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Ⅲ用度係\■■電気・ガス・OA一般競争入札\4.一般競争入札\2.ガス\R8\8.19商業高等学校\HP\"/>
    </mc:Choice>
  </mc:AlternateContent>
  <xr:revisionPtr revIDLastSave="0" documentId="13_ncr:1_{1F70FC7D-C78F-4BF9-B92A-D34FA3F639FB}" xr6:coauthVersionLast="47" xr6:coauthVersionMax="47" xr10:uidLastSave="{00000000-0000-0000-0000-000000000000}"/>
  <bookViews>
    <workbookView xWindow="-108" yWindow="-108" windowWidth="23256" windowHeight="12456" tabRatio="804" xr2:uid="{00000000-000D-0000-FFFF-FFFF00000000}"/>
  </bookViews>
  <sheets>
    <sheet name="様式５" sheetId="7" r:id="rId1"/>
    <sheet name="予定価格算定書(ビジエネガスプラン２)" sheetId="5" state="hidden" r:id="rId2"/>
    <sheet name="予定価格算定書(ビジエネガスプラン４)" sheetId="3" state="hidden" r:id="rId3"/>
    <sheet name="（不採用）予定価格算定書" sheetId="2" state="hidden" r:id="rId4"/>
  </sheets>
  <definedNames>
    <definedName name="_xlnm.Print_Area" localSheetId="3">'（不採用）予定価格算定書'!$A$1:$T$24</definedName>
    <definedName name="_xlnm.Print_Area" localSheetId="1">'予定価格算定書(ビジエネガスプラン２)'!$A$1:$P$25</definedName>
    <definedName name="_xlnm.Print_Area" localSheetId="2">'予定価格算定書(ビジエネガスプラン４)'!$A$1:$Q$25</definedName>
    <definedName name="_xlnm.Print_Area" localSheetId="0">様式５!$A$1:$N$76</definedName>
    <definedName name="_xlnm.Print_Titles" localSheetId="0">様式５!$15:$19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7" l="1"/>
  <c r="E21" i="7"/>
  <c r="F21" i="7"/>
  <c r="E22" i="7"/>
  <c r="F22" i="7"/>
  <c r="E23" i="7"/>
  <c r="F23" i="7"/>
  <c r="E24" i="7"/>
  <c r="F24" i="7"/>
  <c r="E25" i="7"/>
  <c r="F25" i="7"/>
  <c r="E26" i="7"/>
  <c r="F26" i="7"/>
  <c r="E27" i="7"/>
  <c r="F27" i="7"/>
  <c r="E28" i="7"/>
  <c r="F28" i="7"/>
  <c r="E29" i="7"/>
  <c r="F29" i="7"/>
  <c r="E30" i="7"/>
  <c r="F30" i="7"/>
  <c r="E31" i="7"/>
  <c r="F31" i="7"/>
  <c r="E32" i="7"/>
  <c r="F32" i="7"/>
  <c r="E33" i="7"/>
  <c r="F33" i="7"/>
  <c r="E34" i="7"/>
  <c r="F34" i="7"/>
  <c r="E35" i="7"/>
  <c r="F35" i="7"/>
  <c r="E36" i="7"/>
  <c r="F36" i="7"/>
  <c r="E37" i="7"/>
  <c r="F37" i="7"/>
  <c r="E38" i="7"/>
  <c r="F38" i="7"/>
  <c r="E39" i="7"/>
  <c r="F39" i="7"/>
  <c r="E40" i="7"/>
  <c r="F40" i="7"/>
  <c r="E41" i="7"/>
  <c r="F41" i="7"/>
  <c r="E42" i="7"/>
  <c r="F42" i="7"/>
  <c r="E43" i="7"/>
  <c r="F43" i="7"/>
  <c r="E44" i="7"/>
  <c r="F44" i="7"/>
  <c r="E45" i="7"/>
  <c r="F45" i="7"/>
  <c r="E46" i="7"/>
  <c r="F46" i="7"/>
  <c r="E47" i="7"/>
  <c r="F47" i="7"/>
  <c r="E48" i="7"/>
  <c r="F48" i="7"/>
  <c r="E49" i="7"/>
  <c r="F49" i="7"/>
  <c r="E50" i="7"/>
  <c r="F50" i="7"/>
  <c r="E51" i="7"/>
  <c r="F51" i="7"/>
  <c r="E52" i="7"/>
  <c r="F52" i="7"/>
  <c r="E53" i="7"/>
  <c r="F53" i="7"/>
  <c r="E54" i="7"/>
  <c r="F54" i="7"/>
  <c r="E55" i="7"/>
  <c r="F55" i="7"/>
  <c r="F20" i="7"/>
  <c r="E20" i="7"/>
  <c r="G55" i="7" l="1"/>
  <c r="G53" i="7"/>
  <c r="G51" i="7"/>
  <c r="G49" i="7"/>
  <c r="G47" i="7"/>
  <c r="G45" i="7"/>
  <c r="G43" i="7"/>
  <c r="G41" i="7"/>
  <c r="G39" i="7"/>
  <c r="G37" i="7"/>
  <c r="G35" i="7"/>
  <c r="G33" i="7"/>
  <c r="G31" i="7"/>
  <c r="G29" i="7"/>
  <c r="G27" i="7"/>
  <c r="G25" i="7"/>
  <c r="G23" i="7"/>
  <c r="G21" i="7"/>
  <c r="G54" i="7"/>
  <c r="G52" i="7"/>
  <c r="G50" i="7"/>
  <c r="G48" i="7"/>
  <c r="G46" i="7"/>
  <c r="G44" i="7"/>
  <c r="G42" i="7"/>
  <c r="G40" i="7"/>
  <c r="G38" i="7"/>
  <c r="G36" i="7"/>
  <c r="G34" i="7"/>
  <c r="G32" i="7"/>
  <c r="G30" i="7"/>
  <c r="G28" i="7"/>
  <c r="G26" i="7"/>
  <c r="G24" i="7"/>
  <c r="G22" i="7"/>
  <c r="G20" i="7"/>
  <c r="E20" i="5"/>
  <c r="D20" i="5"/>
  <c r="F19" i="5"/>
  <c r="H19" i="5" s="1"/>
  <c r="F18" i="5"/>
  <c r="H18" i="5" s="1"/>
  <c r="F17" i="5"/>
  <c r="H17" i="5" s="1"/>
  <c r="F16" i="5"/>
  <c r="H16" i="5" s="1"/>
  <c r="F15" i="5"/>
  <c r="H15" i="5" s="1"/>
  <c r="F14" i="5"/>
  <c r="H14" i="5" s="1"/>
  <c r="F13" i="5"/>
  <c r="H13" i="5" s="1"/>
  <c r="F12" i="5"/>
  <c r="H12" i="5" s="1"/>
  <c r="F11" i="5"/>
  <c r="H11" i="5" s="1"/>
  <c r="I11" i="5" s="1"/>
  <c r="F10" i="5"/>
  <c r="H10" i="5" s="1"/>
  <c r="F9" i="5"/>
  <c r="H9" i="5" s="1"/>
  <c r="G8" i="5"/>
  <c r="F8" i="5"/>
  <c r="H8" i="5" s="1"/>
  <c r="K6" i="5"/>
  <c r="G56" i="7" l="1"/>
  <c r="H58" i="7" s="1"/>
  <c r="I15" i="5"/>
  <c r="I19" i="5"/>
  <c r="I18" i="5"/>
  <c r="I8" i="5"/>
  <c r="I12" i="5"/>
  <c r="I16" i="5"/>
  <c r="I9" i="5"/>
  <c r="I13" i="5"/>
  <c r="I17" i="5"/>
  <c r="I10" i="5"/>
  <c r="I14" i="5"/>
  <c r="F20" i="5"/>
  <c r="I20" i="5" l="1"/>
  <c r="J20" i="5" s="1"/>
  <c r="K20" i="5" s="1"/>
  <c r="C23" i="3" l="1"/>
  <c r="F9" i="3"/>
  <c r="I9" i="3" s="1"/>
  <c r="F10" i="3"/>
  <c r="I10" i="3" s="1"/>
  <c r="F11" i="3"/>
  <c r="I11" i="3" s="1"/>
  <c r="F12" i="3"/>
  <c r="I12" i="3" s="1"/>
  <c r="F13" i="3"/>
  <c r="I13" i="3" s="1"/>
  <c r="F14" i="3"/>
  <c r="I14" i="3" s="1"/>
  <c r="F15" i="3"/>
  <c r="I15" i="3" s="1"/>
  <c r="F16" i="3"/>
  <c r="I16" i="3" s="1"/>
  <c r="F17" i="3"/>
  <c r="I17" i="3" s="1"/>
  <c r="F18" i="3"/>
  <c r="I18" i="3" s="1"/>
  <c r="F19" i="3"/>
  <c r="I19" i="3" s="1"/>
  <c r="E20" i="3"/>
  <c r="D20" i="3"/>
  <c r="H8" i="3"/>
  <c r="G8" i="3"/>
  <c r="F8" i="3"/>
  <c r="I8" i="3" s="1"/>
  <c r="L6" i="3"/>
  <c r="J18" i="3" l="1"/>
  <c r="J13" i="3"/>
  <c r="J17" i="3"/>
  <c r="J8" i="3"/>
  <c r="J12" i="3"/>
  <c r="F20" i="3"/>
  <c r="J16" i="3"/>
  <c r="J9" i="3"/>
  <c r="J11" i="3"/>
  <c r="J15" i="3"/>
  <c r="J19" i="3"/>
  <c r="J10" i="3"/>
  <c r="J14" i="3"/>
  <c r="J20" i="3" l="1"/>
  <c r="K20" i="3" s="1"/>
  <c r="J18" i="2"/>
  <c r="J10" i="2"/>
  <c r="C24" i="2"/>
  <c r="L20" i="3" l="1"/>
  <c r="H22" i="2"/>
  <c r="D22" i="2"/>
  <c r="K21" i="2"/>
  <c r="F21" i="2"/>
  <c r="E21" i="2"/>
  <c r="K20" i="2"/>
  <c r="F20" i="2"/>
  <c r="E20" i="2"/>
  <c r="K19" i="2"/>
  <c r="F19" i="2"/>
  <c r="E19" i="2"/>
  <c r="K18" i="2"/>
  <c r="I18" i="2"/>
  <c r="F18" i="2"/>
  <c r="E18" i="2"/>
  <c r="G18" i="2" s="1"/>
  <c r="K17" i="2"/>
  <c r="F17" i="2"/>
  <c r="E17" i="2"/>
  <c r="K16" i="2"/>
  <c r="F16" i="2"/>
  <c r="E16" i="2"/>
  <c r="K15" i="2"/>
  <c r="F15" i="2"/>
  <c r="E15" i="2"/>
  <c r="K14" i="2"/>
  <c r="F14" i="2"/>
  <c r="E14" i="2"/>
  <c r="K13" i="2"/>
  <c r="F13" i="2"/>
  <c r="E13" i="2"/>
  <c r="K12" i="2"/>
  <c r="F12" i="2"/>
  <c r="E12" i="2"/>
  <c r="K11" i="2"/>
  <c r="F11" i="2"/>
  <c r="E11" i="2"/>
  <c r="K10" i="2"/>
  <c r="I10" i="2"/>
  <c r="F10" i="2"/>
  <c r="E10" i="2"/>
  <c r="G13" i="2" l="1"/>
  <c r="L21" i="2"/>
  <c r="G11" i="2"/>
  <c r="G20" i="2"/>
  <c r="G14" i="2"/>
  <c r="G16" i="2"/>
  <c r="G10" i="2"/>
  <c r="G12" i="2"/>
  <c r="G19" i="2"/>
  <c r="G21" i="2"/>
  <c r="M21" i="2" s="1"/>
  <c r="G17" i="2"/>
  <c r="L16" i="2"/>
  <c r="G15" i="2"/>
  <c r="L18" i="2"/>
  <c r="M18" i="2" s="1"/>
  <c r="L20" i="2"/>
  <c r="M20" i="2" s="1"/>
  <c r="L11" i="2"/>
  <c r="M11" i="2" s="1"/>
  <c r="L13" i="2"/>
  <c r="M13" i="2" s="1"/>
  <c r="L15" i="2"/>
  <c r="L17" i="2"/>
  <c r="L10" i="2"/>
  <c r="M10" i="2" s="1"/>
  <c r="L12" i="2"/>
  <c r="M12" i="2" s="1"/>
  <c r="L14" i="2"/>
  <c r="L19" i="2"/>
  <c r="M14" i="2" l="1"/>
  <c r="G22" i="2"/>
  <c r="M16" i="2"/>
  <c r="M19" i="2"/>
  <c r="M15" i="2"/>
  <c r="M17" i="2"/>
  <c r="L22" i="2"/>
  <c r="M22" i="2" l="1"/>
  <c r="N22" i="2" s="1"/>
  <c r="O2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RENTAI</author>
  </authors>
  <commentList>
    <comment ref="K22" authorId="0" shapeId="0" xr:uid="{00000000-0006-0000-01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消費税率の入力
８％の場合は８を入力する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RENTAI</author>
  </authors>
  <commentList>
    <comment ref="F5" authorId="0" shapeId="0" xr:uid="{00000000-0006-0000-02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予定契約最大使用量を入力</t>
        </r>
      </text>
    </comment>
    <comment ref="L22" authorId="0" shapeId="0" xr:uid="{00000000-0006-0000-02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消費税率の入力
８％の場合は８を入力する</t>
        </r>
      </text>
    </comment>
  </commentList>
</comments>
</file>

<file path=xl/sharedStrings.xml><?xml version="1.0" encoding="utf-8"?>
<sst xmlns="http://schemas.openxmlformats.org/spreadsheetml/2006/main" count="192" uniqueCount="106">
  <si>
    <t>供給年月</t>
    <rPh sb="0" eb="2">
      <t>キョウキュウ</t>
    </rPh>
    <rPh sb="2" eb="4">
      <t>ネンゲツ</t>
    </rPh>
    <phoneticPr fontId="1"/>
  </si>
  <si>
    <t>一般用</t>
    <rPh sb="0" eb="3">
      <t>イッパンヨウ</t>
    </rPh>
    <phoneticPr fontId="1"/>
  </si>
  <si>
    <t>空調用</t>
    <rPh sb="0" eb="3">
      <t>クウチョウヨウ</t>
    </rPh>
    <phoneticPr fontId="1"/>
  </si>
  <si>
    <t>月毎の
ガス料金合計
H
（C＋G）</t>
    <rPh sb="0" eb="1">
      <t>ツキ</t>
    </rPh>
    <rPh sb="1" eb="2">
      <t>ゴト</t>
    </rPh>
    <rPh sb="6" eb="8">
      <t>リョウキン</t>
    </rPh>
    <rPh sb="8" eb="10">
      <t>ゴウケイ</t>
    </rPh>
    <phoneticPr fontId="1"/>
  </si>
  <si>
    <t>予定ガス
使用量</t>
    <rPh sb="0" eb="2">
      <t>ヨテイ</t>
    </rPh>
    <rPh sb="5" eb="7">
      <t>シヨウ</t>
    </rPh>
    <rPh sb="7" eb="8">
      <t>リョウ</t>
    </rPh>
    <phoneticPr fontId="1"/>
  </si>
  <si>
    <t>基本料金
Ａ</t>
    <rPh sb="0" eb="2">
      <t>キホン</t>
    </rPh>
    <rPh sb="2" eb="4">
      <t>リョウキン</t>
    </rPh>
    <phoneticPr fontId="1"/>
  </si>
  <si>
    <t>ガス従量料金
Ｂ</t>
    <rPh sb="2" eb="4">
      <t>ジュウリョウ</t>
    </rPh>
    <rPh sb="4" eb="6">
      <t>リョウキン</t>
    </rPh>
    <phoneticPr fontId="1"/>
  </si>
  <si>
    <t>基本料金</t>
    <rPh sb="0" eb="2">
      <t>キホン</t>
    </rPh>
    <rPh sb="2" eb="4">
      <t>リョウキン</t>
    </rPh>
    <phoneticPr fontId="1"/>
  </si>
  <si>
    <t>ガス従量料金
F</t>
    <rPh sb="2" eb="4">
      <t>ジュウリョウ</t>
    </rPh>
    <rPh sb="4" eb="6">
      <t>リョウキン</t>
    </rPh>
    <phoneticPr fontId="1"/>
  </si>
  <si>
    <t>料金表</t>
  </si>
  <si>
    <t>基本料金
入札単価</t>
    <phoneticPr fontId="1"/>
  </si>
  <si>
    <t>ガス従量料金
入札単価</t>
    <phoneticPr fontId="1"/>
  </si>
  <si>
    <t>定額
D</t>
    <rPh sb="0" eb="2">
      <t>テイガク</t>
    </rPh>
    <phoneticPr fontId="1"/>
  </si>
  <si>
    <t>流量
E</t>
    <rPh sb="0" eb="2">
      <t>リュウリョウ</t>
    </rPh>
    <phoneticPr fontId="1"/>
  </si>
  <si>
    <t>（円）</t>
    <phoneticPr fontId="1"/>
  </si>
  <si>
    <r>
      <t>（円/ｍ</t>
    </r>
    <r>
      <rPr>
        <vertAlign val="superscript"/>
        <sz val="11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</si>
  <si>
    <t>年</t>
    <rPh sb="0" eb="1">
      <t>ネン</t>
    </rPh>
    <phoneticPr fontId="1"/>
  </si>
  <si>
    <t>月</t>
    <rPh sb="0" eb="1">
      <t>ツキ</t>
    </rPh>
    <phoneticPr fontId="1"/>
  </si>
  <si>
    <r>
      <t>（m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）</t>
    </r>
    <phoneticPr fontId="1"/>
  </si>
  <si>
    <t>（円）</t>
    <rPh sb="1" eb="2">
      <t>エン</t>
    </rPh>
    <phoneticPr fontId="1"/>
  </si>
  <si>
    <r>
      <t>（m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）</t>
    </r>
    <phoneticPr fontId="1"/>
  </si>
  <si>
    <t>H30</t>
    <phoneticPr fontId="1"/>
  </si>
  <si>
    <t>（ア）</t>
    <phoneticPr fontId="1"/>
  </si>
  <si>
    <t>基本料金入札単価</t>
    <rPh sb="4" eb="6">
      <t>ニュウサツ</t>
    </rPh>
    <rPh sb="6" eb="8">
      <t>タンカ</t>
    </rPh>
    <phoneticPr fontId="1"/>
  </si>
  <si>
    <t>ガス従量料金
入札単価</t>
    <phoneticPr fontId="1"/>
  </si>
  <si>
    <t>定額</t>
  </si>
  <si>
    <t>流量</t>
  </si>
  <si>
    <t>H31</t>
    <phoneticPr fontId="1"/>
  </si>
  <si>
    <t>（円/月）</t>
  </si>
  <si>
    <t>その他期</t>
  </si>
  <si>
    <t>（4月～11月）</t>
  </si>
  <si>
    <t>合計</t>
    <rPh sb="0" eb="2">
      <t>ゴウケイ</t>
    </rPh>
    <phoneticPr fontId="1"/>
  </si>
  <si>
    <t>冬期</t>
  </si>
  <si>
    <t>（12月～3月）</t>
  </si>
  <si>
    <t>予定価格算定書</t>
    <rPh sb="0" eb="2">
      <t>ヨテイ</t>
    </rPh>
    <rPh sb="2" eb="4">
      <t>カカク</t>
    </rPh>
    <rPh sb="4" eb="6">
      <t>サンテイ</t>
    </rPh>
    <rPh sb="6" eb="7">
      <t>ショ</t>
    </rPh>
    <phoneticPr fontId="1"/>
  </si>
  <si>
    <t>※　ガス従量料金入札単価には、原料費調整額を含まない。</t>
    <rPh sb="4" eb="6">
      <t>ジュウリョウ</t>
    </rPh>
    <rPh sb="8" eb="10">
      <t>ニュウサツ</t>
    </rPh>
    <rPh sb="15" eb="17">
      <t>ゲンリョウ</t>
    </rPh>
    <rPh sb="20" eb="21">
      <t>ガク</t>
    </rPh>
    <phoneticPr fontId="1"/>
  </si>
  <si>
    <t>一般用
ガス料金計
Ｃ
（Ａ＋Ｂ）</t>
    <rPh sb="0" eb="3">
      <t>イッパンヨウ</t>
    </rPh>
    <rPh sb="6" eb="8">
      <t>リョウキン</t>
    </rPh>
    <rPh sb="8" eb="9">
      <t>ケイ</t>
    </rPh>
    <phoneticPr fontId="1"/>
  </si>
  <si>
    <t>空調用
ガス料金計
G
（D＋E＋F）</t>
    <rPh sb="0" eb="3">
      <t>クウチョウヨウ</t>
    </rPh>
    <rPh sb="6" eb="8">
      <t>リョウキン</t>
    </rPh>
    <rPh sb="8" eb="9">
      <t>ケイ</t>
    </rPh>
    <phoneticPr fontId="1"/>
  </si>
  <si>
    <t>流量区分</t>
    <rPh sb="0" eb="2">
      <t>リュウリョウ</t>
    </rPh>
    <rPh sb="2" eb="4">
      <t>クブン</t>
    </rPh>
    <phoneticPr fontId="1"/>
  </si>
  <si>
    <r>
      <t>(m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/月)</t>
    </r>
    <phoneticPr fontId="1"/>
  </si>
  <si>
    <t>Ａ</t>
    <phoneticPr fontId="1"/>
  </si>
  <si>
    <t>0～20</t>
    <phoneticPr fontId="1"/>
  </si>
  <si>
    <t>Ｂ</t>
    <phoneticPr fontId="1"/>
  </si>
  <si>
    <t>21～50</t>
    <phoneticPr fontId="1"/>
  </si>
  <si>
    <t>Ｃ</t>
    <phoneticPr fontId="1"/>
  </si>
  <si>
    <t>51～100</t>
    <phoneticPr fontId="1"/>
  </si>
  <si>
    <t>Ｄ</t>
    <phoneticPr fontId="1"/>
  </si>
  <si>
    <t>101～250</t>
    <phoneticPr fontId="1"/>
  </si>
  <si>
    <t>Ｅ</t>
    <phoneticPr fontId="1"/>
  </si>
  <si>
    <t>251～500</t>
    <phoneticPr fontId="1"/>
  </si>
  <si>
    <t>Ｆ</t>
    <phoneticPr fontId="1"/>
  </si>
  <si>
    <t>501～</t>
    <phoneticPr fontId="1"/>
  </si>
  <si>
    <t>ガス料金
総価(税込)
H
（Ｃ＋G）</t>
    <rPh sb="2" eb="4">
      <t>リョウキン</t>
    </rPh>
    <rPh sb="5" eb="6">
      <t>ソウ</t>
    </rPh>
    <rPh sb="6" eb="7">
      <t>カ</t>
    </rPh>
    <rPh sb="7" eb="11">
      <t>ゼイコミ</t>
    </rPh>
    <rPh sb="8" eb="10">
      <t>ゼイコ</t>
    </rPh>
    <phoneticPr fontId="1"/>
  </si>
  <si>
    <r>
      <t>ガス料金
総価(税抜）
I
H</t>
    </r>
    <r>
      <rPr>
        <sz val="10"/>
        <rFont val="ＭＳ Ｐ明朝"/>
        <family val="1"/>
        <charset val="128"/>
      </rPr>
      <t>－H×8／108</t>
    </r>
    <rPh sb="2" eb="4">
      <t>リョウキン</t>
    </rPh>
    <rPh sb="5" eb="6">
      <t>ソウ</t>
    </rPh>
    <rPh sb="6" eb="7">
      <t>カ</t>
    </rPh>
    <rPh sb="8" eb="9">
      <t>ゼイ</t>
    </rPh>
    <rPh sb="9" eb="10">
      <t>ヌ</t>
    </rPh>
    <phoneticPr fontId="1"/>
  </si>
  <si>
    <t>予定ガス使用量</t>
    <rPh sb="0" eb="2">
      <t>ヨテイ</t>
    </rPh>
    <rPh sb="4" eb="6">
      <t>シヨウ</t>
    </rPh>
    <rPh sb="6" eb="7">
      <t>リョウ</t>
    </rPh>
    <phoneticPr fontId="1"/>
  </si>
  <si>
    <t>ガス従量料金
C</t>
    <rPh sb="2" eb="4">
      <t>ジュウリョウ</t>
    </rPh>
    <rPh sb="4" eb="6">
      <t>リョウキン</t>
    </rPh>
    <phoneticPr fontId="1"/>
  </si>
  <si>
    <t>月毎の
ガス料金合計
D
（A+B+C）</t>
    <rPh sb="0" eb="1">
      <t>ツキ</t>
    </rPh>
    <rPh sb="1" eb="2">
      <t>ゴト</t>
    </rPh>
    <rPh sb="6" eb="8">
      <t>リョウキン</t>
    </rPh>
    <rPh sb="8" eb="10">
      <t>ゴウケイ</t>
    </rPh>
    <phoneticPr fontId="1"/>
  </si>
  <si>
    <t>ガス料金
総価(税込)
E
（D欄の各月の和）</t>
    <rPh sb="2" eb="4">
      <t>リョウキン</t>
    </rPh>
    <rPh sb="5" eb="6">
      <t>ソウ</t>
    </rPh>
    <rPh sb="6" eb="7">
      <t>カ</t>
    </rPh>
    <rPh sb="7" eb="11">
      <t>ゼイコミ</t>
    </rPh>
    <rPh sb="8" eb="10">
      <t>ゼイコ</t>
    </rPh>
    <rPh sb="16" eb="17">
      <t>ラン</t>
    </rPh>
    <rPh sb="18" eb="20">
      <t>カクツキ</t>
    </rPh>
    <rPh sb="21" eb="22">
      <t>ワ</t>
    </rPh>
    <phoneticPr fontId="1"/>
  </si>
  <si>
    <t>ガス料金
総価(税抜）
F</t>
    <rPh sb="2" eb="4">
      <t>リョウキン</t>
    </rPh>
    <rPh sb="5" eb="6">
      <t>ソウ</t>
    </rPh>
    <rPh sb="6" eb="7">
      <t>カ</t>
    </rPh>
    <rPh sb="8" eb="9">
      <t>ゼイ</t>
    </rPh>
    <rPh sb="9" eb="10">
      <t>ヌ</t>
    </rPh>
    <phoneticPr fontId="1"/>
  </si>
  <si>
    <t>定額
A</t>
    <rPh sb="0" eb="2">
      <t>テイガク</t>
    </rPh>
    <phoneticPr fontId="1"/>
  </si>
  <si>
    <t>流量
B</t>
    <rPh sb="0" eb="2">
      <t>リュウリョウ</t>
    </rPh>
    <phoneticPr fontId="1"/>
  </si>
  <si>
    <t>計</t>
    <rPh sb="0" eb="1">
      <t>ケイ</t>
    </rPh>
    <phoneticPr fontId="1"/>
  </si>
  <si>
    <r>
      <t>（m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）</t>
    </r>
    <phoneticPr fontId="1"/>
  </si>
  <si>
    <t>（ア）</t>
    <phoneticPr fontId="1"/>
  </si>
  <si>
    <t>　　記入上の注意点等</t>
    <rPh sb="2" eb="4">
      <t>キニュウ</t>
    </rPh>
    <rPh sb="4" eb="5">
      <t>ジョウ</t>
    </rPh>
    <rPh sb="6" eb="9">
      <t>チュウイテン</t>
    </rPh>
    <rPh sb="9" eb="10">
      <t>トウ</t>
    </rPh>
    <phoneticPr fontId="1"/>
  </si>
  <si>
    <t>消費税率</t>
    <rPh sb="0" eb="3">
      <t>ショウヒゼイ</t>
    </rPh>
    <rPh sb="3" eb="4">
      <t>リツ</t>
    </rPh>
    <phoneticPr fontId="1"/>
  </si>
  <si>
    <r>
      <t>（m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1"/>
  </si>
  <si>
    <r>
      <t>（円/ｍ</t>
    </r>
    <r>
      <rPr>
        <vertAlign val="superscript"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）</t>
    </r>
  </si>
  <si>
    <r>
      <t>0～20(m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/月)</t>
    </r>
    <phoneticPr fontId="1"/>
  </si>
  <si>
    <r>
      <t>21～50(m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/月)</t>
    </r>
    <phoneticPr fontId="1"/>
  </si>
  <si>
    <r>
      <t>51～100(m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 xml:space="preserve"> /月)</t>
    </r>
    <phoneticPr fontId="1"/>
  </si>
  <si>
    <r>
      <t>101～250(m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/月)</t>
    </r>
    <phoneticPr fontId="1"/>
  </si>
  <si>
    <r>
      <t>251～500(m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/月)</t>
    </r>
    <phoneticPr fontId="1"/>
  </si>
  <si>
    <r>
      <t>501～(m</t>
    </r>
    <r>
      <rPr>
        <vertAlign val="superscript"/>
        <sz val="10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/月)</t>
    </r>
    <phoneticPr fontId="1"/>
  </si>
  <si>
    <t>負荷計測器無し</t>
    <rPh sb="0" eb="2">
      <t>フカ</t>
    </rPh>
    <rPh sb="2" eb="5">
      <t>ケイソクキ</t>
    </rPh>
    <rPh sb="5" eb="6">
      <t>ナ</t>
    </rPh>
    <phoneticPr fontId="1"/>
  </si>
  <si>
    <t>負荷計測器有り</t>
    <rPh sb="0" eb="2">
      <t>フカ</t>
    </rPh>
    <rPh sb="2" eb="5">
      <t>ケイソクキ</t>
    </rPh>
    <rPh sb="5" eb="6">
      <t>ア</t>
    </rPh>
    <phoneticPr fontId="1"/>
  </si>
  <si>
    <t>基本料金
単価</t>
    <phoneticPr fontId="1"/>
  </si>
  <si>
    <t>ガス従量料金
単価</t>
    <phoneticPr fontId="1"/>
  </si>
  <si>
    <t>基本料金単価</t>
    <rPh sb="4" eb="6">
      <t>タンカ</t>
    </rPh>
    <phoneticPr fontId="1"/>
  </si>
  <si>
    <t>１　ガス従量料金単価には、原料費調整額を含まない。</t>
    <rPh sb="4" eb="6">
      <t>ジュウリョウ</t>
    </rPh>
    <rPh sb="8" eb="10">
      <t>タンカ</t>
    </rPh>
    <rPh sb="13" eb="15">
      <t>ゲンリョウ</t>
    </rPh>
    <rPh sb="18" eb="19">
      <t>ガク</t>
    </rPh>
    <phoneticPr fontId="1"/>
  </si>
  <si>
    <t>※小計部分の小数点を全て表示するため、表示形式を標準とする。</t>
    <rPh sb="1" eb="3">
      <t>ショウケイ</t>
    </rPh>
    <rPh sb="3" eb="5">
      <t>ブブン</t>
    </rPh>
    <rPh sb="6" eb="9">
      <t>ショウスウテン</t>
    </rPh>
    <rPh sb="10" eb="11">
      <t>スベ</t>
    </rPh>
    <rPh sb="12" eb="14">
      <t>ヒョウジ</t>
    </rPh>
    <rPh sb="19" eb="21">
      <t>ヒョウジ</t>
    </rPh>
    <rPh sb="21" eb="23">
      <t>ケイシキ</t>
    </rPh>
    <rPh sb="24" eb="26">
      <t>ヒョウジュン</t>
    </rPh>
    <phoneticPr fontId="1"/>
  </si>
  <si>
    <t xml:space="preserve">料金計算方法
1　4月のガス使用量が583m3の場合
2　ガス料金 ＝定額基本料金＋従量料金単価×ガス使用量
 ＝13,000円＋116.46円×583m3
 ＝80,896.18円（1円未満切り捨て）
 ＝80,896円 
</t>
    <rPh sb="0" eb="2">
      <t>リョウキン</t>
    </rPh>
    <rPh sb="2" eb="4">
      <t>ケイサン</t>
    </rPh>
    <rPh sb="4" eb="6">
      <t>ホウホウ</t>
    </rPh>
    <rPh sb="10" eb="11">
      <t>ガツ</t>
    </rPh>
    <phoneticPr fontId="1"/>
  </si>
  <si>
    <t xml:space="preserve">料金計算方法
1　4月のガス使用量が11,490m3の場合
2　ガス料金 ＝定額基本料金＋（流量基本料金単価×最大契約使用量）＋従量料金単価×ガス使用量
 ＝30,000円＋1,150円×130m3＋91.05円×11,490m3
 ＝1,225,664.5円（1円未満切り捨て）
 ＝1,225,664円 
</t>
    <rPh sb="0" eb="2">
      <t>リョウキン</t>
    </rPh>
    <rPh sb="2" eb="4">
      <t>ケイサン</t>
    </rPh>
    <rPh sb="4" eb="6">
      <t>ホウホウ</t>
    </rPh>
    <rPh sb="10" eb="11">
      <t>ガツ</t>
    </rPh>
    <rPh sb="55" eb="57">
      <t>サイダイ</t>
    </rPh>
    <rPh sb="57" eb="59">
      <t>ケイヤク</t>
    </rPh>
    <rPh sb="59" eb="62">
      <t>シヨウリョウ</t>
    </rPh>
    <rPh sb="105" eb="106">
      <t>エン</t>
    </rPh>
    <phoneticPr fontId="1"/>
  </si>
  <si>
    <t>※　中部電力株式会社のビジエネガスプラン２（一般用と空調用をまとめたプラン）にて計算</t>
    <rPh sb="2" eb="4">
      <t>チュウブ</t>
    </rPh>
    <rPh sb="4" eb="6">
      <t>デンリョク</t>
    </rPh>
    <rPh sb="6" eb="8">
      <t>カブシキ</t>
    </rPh>
    <rPh sb="8" eb="10">
      <t>カイシャ</t>
    </rPh>
    <rPh sb="40" eb="42">
      <t>ケイサン</t>
    </rPh>
    <phoneticPr fontId="1"/>
  </si>
  <si>
    <t>※　中部電力株式会社のビジエネガスプラン４（一般用と空調用をまとめたプラン）にて計算</t>
    <rPh sb="2" eb="4">
      <t>チュウブ</t>
    </rPh>
    <rPh sb="4" eb="6">
      <t>デンリョク</t>
    </rPh>
    <rPh sb="6" eb="8">
      <t>カブシキ</t>
    </rPh>
    <rPh sb="8" eb="10">
      <t>カイシャ</t>
    </rPh>
    <rPh sb="40" eb="42">
      <t>ケイサン</t>
    </rPh>
    <phoneticPr fontId="1"/>
  </si>
  <si>
    <t>H31</t>
    <phoneticPr fontId="1"/>
  </si>
  <si>
    <t>H32</t>
    <phoneticPr fontId="1"/>
  </si>
  <si>
    <t>料金表（税込）</t>
    <rPh sb="4" eb="6">
      <t>ゼイコミ</t>
    </rPh>
    <phoneticPr fontId="1"/>
  </si>
  <si>
    <t>供給年月</t>
    <rPh sb="0" eb="2">
      <t>キョウキュウ</t>
    </rPh>
    <rPh sb="2" eb="3">
      <t>ネン</t>
    </rPh>
    <rPh sb="3" eb="4">
      <t>ツキ</t>
    </rPh>
    <phoneticPr fontId="1"/>
  </si>
  <si>
    <t>従量料金
単価</t>
    <phoneticPr fontId="1"/>
  </si>
  <si>
    <t>１　入札金額算定書は入札書に添付し、入札書に使用する印鑑で割印を行うこと。</t>
    <rPh sb="2" eb="4">
      <t>ニュウサツ</t>
    </rPh>
    <rPh sb="4" eb="6">
      <t>キンガク</t>
    </rPh>
    <rPh sb="6" eb="8">
      <t>サンテイ</t>
    </rPh>
    <rPh sb="8" eb="9">
      <t>ショ</t>
    </rPh>
    <rPh sb="10" eb="13">
      <t>ニュウサツショ</t>
    </rPh>
    <rPh sb="14" eb="16">
      <t>テンプ</t>
    </rPh>
    <rPh sb="18" eb="21">
      <t>ニュウサツショ</t>
    </rPh>
    <rPh sb="22" eb="24">
      <t>シヨウ</t>
    </rPh>
    <rPh sb="26" eb="28">
      <t>インカン</t>
    </rPh>
    <rPh sb="29" eb="30">
      <t>ワ</t>
    </rPh>
    <rPh sb="30" eb="31">
      <t>イン</t>
    </rPh>
    <rPh sb="32" eb="33">
      <t>オコナ</t>
    </rPh>
    <phoneticPr fontId="3"/>
  </si>
  <si>
    <r>
      <t>６　ガス従量料金入札単価には、</t>
    </r>
    <r>
      <rPr>
        <b/>
        <sz val="11"/>
        <rFont val="ＭＳ Ｐゴシック"/>
        <family val="3"/>
        <charset val="128"/>
      </rPr>
      <t>原料費調整額を含まない</t>
    </r>
    <r>
      <rPr>
        <sz val="11"/>
        <rFont val="ＭＳ Ｐ明朝"/>
        <family val="1"/>
        <charset val="128"/>
      </rPr>
      <t>。</t>
    </r>
    <rPh sb="4" eb="6">
      <t>ジュウリョウ</t>
    </rPh>
    <rPh sb="8" eb="10">
      <t>ニュウサツ</t>
    </rPh>
    <rPh sb="15" eb="17">
      <t>ゲンリョウ</t>
    </rPh>
    <rPh sb="20" eb="21">
      <t>ガク</t>
    </rPh>
    <phoneticPr fontId="1"/>
  </si>
  <si>
    <t>７　仕様書の注意点を踏まえた記載であれば、入札参加者の需給内容に合わせた様式も可とする。</t>
    <phoneticPr fontId="1"/>
  </si>
  <si>
    <t>様式第5　</t>
    <rPh sb="0" eb="2">
      <t>ヨウシキ</t>
    </rPh>
    <rPh sb="2" eb="3">
      <t>ダイ</t>
    </rPh>
    <phoneticPr fontId="1"/>
  </si>
  <si>
    <t>基本料金
a</t>
    <rPh sb="0" eb="2">
      <t>キホン</t>
    </rPh>
    <rPh sb="2" eb="4">
      <t>リョウキン</t>
    </rPh>
    <phoneticPr fontId="1"/>
  </si>
  <si>
    <t>ガス従量料金
b</t>
    <rPh sb="2" eb="4">
      <t>ジュウリョウ</t>
    </rPh>
    <rPh sb="4" eb="6">
      <t>リョウキン</t>
    </rPh>
    <phoneticPr fontId="1"/>
  </si>
  <si>
    <t xml:space="preserve">月毎の
ガス料金合計
c
（a＋b）
</t>
    <phoneticPr fontId="1"/>
  </si>
  <si>
    <t>入札書記載額
（ガス料金総価）</t>
    <rPh sb="0" eb="3">
      <t>ニュウサツショ</t>
    </rPh>
    <rPh sb="3" eb="6">
      <t>キサイガク</t>
    </rPh>
    <phoneticPr fontId="1"/>
  </si>
  <si>
    <t>３　基本料金とガス従量料金の小計の端数処理は、小数点第3位を切り捨てる。</t>
    <rPh sb="2" eb="4">
      <t>キホン</t>
    </rPh>
    <rPh sb="4" eb="6">
      <t>リョウキン</t>
    </rPh>
    <rPh sb="9" eb="11">
      <t>ジュウリョウ</t>
    </rPh>
    <rPh sb="11" eb="13">
      <t>リョウキン</t>
    </rPh>
    <rPh sb="14" eb="16">
      <t>ショウケイ</t>
    </rPh>
    <rPh sb="17" eb="21">
      <t>ハスウショリ</t>
    </rPh>
    <rPh sb="23" eb="26">
      <t>ショウスウテン</t>
    </rPh>
    <rPh sb="26" eb="27">
      <t>ダイ</t>
    </rPh>
    <rPh sb="28" eb="29">
      <t>イ</t>
    </rPh>
    <rPh sb="30" eb="31">
      <t>キ</t>
    </rPh>
    <rPh sb="32" eb="33">
      <t>ス</t>
    </rPh>
    <phoneticPr fontId="1"/>
  </si>
  <si>
    <t>４　月毎のガス料金合計Cの1円未満の端数は切り捨てる。</t>
    <rPh sb="2" eb="3">
      <t>ツキ</t>
    </rPh>
    <rPh sb="3" eb="4">
      <t>ゴト</t>
    </rPh>
    <rPh sb="7" eb="9">
      <t>リョウキン</t>
    </rPh>
    <rPh sb="9" eb="11">
      <t>ゴウケイ</t>
    </rPh>
    <rPh sb="14" eb="17">
      <t>エンミマン</t>
    </rPh>
    <rPh sb="18" eb="20">
      <t>ハスウ</t>
    </rPh>
    <rPh sb="21" eb="22">
      <t>キ</t>
    </rPh>
    <rPh sb="23" eb="24">
      <t>ス</t>
    </rPh>
    <phoneticPr fontId="1"/>
  </si>
  <si>
    <r>
      <t>５　</t>
    </r>
    <r>
      <rPr>
        <b/>
        <sz val="11"/>
        <rFont val="ＭＳ Ｐゴシック"/>
        <family val="3"/>
        <charset val="128"/>
      </rPr>
      <t>入札書に記載する金額はガス料金総価の額とする。</t>
    </r>
    <rPh sb="2" eb="4">
      <t>ニュウサツ</t>
    </rPh>
    <rPh sb="4" eb="5">
      <t>ショ</t>
    </rPh>
    <rPh sb="6" eb="8">
      <t>キサイ</t>
    </rPh>
    <rPh sb="10" eb="12">
      <t>キンガク</t>
    </rPh>
    <rPh sb="11" eb="12">
      <t>ガク</t>
    </rPh>
    <rPh sb="20" eb="21">
      <t>ガク</t>
    </rPh>
    <phoneticPr fontId="3"/>
  </si>
  <si>
    <t>入札金額算定書</t>
    <rPh sb="0" eb="7">
      <t>ニュウサツキンガクサンテイショ</t>
    </rPh>
    <phoneticPr fontId="1"/>
  </si>
  <si>
    <r>
      <t>２　</t>
    </r>
    <r>
      <rPr>
        <b/>
        <sz val="11"/>
        <rFont val="ＭＳ Ｐゴシック"/>
        <family val="3"/>
        <charset val="128"/>
      </rPr>
      <t>基本料金単価</t>
    </r>
    <r>
      <rPr>
        <sz val="11"/>
        <rFont val="ＭＳ Ｐ明朝"/>
        <family val="1"/>
        <charset val="128"/>
      </rPr>
      <t>及び</t>
    </r>
    <r>
      <rPr>
        <b/>
        <sz val="11"/>
        <rFont val="ＭＳ Ｐゴシック"/>
        <family val="3"/>
        <charset val="128"/>
      </rPr>
      <t>ガス従量料金単価</t>
    </r>
    <r>
      <rPr>
        <sz val="11"/>
        <rFont val="ＭＳ Ｐ明朝"/>
        <family val="1"/>
        <charset val="128"/>
      </rPr>
      <t>は</t>
    </r>
    <r>
      <rPr>
        <b/>
        <sz val="11"/>
        <rFont val="ＭＳ Ｐゴシック"/>
        <family val="3"/>
        <charset val="128"/>
      </rPr>
      <t>税込単価</t>
    </r>
    <r>
      <rPr>
        <sz val="11"/>
        <rFont val="ＭＳ Ｐ明朝"/>
        <family val="1"/>
        <charset val="128"/>
      </rPr>
      <t>とし、小数点第3位を切り捨てる。</t>
    </r>
    <rPh sb="2" eb="4">
      <t>キホン</t>
    </rPh>
    <rPh sb="4" eb="6">
      <t>リョウキン</t>
    </rPh>
    <rPh sb="6" eb="8">
      <t>タンカ</t>
    </rPh>
    <rPh sb="8" eb="9">
      <t>オヨ</t>
    </rPh>
    <rPh sb="12" eb="14">
      <t>ジュウリョウ</t>
    </rPh>
    <rPh sb="13" eb="14">
      <t>リョウ</t>
    </rPh>
    <rPh sb="14" eb="16">
      <t>リョウキン</t>
    </rPh>
    <rPh sb="16" eb="18">
      <t>タンカ</t>
    </rPh>
    <rPh sb="19" eb="21">
      <t>ゼイコ</t>
    </rPh>
    <rPh sb="21" eb="23">
      <t>タンカ</t>
    </rPh>
    <rPh sb="26" eb="29">
      <t>ショウスウテン</t>
    </rPh>
    <rPh sb="29" eb="30">
      <t>ダイ</t>
    </rPh>
    <rPh sb="31" eb="32">
      <t>イ</t>
    </rPh>
    <rPh sb="33" eb="34">
      <t>キ</t>
    </rPh>
    <rPh sb="35" eb="36">
      <t>ス</t>
    </rPh>
    <phoneticPr fontId="3"/>
  </si>
  <si>
    <t>R9</t>
    <phoneticPr fontId="1"/>
  </si>
  <si>
    <t>R10</t>
    <phoneticPr fontId="1"/>
  </si>
  <si>
    <t>R11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</si>
</sst>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0_);[Red]\(#,##0.00\)"/>
    <numFmt numFmtId="178" formatCode="General&quot;m3&quot;"/>
    <numFmt numFmtId="179" formatCode="#,##0.0000_);[Red]\(#,##0.0000\)"/>
    <numFmt numFmtId="180" formatCode="#,##0&quot;円&quot;"/>
    <numFmt numFmtId="181" formatCode="#,##0_ 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 diagonalUp="1"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0" fillId="0" borderId="0"/>
    <xf numFmtId="0" fontId="3" fillId="0" borderId="0"/>
  </cellStyleXfs>
  <cellXfs count="319">
    <xf numFmtId="0" fontId="0" fillId="0" borderId="0" xfId="0">
      <alignment vertical="center"/>
    </xf>
    <xf numFmtId="0" fontId="4" fillId="2" borderId="0" xfId="1" applyFont="1" applyFill="1" applyProtection="1"/>
    <xf numFmtId="0" fontId="5" fillId="2" borderId="0" xfId="1" applyFont="1" applyFill="1" applyProtection="1"/>
    <xf numFmtId="0" fontId="5" fillId="2" borderId="0" xfId="1" applyFont="1" applyFill="1" applyAlignment="1" applyProtection="1"/>
    <xf numFmtId="0" fontId="6" fillId="2" borderId="0" xfId="1" applyFont="1" applyFill="1" applyAlignment="1" applyProtection="1">
      <alignment horizontal="left"/>
    </xf>
    <xf numFmtId="0" fontId="5" fillId="2" borderId="0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center"/>
    </xf>
    <xf numFmtId="0" fontId="5" fillId="2" borderId="12" xfId="1" applyFont="1" applyFill="1" applyBorder="1" applyAlignment="1" applyProtection="1">
      <alignment horizontal="right"/>
    </xf>
    <xf numFmtId="0" fontId="5" fillId="2" borderId="12" xfId="1" applyFont="1" applyFill="1" applyBorder="1" applyAlignment="1" applyProtection="1">
      <alignment horizontal="right" wrapText="1"/>
    </xf>
    <xf numFmtId="0" fontId="5" fillId="2" borderId="11" xfId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right"/>
    </xf>
    <xf numFmtId="0" fontId="5" fillId="2" borderId="9" xfId="1" applyFont="1" applyFill="1" applyBorder="1" applyAlignment="1" applyProtection="1">
      <alignment horizontal="right" wrapText="1"/>
    </xf>
    <xf numFmtId="0" fontId="5" fillId="2" borderId="6" xfId="1" applyFont="1" applyFill="1" applyBorder="1" applyAlignment="1" applyProtection="1">
      <alignment horizontal="right"/>
    </xf>
    <xf numFmtId="0" fontId="5" fillId="2" borderId="0" xfId="1" applyFont="1" applyFill="1" applyBorder="1" applyAlignment="1" applyProtection="1">
      <alignment horizontal="right"/>
    </xf>
    <xf numFmtId="0" fontId="6" fillId="2" borderId="13" xfId="1" applyFont="1" applyFill="1" applyBorder="1" applyAlignment="1" applyProtection="1">
      <alignment horizontal="center"/>
    </xf>
    <xf numFmtId="176" fontId="5" fillId="2" borderId="16" xfId="2" applyNumberFormat="1" applyFont="1" applyFill="1" applyBorder="1" applyProtection="1"/>
    <xf numFmtId="177" fontId="5" fillId="2" borderId="16" xfId="2" applyNumberFormat="1" applyFont="1" applyFill="1" applyBorder="1" applyAlignment="1" applyProtection="1"/>
    <xf numFmtId="177" fontId="5" fillId="2" borderId="16" xfId="2" applyNumberFormat="1" applyFont="1" applyFill="1" applyBorder="1" applyProtection="1"/>
    <xf numFmtId="176" fontId="5" fillId="2" borderId="2" xfId="1" applyNumberFormat="1" applyFont="1" applyFill="1" applyBorder="1" applyProtection="1"/>
    <xf numFmtId="176" fontId="5" fillId="2" borderId="14" xfId="2" applyNumberFormat="1" applyFont="1" applyFill="1" applyBorder="1" applyProtection="1"/>
    <xf numFmtId="176" fontId="5" fillId="2" borderId="0" xfId="2" applyNumberFormat="1" applyFont="1" applyFill="1" applyBorder="1" applyAlignment="1" applyProtection="1">
      <alignment horizontal="right"/>
    </xf>
    <xf numFmtId="176" fontId="5" fillId="2" borderId="0" xfId="1" applyNumberFormat="1" applyFont="1" applyFill="1" applyBorder="1" applyAlignment="1" applyProtection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2" borderId="7" xfId="1" applyFont="1" applyFill="1" applyBorder="1" applyAlignment="1" applyProtection="1">
      <alignment horizontal="center"/>
    </xf>
    <xf numFmtId="176" fontId="5" fillId="2" borderId="1" xfId="2" applyNumberFormat="1" applyFont="1" applyFill="1" applyBorder="1" applyProtection="1"/>
    <xf numFmtId="177" fontId="5" fillId="2" borderId="1" xfId="2" applyNumberFormat="1" applyFont="1" applyFill="1" applyBorder="1" applyAlignment="1" applyProtection="1"/>
    <xf numFmtId="177" fontId="5" fillId="2" borderId="1" xfId="2" applyNumberFormat="1" applyFont="1" applyFill="1" applyBorder="1" applyProtection="1"/>
    <xf numFmtId="176" fontId="5" fillId="2" borderId="5" xfId="1" applyNumberFormat="1" applyFont="1" applyFill="1" applyBorder="1" applyProtection="1"/>
    <xf numFmtId="176" fontId="5" fillId="2" borderId="17" xfId="2" applyNumberFormat="1" applyFont="1" applyFill="1" applyBorder="1" applyProtection="1"/>
    <xf numFmtId="176" fontId="5" fillId="2" borderId="25" xfId="2" applyNumberFormat="1" applyFont="1" applyFill="1" applyBorder="1" applyProtection="1"/>
    <xf numFmtId="176" fontId="5" fillId="2" borderId="26" xfId="2" applyNumberFormat="1" applyFont="1" applyFill="1" applyBorder="1" applyAlignment="1" applyProtection="1">
      <alignment horizontal="center"/>
    </xf>
    <xf numFmtId="176" fontId="5" fillId="2" borderId="24" xfId="2" applyNumberFormat="1" applyFont="1" applyFill="1" applyBorder="1" applyProtection="1"/>
    <xf numFmtId="176" fontId="5" fillId="2" borderId="27" xfId="2" applyNumberFormat="1" applyFont="1" applyFill="1" applyBorder="1" applyProtection="1"/>
    <xf numFmtId="176" fontId="5" fillId="2" borderId="28" xfId="2" applyNumberFormat="1" applyFont="1" applyFill="1" applyBorder="1" applyProtection="1"/>
    <xf numFmtId="176" fontId="5" fillId="2" borderId="25" xfId="2" applyNumberFormat="1" applyFont="1" applyFill="1" applyBorder="1" applyAlignment="1" applyProtection="1">
      <alignment horizontal="right"/>
    </xf>
    <xf numFmtId="0" fontId="5" fillId="2" borderId="34" xfId="1" applyFont="1" applyFill="1" applyBorder="1" applyAlignment="1" applyProtection="1">
      <alignment horizontal="right"/>
    </xf>
    <xf numFmtId="176" fontId="5" fillId="2" borderId="30" xfId="1" applyNumberFormat="1" applyFont="1" applyFill="1" applyBorder="1" applyProtection="1"/>
    <xf numFmtId="176" fontId="5" fillId="2" borderId="35" xfId="2" applyNumberFormat="1" applyFont="1" applyFill="1" applyBorder="1" applyProtection="1"/>
    <xf numFmtId="0" fontId="5" fillId="0" borderId="13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left" vertical="center" wrapText="1" indent="1"/>
    </xf>
    <xf numFmtId="0" fontId="5" fillId="0" borderId="4" xfId="1" applyFont="1" applyBorder="1" applyAlignment="1" applyProtection="1">
      <alignment horizontal="center" vertical="center" wrapText="1"/>
    </xf>
    <xf numFmtId="4" fontId="4" fillId="0" borderId="36" xfId="0" applyNumberFormat="1" applyFont="1" applyBorder="1" applyAlignment="1" applyProtection="1">
      <alignment horizontal="right" vertical="center" wrapText="1" indent="1"/>
      <protection locked="0"/>
    </xf>
    <xf numFmtId="4" fontId="4" fillId="0" borderId="37" xfId="0" applyNumberFormat="1" applyFont="1" applyBorder="1" applyAlignment="1" applyProtection="1">
      <alignment horizontal="right" vertical="center" wrapText="1" indent="1"/>
      <protection locked="0"/>
    </xf>
    <xf numFmtId="4" fontId="4" fillId="0" borderId="38" xfId="0" applyNumberFormat="1" applyFont="1" applyBorder="1" applyAlignment="1" applyProtection="1">
      <alignment horizontal="right" vertical="center" wrapText="1" indent="1"/>
      <protection locked="0"/>
    </xf>
    <xf numFmtId="4" fontId="4" fillId="0" borderId="39" xfId="0" applyNumberFormat="1" applyFont="1" applyBorder="1" applyAlignment="1" applyProtection="1">
      <alignment horizontal="right" vertical="center" wrapText="1" indent="1"/>
      <protection locked="0"/>
    </xf>
    <xf numFmtId="4" fontId="4" fillId="0" borderId="40" xfId="0" applyNumberFormat="1" applyFont="1" applyBorder="1" applyAlignment="1" applyProtection="1">
      <alignment horizontal="right" vertical="center" wrapText="1" indent="1"/>
      <protection locked="0"/>
    </xf>
    <xf numFmtId="4" fontId="4" fillId="0" borderId="41" xfId="0" applyNumberFormat="1" applyFont="1" applyBorder="1" applyAlignment="1" applyProtection="1">
      <alignment horizontal="right" vertical="center" wrapText="1" indent="1"/>
      <protection locked="0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78" fontId="9" fillId="2" borderId="2" xfId="1" applyNumberFormat="1" applyFont="1" applyFill="1" applyBorder="1" applyAlignment="1" applyProtection="1">
      <alignment horizontal="right" vertical="center"/>
    </xf>
    <xf numFmtId="0" fontId="5" fillId="2" borderId="16" xfId="1" applyFont="1" applyFill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center" vertical="center"/>
    </xf>
    <xf numFmtId="0" fontId="4" fillId="2" borderId="0" xfId="3" applyFont="1" applyFill="1" applyProtection="1"/>
    <xf numFmtId="0" fontId="5" fillId="2" borderId="0" xfId="3" applyFont="1" applyFill="1" applyProtection="1"/>
    <xf numFmtId="0" fontId="6" fillId="2" borderId="0" xfId="3" applyFont="1" applyFill="1" applyAlignment="1" applyProtection="1">
      <alignment horizontal="left"/>
    </xf>
    <xf numFmtId="0" fontId="5" fillId="2" borderId="9" xfId="3" applyFont="1" applyFill="1" applyBorder="1" applyAlignment="1" applyProtection="1">
      <alignment vertical="center" wrapText="1"/>
    </xf>
    <xf numFmtId="178" fontId="9" fillId="2" borderId="11" xfId="1" applyNumberFormat="1" applyFont="1" applyFill="1" applyBorder="1" applyAlignment="1" applyProtection="1">
      <alignment vertical="center"/>
    </xf>
    <xf numFmtId="0" fontId="5" fillId="2" borderId="0" xfId="3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0" fillId="2" borderId="4" xfId="4" applyFont="1" applyFill="1" applyBorder="1" applyAlignment="1" applyProtection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5" fillId="2" borderId="13" xfId="3" applyFont="1" applyFill="1" applyBorder="1" applyAlignment="1" applyProtection="1">
      <alignment horizontal="center"/>
    </xf>
    <xf numFmtId="0" fontId="5" fillId="2" borderId="9" xfId="3" applyFont="1" applyFill="1" applyBorder="1" applyAlignment="1" applyProtection="1">
      <alignment horizontal="right"/>
    </xf>
    <xf numFmtId="0" fontId="5" fillId="2" borderId="12" xfId="3" applyFont="1" applyFill="1" applyBorder="1" applyAlignment="1" applyProtection="1">
      <alignment horizontal="right"/>
    </xf>
    <xf numFmtId="0" fontId="5" fillId="2" borderId="6" xfId="3" applyFont="1" applyFill="1" applyBorder="1" applyAlignment="1" applyProtection="1">
      <alignment horizontal="right" wrapText="1"/>
    </xf>
    <xf numFmtId="0" fontId="5" fillId="2" borderId="9" xfId="3" applyFont="1" applyFill="1" applyBorder="1" applyAlignment="1" applyProtection="1">
      <alignment horizontal="right" wrapText="1"/>
    </xf>
    <xf numFmtId="0" fontId="5" fillId="2" borderId="34" xfId="3" applyFont="1" applyFill="1" applyBorder="1" applyAlignment="1" applyProtection="1">
      <alignment horizontal="right"/>
    </xf>
    <xf numFmtId="0" fontId="5" fillId="2" borderId="6" xfId="3" applyFont="1" applyFill="1" applyBorder="1" applyAlignment="1" applyProtection="1">
      <alignment horizontal="right"/>
    </xf>
    <xf numFmtId="0" fontId="5" fillId="2" borderId="16" xfId="3" applyFont="1" applyFill="1" applyBorder="1" applyAlignment="1" applyProtection="1">
      <alignment horizontal="right"/>
    </xf>
    <xf numFmtId="0" fontId="5" fillId="2" borderId="0" xfId="3" applyFont="1" applyFill="1" applyBorder="1" applyAlignment="1" applyProtection="1">
      <alignment horizontal="right"/>
    </xf>
    <xf numFmtId="0" fontId="6" fillId="2" borderId="13" xfId="3" applyFont="1" applyFill="1" applyBorder="1" applyAlignment="1" applyProtection="1">
      <alignment horizontal="center"/>
    </xf>
    <xf numFmtId="176" fontId="5" fillId="2" borderId="13" xfId="2" applyNumberFormat="1" applyFont="1" applyFill="1" applyBorder="1" applyProtection="1"/>
    <xf numFmtId="0" fontId="5" fillId="2" borderId="16" xfId="2" applyNumberFormat="1" applyFont="1" applyFill="1" applyBorder="1" applyProtection="1"/>
    <xf numFmtId="176" fontId="5" fillId="2" borderId="30" xfId="3" applyNumberFormat="1" applyFont="1" applyFill="1" applyBorder="1" applyProtection="1"/>
    <xf numFmtId="176" fontId="5" fillId="2" borderId="0" xfId="3" applyNumberFormat="1" applyFont="1" applyFill="1" applyBorder="1" applyAlignment="1" applyProtection="1">
      <alignment horizontal="right"/>
    </xf>
    <xf numFmtId="0" fontId="6" fillId="2" borderId="7" xfId="3" applyFont="1" applyFill="1" applyBorder="1" applyAlignment="1" applyProtection="1">
      <alignment horizontal="center"/>
    </xf>
    <xf numFmtId="176" fontId="5" fillId="2" borderId="7" xfId="2" applyNumberFormat="1" applyFont="1" applyFill="1" applyBorder="1" applyProtection="1"/>
    <xf numFmtId="176" fontId="5" fillId="2" borderId="23" xfId="2" applyNumberFormat="1" applyFont="1" applyFill="1" applyBorder="1" applyProtection="1"/>
    <xf numFmtId="176" fontId="5" fillId="2" borderId="58" xfId="2" applyNumberFormat="1" applyFont="1" applyFill="1" applyBorder="1" applyAlignment="1" applyProtection="1">
      <alignment horizontal="center"/>
    </xf>
    <xf numFmtId="0" fontId="5" fillId="2" borderId="0" xfId="3" applyFont="1" applyFill="1" applyAlignment="1" applyProtection="1"/>
    <xf numFmtId="0" fontId="3" fillId="2" borderId="0" xfId="1" applyFont="1" applyFill="1" applyAlignment="1" applyProtection="1">
      <alignment horizontal="right"/>
    </xf>
    <xf numFmtId="0" fontId="6" fillId="2" borderId="0" xfId="3" applyFont="1" applyFill="1" applyProtection="1"/>
    <xf numFmtId="0" fontId="3" fillId="2" borderId="0" xfId="1" applyFont="1" applyFill="1" applyProtection="1"/>
    <xf numFmtId="0" fontId="11" fillId="2" borderId="0" xfId="1" applyFont="1" applyFill="1" applyAlignment="1" applyProtection="1">
      <alignment horizontal="left"/>
    </xf>
    <xf numFmtId="0" fontId="3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65" xfId="1" applyFont="1" applyFill="1" applyBorder="1" applyAlignment="1" applyProtection="1">
      <alignment horizontal="right" wrapText="1"/>
    </xf>
    <xf numFmtId="0" fontId="3" fillId="2" borderId="6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right"/>
    </xf>
    <xf numFmtId="176" fontId="3" fillId="2" borderId="0" xfId="2" applyNumberFormat="1" applyFont="1" applyFill="1" applyBorder="1" applyAlignment="1" applyProtection="1">
      <alignment horizontal="right"/>
    </xf>
    <xf numFmtId="0" fontId="2" fillId="0" borderId="36" xfId="1" applyFont="1" applyBorder="1" applyAlignment="1" applyProtection="1">
      <alignment horizontal="center" vertical="center" wrapText="1"/>
    </xf>
    <xf numFmtId="176" fontId="3" fillId="2" borderId="0" xfId="1" applyNumberFormat="1" applyFont="1" applyFill="1" applyBorder="1" applyAlignment="1" applyProtection="1">
      <alignment horizontal="right"/>
    </xf>
    <xf numFmtId="0" fontId="2" fillId="0" borderId="38" xfId="1" applyFont="1" applyBorder="1" applyAlignment="1" applyProtection="1">
      <alignment horizontal="center" vertical="center" wrapText="1"/>
    </xf>
    <xf numFmtId="0" fontId="2" fillId="0" borderId="40" xfId="1" applyFont="1" applyBorder="1" applyAlignment="1" applyProtection="1">
      <alignment horizontal="center" vertical="center" wrapText="1"/>
    </xf>
    <xf numFmtId="0" fontId="3" fillId="2" borderId="70" xfId="2" applyNumberFormat="1" applyFont="1" applyFill="1" applyBorder="1" applyAlignment="1" applyProtection="1">
      <alignment horizontal="center"/>
    </xf>
    <xf numFmtId="0" fontId="5" fillId="2" borderId="0" xfId="3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/>
    </xf>
    <xf numFmtId="0" fontId="5" fillId="0" borderId="16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2" borderId="16" xfId="1" applyFont="1" applyFill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center" vertical="center"/>
    </xf>
    <xf numFmtId="9" fontId="14" fillId="2" borderId="0" xfId="1" applyNumberFormat="1" applyFont="1" applyFill="1" applyAlignment="1" applyProtection="1">
      <alignment horizontal="left"/>
    </xf>
    <xf numFmtId="0" fontId="15" fillId="2" borderId="0" xfId="3" applyFont="1" applyFill="1" applyProtection="1"/>
    <xf numFmtId="0" fontId="16" fillId="2" borderId="0" xfId="4" applyFont="1" applyFill="1" applyProtection="1"/>
    <xf numFmtId="178" fontId="17" fillId="2" borderId="11" xfId="1" applyNumberFormat="1" applyFont="1" applyFill="1" applyBorder="1" applyAlignment="1" applyProtection="1">
      <alignment vertical="center"/>
    </xf>
    <xf numFmtId="0" fontId="2" fillId="2" borderId="0" xfId="1" applyFont="1" applyFill="1" applyProtection="1"/>
    <xf numFmtId="0" fontId="2" fillId="2" borderId="0" xfId="4" applyFont="1" applyFill="1" applyProtection="1"/>
    <xf numFmtId="9" fontId="3" fillId="2" borderId="0" xfId="1" applyNumberFormat="1" applyFont="1" applyFill="1" applyAlignment="1" applyProtection="1">
      <alignment horizontal="left"/>
    </xf>
    <xf numFmtId="176" fontId="3" fillId="2" borderId="0" xfId="2" applyNumberFormat="1" applyFont="1" applyFill="1" applyBorder="1" applyProtection="1"/>
    <xf numFmtId="0" fontId="3" fillId="2" borderId="0" xfId="2" applyNumberFormat="1" applyFont="1" applyFill="1" applyBorder="1" applyAlignment="1" applyProtection="1">
      <alignment horizontal="center"/>
    </xf>
    <xf numFmtId="0" fontId="0" fillId="2" borderId="0" xfId="2" applyNumberFormat="1" applyFont="1" applyFill="1" applyBorder="1" applyAlignment="1" applyProtection="1">
      <alignment horizontal="left"/>
    </xf>
    <xf numFmtId="0" fontId="0" fillId="2" borderId="0" xfId="1" applyFont="1" applyFill="1" applyAlignment="1" applyProtection="1">
      <alignment horizontal="left"/>
    </xf>
    <xf numFmtId="0" fontId="3" fillId="3" borderId="11" xfId="1" applyFont="1" applyFill="1" applyBorder="1" applyAlignment="1" applyProtection="1">
      <alignment horizontal="right"/>
    </xf>
    <xf numFmtId="176" fontId="3" fillId="3" borderId="14" xfId="2" applyNumberFormat="1" applyFont="1" applyFill="1" applyBorder="1" applyProtection="1"/>
    <xf numFmtId="176" fontId="3" fillId="3" borderId="17" xfId="2" applyNumberFormat="1" applyFont="1" applyFill="1" applyBorder="1" applyProtection="1"/>
    <xf numFmtId="0" fontId="0" fillId="2" borderId="0" xfId="1" applyFont="1" applyFill="1" applyAlignment="1" applyProtection="1">
      <alignment horizontal="left" vertical="top" wrapText="1"/>
    </xf>
    <xf numFmtId="0" fontId="11" fillId="2" borderId="13" xfId="1" applyFont="1" applyFill="1" applyBorder="1" applyAlignment="1" applyProtection="1"/>
    <xf numFmtId="0" fontId="11" fillId="2" borderId="10" xfId="1" applyFont="1" applyFill="1" applyBorder="1" applyAlignment="1" applyProtection="1"/>
    <xf numFmtId="0" fontId="11" fillId="2" borderId="9" xfId="1" applyFont="1" applyFill="1" applyBorder="1" applyAlignment="1" applyProtection="1"/>
    <xf numFmtId="176" fontId="3" fillId="3" borderId="19" xfId="2" applyNumberFormat="1" applyFont="1" applyFill="1" applyBorder="1" applyProtection="1"/>
    <xf numFmtId="0" fontId="0" fillId="2" borderId="0" xfId="1" applyFont="1" applyFill="1" applyProtection="1"/>
    <xf numFmtId="0" fontId="11" fillId="2" borderId="75" xfId="1" applyFont="1" applyFill="1" applyBorder="1" applyAlignment="1" applyProtection="1">
      <alignment horizontal="right" vertical="center"/>
    </xf>
    <xf numFmtId="0" fontId="11" fillId="2" borderId="76" xfId="1" applyFont="1" applyFill="1" applyBorder="1" applyAlignment="1" applyProtection="1">
      <alignment horizontal="right" vertical="center"/>
    </xf>
    <xf numFmtId="176" fontId="3" fillId="3" borderId="14" xfId="2" applyNumberFormat="1" applyFont="1" applyFill="1" applyBorder="1" applyAlignment="1" applyProtection="1">
      <alignment horizontal="right"/>
    </xf>
    <xf numFmtId="0" fontId="0" fillId="2" borderId="0" xfId="1" applyFont="1" applyFill="1" applyAlignment="1" applyProtection="1">
      <alignment horizontal="left" vertical="top" wrapText="1"/>
    </xf>
    <xf numFmtId="0" fontId="0" fillId="2" borderId="0" xfId="1" applyFont="1" applyFill="1" applyBorder="1" applyAlignment="1" applyProtection="1">
      <alignment horizontal="center" vertical="center" wrapText="1"/>
    </xf>
    <xf numFmtId="176" fontId="3" fillId="2" borderId="0" xfId="1" applyNumberFormat="1" applyFont="1" applyFill="1" applyBorder="1" applyProtection="1"/>
    <xf numFmtId="176" fontId="3" fillId="3" borderId="80" xfId="2" applyNumberFormat="1" applyFont="1" applyFill="1" applyBorder="1" applyProtection="1"/>
    <xf numFmtId="0" fontId="5" fillId="2" borderId="0" xfId="0" applyFont="1" applyFill="1" applyAlignment="1" applyProtection="1"/>
    <xf numFmtId="0" fontId="20" fillId="2" borderId="0" xfId="1" applyFont="1" applyFill="1" applyAlignment="1" applyProtection="1">
      <alignment horizontal="left" vertical="top" wrapText="1"/>
    </xf>
    <xf numFmtId="0" fontId="3" fillId="2" borderId="0" xfId="1" applyFont="1" applyFill="1" applyBorder="1" applyProtection="1"/>
    <xf numFmtId="0" fontId="2" fillId="0" borderId="0" xfId="1" applyFont="1" applyBorder="1" applyAlignment="1" applyProtection="1">
      <alignment horizontal="center" vertical="center" wrapText="1"/>
    </xf>
    <xf numFmtId="0" fontId="3" fillId="2" borderId="0" xfId="1" applyFill="1" applyBorder="1" applyAlignment="1" applyProtection="1">
      <alignment horizontal="center" vertical="center" wrapText="1"/>
    </xf>
    <xf numFmtId="0" fontId="3" fillId="3" borderId="87" xfId="1" applyFill="1" applyBorder="1" applyAlignment="1" applyProtection="1">
      <alignment horizontal="center" vertical="center" wrapText="1"/>
    </xf>
    <xf numFmtId="0" fontId="3" fillId="3" borderId="77" xfId="1" applyFill="1" applyBorder="1" applyAlignment="1" applyProtection="1">
      <alignment horizontal="center" vertical="center" wrapText="1"/>
    </xf>
    <xf numFmtId="0" fontId="3" fillId="2" borderId="34" xfId="1" applyFont="1" applyFill="1" applyBorder="1" applyAlignment="1" applyProtection="1">
      <alignment horizontal="right"/>
    </xf>
    <xf numFmtId="0" fontId="0" fillId="2" borderId="76" xfId="1" applyFont="1" applyFill="1" applyBorder="1" applyAlignment="1" applyProtection="1">
      <alignment horizontal="right"/>
    </xf>
    <xf numFmtId="0" fontId="0" fillId="2" borderId="19" xfId="1" applyFont="1" applyFill="1" applyBorder="1" applyAlignment="1" applyProtection="1">
      <alignment horizontal="right"/>
    </xf>
    <xf numFmtId="4" fontId="3" fillId="2" borderId="67" xfId="2" applyNumberFormat="1" applyFont="1" applyFill="1" applyBorder="1" applyAlignment="1" applyProtection="1"/>
    <xf numFmtId="4" fontId="3" fillId="2" borderId="29" xfId="2" applyNumberFormat="1" applyFont="1" applyFill="1" applyBorder="1" applyProtection="1"/>
    <xf numFmtId="179" fontId="2" fillId="0" borderId="0" xfId="1" applyNumberFormat="1" applyFont="1" applyBorder="1" applyAlignment="1" applyProtection="1">
      <alignment horizontal="center" vertical="center" wrapText="1"/>
    </xf>
    <xf numFmtId="179" fontId="2" fillId="0" borderId="0" xfId="1" applyNumberFormat="1" applyFont="1" applyBorder="1" applyAlignment="1" applyProtection="1">
      <alignment horizontal="center" vertical="center" wrapText="1"/>
      <protection locked="0"/>
    </xf>
    <xf numFmtId="0" fontId="0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 wrapText="1"/>
    </xf>
    <xf numFmtId="0" fontId="2" fillId="0" borderId="86" xfId="1" applyFont="1" applyBorder="1" applyAlignment="1" applyProtection="1">
      <alignment horizontal="center" vertical="center" wrapText="1"/>
    </xf>
    <xf numFmtId="0" fontId="0" fillId="3" borderId="0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3" borderId="0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181" fontId="3" fillId="2" borderId="14" xfId="2" applyNumberFormat="1" applyFont="1" applyFill="1" applyBorder="1" applyAlignment="1" applyProtection="1"/>
    <xf numFmtId="181" fontId="0" fillId="0" borderId="15" xfId="0" applyNumberFormat="1" applyBorder="1" applyAlignment="1"/>
    <xf numFmtId="0" fontId="0" fillId="3" borderId="73" xfId="1" applyFont="1" applyFill="1" applyBorder="1" applyAlignment="1" applyProtection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2" fillId="0" borderId="68" xfId="1" applyFont="1" applyBorder="1" applyAlignment="1" applyProtection="1">
      <alignment horizontal="center" vertical="center" wrapText="1"/>
    </xf>
    <xf numFmtId="0" fontId="2" fillId="0" borderId="77" xfId="1" applyFont="1" applyBorder="1" applyAlignment="1" applyProtection="1">
      <alignment horizontal="center" vertical="center" wrapText="1"/>
    </xf>
    <xf numFmtId="0" fontId="2" fillId="0" borderId="13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0" fillId="3" borderId="61" xfId="1" applyFont="1" applyFill="1" applyBorder="1" applyAlignment="1" applyProtection="1">
      <alignment horizontal="center" vertical="center" wrapText="1"/>
    </xf>
    <xf numFmtId="0" fontId="0" fillId="3" borderId="83" xfId="1" applyFont="1" applyFill="1" applyBorder="1" applyAlignment="1" applyProtection="1">
      <alignment horizontal="center" vertical="center" wrapText="1"/>
    </xf>
    <xf numFmtId="0" fontId="0" fillId="3" borderId="64" xfId="1" applyFont="1" applyFill="1" applyBorder="1" applyAlignment="1" applyProtection="1">
      <alignment horizontal="center" vertical="center" wrapText="1"/>
    </xf>
    <xf numFmtId="0" fontId="0" fillId="3" borderId="72" xfId="1" applyFont="1" applyFill="1" applyBorder="1" applyAlignment="1" applyProtection="1">
      <alignment horizontal="center" vertical="center" wrapText="1"/>
    </xf>
    <xf numFmtId="0" fontId="2" fillId="0" borderId="100" xfId="1" applyNumberFormat="1" applyFont="1" applyBorder="1" applyAlignment="1" applyProtection="1">
      <alignment horizontal="center" vertical="center" wrapText="1"/>
      <protection locked="0"/>
    </xf>
    <xf numFmtId="0" fontId="2" fillId="0" borderId="101" xfId="1" applyNumberFormat="1" applyFont="1" applyBorder="1" applyAlignment="1" applyProtection="1">
      <alignment horizontal="center" vertical="center" wrapText="1"/>
      <protection locked="0"/>
    </xf>
    <xf numFmtId="0" fontId="2" fillId="0" borderId="98" xfId="1" applyNumberFormat="1" applyFont="1" applyBorder="1" applyAlignment="1" applyProtection="1">
      <alignment horizontal="center" vertical="center" wrapText="1"/>
      <protection locked="0"/>
    </xf>
    <xf numFmtId="0" fontId="2" fillId="0" borderId="99" xfId="1" applyNumberFormat="1" applyFont="1" applyBorder="1" applyAlignment="1" applyProtection="1">
      <alignment horizontal="center" vertical="center" wrapText="1"/>
      <protection locked="0"/>
    </xf>
    <xf numFmtId="0" fontId="2" fillId="0" borderId="87" xfId="1" applyNumberFormat="1" applyFont="1" applyBorder="1" applyAlignment="1" applyProtection="1">
      <alignment horizontal="center" vertical="center" wrapText="1"/>
      <protection locked="0"/>
    </xf>
    <xf numFmtId="0" fontId="2" fillId="0" borderId="97" xfId="1" applyNumberFormat="1" applyFont="1" applyBorder="1" applyAlignment="1" applyProtection="1">
      <alignment horizontal="center" vertical="center" wrapText="1"/>
      <protection locked="0"/>
    </xf>
    <xf numFmtId="0" fontId="0" fillId="2" borderId="7" xfId="1" applyFont="1" applyFill="1" applyBorder="1" applyAlignment="1" applyProtection="1">
      <alignment horizontal="center" vertical="center"/>
    </xf>
    <xf numFmtId="0" fontId="0" fillId="2" borderId="71" xfId="1" applyFont="1" applyFill="1" applyBorder="1" applyAlignment="1" applyProtection="1">
      <alignment horizontal="center" vertical="center"/>
    </xf>
    <xf numFmtId="0" fontId="0" fillId="2" borderId="10" xfId="1" applyFont="1" applyFill="1" applyBorder="1" applyAlignment="1" applyProtection="1">
      <alignment horizontal="center" vertical="center"/>
    </xf>
    <xf numFmtId="0" fontId="0" fillId="2" borderId="72" xfId="1" applyFont="1" applyFill="1" applyBorder="1" applyAlignment="1" applyProtection="1">
      <alignment horizontal="center" vertical="center"/>
    </xf>
    <xf numFmtId="0" fontId="0" fillId="2" borderId="9" xfId="1" applyFont="1" applyFill="1" applyBorder="1" applyAlignment="1" applyProtection="1">
      <alignment horizontal="center" vertical="center"/>
    </xf>
    <xf numFmtId="0" fontId="0" fillId="2" borderId="66" xfId="1" applyFont="1" applyFill="1" applyBorder="1" applyAlignment="1" applyProtection="1">
      <alignment horizontal="center" vertical="center"/>
    </xf>
    <xf numFmtId="0" fontId="3" fillId="2" borderId="33" xfId="1" applyFont="1" applyFill="1" applyBorder="1" applyAlignment="1" applyProtection="1">
      <alignment horizontal="center" vertical="center" wrapText="1"/>
    </xf>
    <xf numFmtId="0" fontId="0" fillId="0" borderId="81" xfId="0" applyFont="1" applyBorder="1" applyAlignment="1">
      <alignment horizontal="center" vertical="center" wrapText="1"/>
    </xf>
    <xf numFmtId="0" fontId="0" fillId="2" borderId="69" xfId="1" applyFont="1" applyFill="1" applyBorder="1" applyAlignment="1" applyProtection="1">
      <alignment horizontal="center" vertical="center"/>
    </xf>
    <xf numFmtId="0" fontId="0" fillId="2" borderId="74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4" xfId="1" applyFont="1" applyFill="1" applyBorder="1" applyAlignment="1" applyProtection="1">
      <alignment horizontal="center" vertical="center"/>
    </xf>
    <xf numFmtId="0" fontId="11" fillId="2" borderId="12" xfId="1" applyFont="1" applyFill="1" applyBorder="1" applyAlignment="1" applyProtection="1">
      <alignment horizontal="center" vertical="center"/>
    </xf>
    <xf numFmtId="0" fontId="11" fillId="2" borderId="7" xfId="1" applyFont="1" applyFill="1" applyBorder="1" applyAlignment="1" applyProtection="1">
      <alignment horizontal="center" vertical="center"/>
    </xf>
    <xf numFmtId="0" fontId="11" fillId="2" borderId="10" xfId="1" applyFont="1" applyFill="1" applyBorder="1" applyAlignment="1" applyProtection="1">
      <alignment horizontal="center" vertical="center"/>
    </xf>
    <xf numFmtId="0" fontId="11" fillId="2" borderId="9" xfId="1" applyFont="1" applyFill="1" applyBorder="1" applyAlignment="1" applyProtection="1">
      <alignment horizontal="center" vertical="center"/>
    </xf>
    <xf numFmtId="0" fontId="2" fillId="0" borderId="82" xfId="1" applyFont="1" applyBorder="1" applyAlignment="1" applyProtection="1">
      <alignment horizontal="center" vertical="center" wrapText="1"/>
    </xf>
    <xf numFmtId="0" fontId="2" fillId="0" borderId="88" xfId="1" applyFont="1" applyBorder="1" applyAlignment="1" applyProtection="1">
      <alignment horizontal="center" vertical="center" wrapText="1"/>
    </xf>
    <xf numFmtId="0" fontId="0" fillId="3" borderId="79" xfId="1" applyFont="1" applyFill="1" applyBorder="1" applyAlignment="1" applyProtection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3" borderId="17" xfId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59" xfId="1" applyFont="1" applyFill="1" applyBorder="1" applyAlignment="1" applyProtection="1">
      <alignment horizontal="center" vertical="center" wrapText="1"/>
    </xf>
    <xf numFmtId="0" fontId="0" fillId="0" borderId="62" xfId="0" applyFont="1" applyBorder="1" applyAlignment="1">
      <alignment horizontal="center" vertical="center" wrapText="1"/>
    </xf>
    <xf numFmtId="0" fontId="3" fillId="2" borderId="60" xfId="1" applyFont="1" applyFill="1" applyBorder="1" applyAlignment="1" applyProtection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0" fontId="2" fillId="0" borderId="94" xfId="1" applyNumberFormat="1" applyFont="1" applyBorder="1" applyAlignment="1" applyProtection="1">
      <alignment horizontal="center" vertical="center" wrapText="1"/>
      <protection locked="0"/>
    </xf>
    <xf numFmtId="0" fontId="2" fillId="0" borderId="95" xfId="1" applyNumberFormat="1" applyFont="1" applyBorder="1" applyAlignment="1" applyProtection="1">
      <alignment horizontal="center" vertical="center" wrapText="1"/>
      <protection locked="0"/>
    </xf>
    <xf numFmtId="0" fontId="2" fillId="0" borderId="96" xfId="1" applyNumberFormat="1" applyFont="1" applyBorder="1" applyAlignment="1" applyProtection="1">
      <alignment horizontal="center" vertical="center" wrapText="1"/>
      <protection locked="0"/>
    </xf>
    <xf numFmtId="0" fontId="0" fillId="2" borderId="17" xfId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81" fontId="3" fillId="2" borderId="91" xfId="2" applyNumberFormat="1" applyFont="1" applyFill="1" applyBorder="1" applyAlignment="1" applyProtection="1">
      <alignment horizontal="right"/>
    </xf>
    <xf numFmtId="0" fontId="0" fillId="0" borderId="90" xfId="0" applyBorder="1" applyAlignment="1">
      <alignment horizontal="right"/>
    </xf>
    <xf numFmtId="0" fontId="0" fillId="2" borderId="92" xfId="1" applyFont="1" applyFill="1" applyBorder="1" applyAlignment="1" applyProtection="1">
      <alignment horizontal="center" vertical="center" wrapText="1"/>
    </xf>
    <xf numFmtId="0" fontId="0" fillId="0" borderId="93" xfId="0" applyBorder="1" applyAlignment="1">
      <alignment horizontal="center" vertical="center"/>
    </xf>
    <xf numFmtId="180" fontId="21" fillId="2" borderId="92" xfId="1" applyNumberFormat="1" applyFont="1" applyFill="1" applyBorder="1" applyAlignment="1" applyProtection="1">
      <alignment horizontal="right" vertical="center"/>
    </xf>
    <xf numFmtId="180" fontId="21" fillId="2" borderId="93" xfId="1" applyNumberFormat="1" applyFont="1" applyFill="1" applyBorder="1" applyAlignment="1" applyProtection="1">
      <alignment horizontal="right" vertical="center"/>
    </xf>
    <xf numFmtId="0" fontId="0" fillId="2" borderId="0" xfId="1" applyFont="1" applyFill="1" applyAlignment="1" applyProtection="1">
      <alignment horizontal="left" vertical="top" wrapText="1"/>
    </xf>
    <xf numFmtId="0" fontId="5" fillId="2" borderId="7" xfId="3" applyFont="1" applyFill="1" applyBorder="1" applyAlignment="1" applyProtection="1">
      <alignment horizontal="center" vertical="center"/>
    </xf>
    <xf numFmtId="0" fontId="5" fillId="2" borderId="8" xfId="3" applyFont="1" applyFill="1" applyBorder="1" applyAlignment="1" applyProtection="1">
      <alignment horizontal="center" vertical="center"/>
    </xf>
    <xf numFmtId="0" fontId="5" fillId="2" borderId="10" xfId="3" applyFont="1" applyFill="1" applyBorder="1" applyAlignment="1" applyProtection="1">
      <alignment horizontal="center" vertical="center"/>
    </xf>
    <xf numFmtId="0" fontId="5" fillId="2" borderId="3" xfId="3" applyFont="1" applyFill="1" applyBorder="1" applyAlignment="1" applyProtection="1">
      <alignment horizontal="center" vertical="center"/>
    </xf>
    <xf numFmtId="0" fontId="5" fillId="2" borderId="7" xfId="3" applyFont="1" applyFill="1" applyBorder="1" applyAlignment="1" applyProtection="1">
      <alignment horizontal="center" vertical="center" wrapText="1"/>
    </xf>
    <xf numFmtId="0" fontId="5" fillId="2" borderId="5" xfId="3" applyFont="1" applyFill="1" applyBorder="1" applyAlignment="1" applyProtection="1">
      <alignment horizontal="center" vertical="center" wrapText="1"/>
    </xf>
    <xf numFmtId="0" fontId="5" fillId="2" borderId="8" xfId="3" applyFont="1" applyFill="1" applyBorder="1" applyAlignment="1" applyProtection="1">
      <alignment horizontal="center" vertical="center" wrapText="1"/>
    </xf>
    <xf numFmtId="0" fontId="5" fillId="2" borderId="10" xfId="3" applyFont="1" applyFill="1" applyBorder="1" applyAlignment="1" applyProtection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4" xfId="3" applyFont="1" applyFill="1" applyBorder="1" applyAlignment="1" applyProtection="1">
      <alignment horizontal="center" vertical="center" wrapText="1"/>
    </xf>
    <xf numFmtId="0" fontId="5" fillId="2" borderId="12" xfId="3" applyFont="1" applyFill="1" applyBorder="1" applyAlignment="1" applyProtection="1">
      <alignment horizontal="center" vertical="center" wrapText="1"/>
    </xf>
    <xf numFmtId="0" fontId="5" fillId="2" borderId="30" xfId="3" applyFont="1" applyFill="1" applyBorder="1" applyAlignment="1" applyProtection="1">
      <alignment horizontal="center" vertical="center" wrapText="1"/>
    </xf>
    <xf numFmtId="0" fontId="5" fillId="2" borderId="15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wrapText="1"/>
    </xf>
    <xf numFmtId="0" fontId="5" fillId="2" borderId="4" xfId="3" applyFont="1" applyFill="1" applyBorder="1" applyAlignment="1" applyProtection="1">
      <alignment horizontal="center" wrapText="1"/>
    </xf>
    <xf numFmtId="0" fontId="5" fillId="2" borderId="16" xfId="3" applyFont="1" applyFill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52" xfId="3" applyNumberFormat="1" applyFont="1" applyBorder="1" applyAlignment="1" applyProtection="1">
      <alignment horizontal="center" vertical="center" wrapText="1"/>
      <protection locked="0"/>
    </xf>
    <xf numFmtId="0" fontId="4" fillId="0" borderId="55" xfId="3" applyNumberFormat="1" applyFont="1" applyBorder="1" applyAlignment="1" applyProtection="1">
      <alignment horizontal="center" vertical="center" wrapText="1"/>
      <protection locked="0"/>
    </xf>
    <xf numFmtId="0" fontId="4" fillId="0" borderId="54" xfId="3" applyNumberFormat="1" applyFont="1" applyBorder="1" applyAlignment="1" applyProtection="1">
      <alignment horizontal="center" vertical="center" wrapText="1"/>
      <protection locked="0"/>
    </xf>
    <xf numFmtId="0" fontId="4" fillId="0" borderId="57" xfId="3" applyNumberFormat="1" applyFont="1" applyBorder="1" applyAlignment="1" applyProtection="1">
      <alignment horizontal="center" vertical="center" wrapText="1"/>
      <protection locked="0"/>
    </xf>
    <xf numFmtId="0" fontId="5" fillId="2" borderId="23" xfId="3" applyFont="1" applyFill="1" applyBorder="1" applyAlignment="1" applyProtection="1">
      <alignment horizontal="center" vertical="center"/>
    </xf>
    <xf numFmtId="0" fontId="5" fillId="2" borderId="24" xfId="3" applyFont="1" applyFill="1" applyBorder="1" applyAlignment="1" applyProtection="1"/>
    <xf numFmtId="0" fontId="5" fillId="2" borderId="16" xfId="3" applyFont="1" applyFill="1" applyBorder="1" applyAlignment="1" applyProtection="1">
      <alignment horizontal="center" vertical="center"/>
    </xf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4" xfId="2" applyNumberFormat="1" applyFont="1" applyFill="1" applyBorder="1" applyAlignment="1" applyProtection="1">
      <alignment horizontal="center" vertical="center"/>
    </xf>
    <xf numFmtId="0" fontId="5" fillId="2" borderId="22" xfId="2" applyNumberFormat="1" applyFont="1" applyFill="1" applyBorder="1" applyAlignment="1" applyProtection="1">
      <alignment horizontal="center" vertical="center"/>
    </xf>
    <xf numFmtId="176" fontId="5" fillId="2" borderId="31" xfId="2" applyNumberFormat="1" applyFont="1" applyFill="1" applyBorder="1" applyAlignment="1" applyProtection="1"/>
    <xf numFmtId="176" fontId="5" fillId="2" borderId="31" xfId="3" applyNumberFormat="1" applyFont="1" applyFill="1" applyBorder="1" applyAlignment="1" applyProtection="1"/>
    <xf numFmtId="176" fontId="5" fillId="2" borderId="32" xfId="3" applyNumberFormat="1" applyFont="1" applyFill="1" applyBorder="1" applyAlignment="1" applyProtection="1"/>
    <xf numFmtId="176" fontId="5" fillId="2" borderId="20" xfId="2" applyNumberFormat="1" applyFont="1" applyFill="1" applyBorder="1" applyAlignment="1" applyProtection="1">
      <alignment horizontal="right"/>
    </xf>
    <xf numFmtId="176" fontId="5" fillId="2" borderId="21" xfId="3" applyNumberFormat="1" applyFont="1" applyFill="1" applyBorder="1" applyAlignment="1" applyProtection="1">
      <alignment horizontal="right"/>
    </xf>
    <xf numFmtId="0" fontId="5" fillId="0" borderId="1" xfId="3" applyFont="1" applyBorder="1" applyAlignment="1" applyProtection="1">
      <alignment horizontal="center" vertical="center"/>
    </xf>
    <xf numFmtId="0" fontId="4" fillId="0" borderId="53" xfId="3" applyNumberFormat="1" applyFont="1" applyBorder="1" applyAlignment="1" applyProtection="1">
      <alignment horizontal="center" vertical="center" wrapText="1"/>
      <protection locked="0"/>
    </xf>
    <xf numFmtId="0" fontId="4" fillId="0" borderId="56" xfId="3" applyNumberFormat="1" applyFont="1" applyBorder="1" applyAlignment="1" applyProtection="1">
      <alignment horizontal="center" vertical="center" wrapText="1"/>
      <protection locked="0"/>
    </xf>
    <xf numFmtId="0" fontId="5" fillId="2" borderId="13" xfId="3" applyFont="1" applyFill="1" applyBorder="1" applyAlignment="1" applyProtection="1">
      <alignment horizontal="center" vertical="center" wrapText="1"/>
    </xf>
    <xf numFmtId="0" fontId="5" fillId="0" borderId="13" xfId="3" applyFont="1" applyBorder="1" applyAlignment="1" applyProtection="1">
      <alignment horizontal="center" vertical="center"/>
    </xf>
    <xf numFmtId="0" fontId="5" fillId="2" borderId="2" xfId="3" applyFont="1" applyFill="1" applyBorder="1" applyAlignment="1" applyProtection="1">
      <alignment horizontal="center" vertical="center"/>
    </xf>
    <xf numFmtId="0" fontId="5" fillId="2" borderId="16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horizontal="center" vertical="center"/>
    </xf>
    <xf numFmtId="0" fontId="5" fillId="2" borderId="10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center" vertical="center"/>
    </xf>
    <xf numFmtId="0" fontId="5" fillId="2" borderId="9" xfId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distributed" vertical="center" indent="6"/>
    </xf>
    <xf numFmtId="0" fontId="5" fillId="2" borderId="2" xfId="1" applyFont="1" applyFill="1" applyBorder="1" applyAlignment="1" applyProtection="1">
      <alignment horizontal="distributed" vertical="center" indent="6"/>
    </xf>
    <xf numFmtId="0" fontId="5" fillId="2" borderId="29" xfId="1" applyFont="1" applyFill="1" applyBorder="1" applyAlignment="1" applyProtection="1">
      <alignment horizontal="distributed" vertical="center" indent="6"/>
    </xf>
    <xf numFmtId="0" fontId="5" fillId="2" borderId="30" xfId="1" applyFont="1" applyFill="1" applyBorder="1" applyAlignment="1" applyProtection="1">
      <alignment horizontal="center" vertical="center" wrapText="1"/>
    </xf>
    <xf numFmtId="0" fontId="5" fillId="2" borderId="33" xfId="1" applyFont="1" applyFill="1" applyBorder="1" applyAlignment="1" applyProtection="1">
      <alignment horizontal="center" vertical="center" wrapText="1"/>
    </xf>
    <xf numFmtId="0" fontId="5" fillId="2" borderId="15" xfId="1" applyFont="1" applyFill="1" applyBorder="1" applyAlignment="1" applyProtection="1">
      <alignment horizontal="center" vertical="center" wrapText="1"/>
    </xf>
    <xf numFmtId="0" fontId="5" fillId="2" borderId="8" xfId="1" applyFont="1" applyFill="1" applyBorder="1" applyAlignment="1" applyProtection="1">
      <alignment horizontal="center" vertical="center" wrapText="1"/>
    </xf>
    <xf numFmtId="0" fontId="5" fillId="2" borderId="14" xfId="1" applyFont="1" applyFill="1" applyBorder="1" applyAlignment="1" applyProtection="1">
      <alignment horizontal="distributed" vertical="center" indent="2"/>
    </xf>
    <xf numFmtId="0" fontId="5" fillId="2" borderId="2" xfId="1" applyFont="1" applyFill="1" applyBorder="1" applyAlignment="1" applyProtection="1">
      <alignment horizontal="distributed" vertical="center" indent="2"/>
    </xf>
    <xf numFmtId="0" fontId="5" fillId="0" borderId="16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5" fillId="2" borderId="13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5" fillId="2" borderId="16" xfId="1" applyFont="1" applyFill="1" applyBorder="1" applyAlignment="1" applyProtection="1">
      <alignment horizontal="center" vertical="center"/>
    </xf>
    <xf numFmtId="177" fontId="5" fillId="2" borderId="1" xfId="2" applyNumberFormat="1" applyFont="1" applyFill="1" applyBorder="1" applyAlignment="1" applyProtection="1">
      <alignment horizontal="center" vertical="center"/>
    </xf>
    <xf numFmtId="177" fontId="5" fillId="2" borderId="4" xfId="2" applyNumberFormat="1" applyFont="1" applyFill="1" applyBorder="1" applyAlignment="1" applyProtection="1">
      <alignment horizontal="center" vertical="center"/>
    </xf>
    <xf numFmtId="177" fontId="5" fillId="2" borderId="12" xfId="2" applyNumberFormat="1" applyFont="1" applyFill="1" applyBorder="1" applyAlignment="1" applyProtection="1">
      <alignment horizontal="center" vertical="center"/>
    </xf>
    <xf numFmtId="176" fontId="5" fillId="2" borderId="31" xfId="1" applyNumberFormat="1" applyFont="1" applyFill="1" applyBorder="1" applyAlignment="1" applyProtection="1"/>
    <xf numFmtId="176" fontId="5" fillId="2" borderId="32" xfId="1" applyNumberFormat="1" applyFont="1" applyFill="1" applyBorder="1" applyAlignment="1" applyProtection="1"/>
    <xf numFmtId="176" fontId="5" fillId="2" borderId="21" xfId="1" applyNumberFormat="1" applyFont="1" applyFill="1" applyBorder="1" applyAlignment="1" applyProtection="1">
      <alignment horizontal="right"/>
    </xf>
    <xf numFmtId="0" fontId="5" fillId="0" borderId="16" xfId="1" applyFont="1" applyBorder="1" applyAlignment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18" xfId="1" applyFont="1" applyFill="1" applyBorder="1" applyAlignment="1" applyProtection="1">
      <alignment horizontal="center" vertical="center" wrapText="1"/>
    </xf>
    <xf numFmtId="0" fontId="5" fillId="2" borderId="13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2" borderId="23" xfId="1" applyFont="1" applyFill="1" applyBorder="1" applyAlignment="1" applyProtection="1">
      <alignment horizontal="center" vertical="center"/>
    </xf>
    <xf numFmtId="0" fontId="5" fillId="2" borderId="24" xfId="1" applyFont="1" applyFill="1" applyBorder="1" applyAlignment="1" applyProtection="1"/>
    <xf numFmtId="4" fontId="4" fillId="0" borderId="47" xfId="1" applyNumberFormat="1" applyFont="1" applyBorder="1" applyAlignment="1" applyProtection="1">
      <alignment horizontal="center" vertical="center" wrapText="1"/>
      <protection locked="0"/>
    </xf>
    <xf numFmtId="4" fontId="4" fillId="0" borderId="49" xfId="1" applyNumberFormat="1" applyFont="1" applyBorder="1" applyAlignment="1" applyProtection="1">
      <alignment horizontal="center" vertical="center" wrapText="1"/>
      <protection locked="0"/>
    </xf>
    <xf numFmtId="4" fontId="4" fillId="0" borderId="1" xfId="1" applyNumberFormat="1" applyFont="1" applyBorder="1" applyAlignment="1" applyProtection="1">
      <alignment horizontal="center" vertical="center" wrapText="1"/>
      <protection locked="0"/>
    </xf>
    <xf numFmtId="4" fontId="4" fillId="0" borderId="50" xfId="1" applyNumberFormat="1" applyFont="1" applyBorder="1" applyAlignment="1" applyProtection="1">
      <alignment horizontal="center" vertical="center" wrapText="1"/>
      <protection locked="0"/>
    </xf>
    <xf numFmtId="4" fontId="4" fillId="0" borderId="48" xfId="1" applyNumberFormat="1" applyFont="1" applyBorder="1" applyAlignment="1" applyProtection="1">
      <alignment horizontal="center" vertical="center" wrapText="1"/>
      <protection locked="0"/>
    </xf>
    <xf numFmtId="4" fontId="4" fillId="0" borderId="51" xfId="1" applyNumberFormat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vertical="center" wrapText="1"/>
    </xf>
    <xf numFmtId="177" fontId="5" fillId="2" borderId="22" xfId="2" applyNumberFormat="1" applyFont="1" applyFill="1" applyBorder="1" applyAlignment="1" applyProtection="1">
      <alignment horizontal="center" vertical="center"/>
    </xf>
    <xf numFmtId="4" fontId="4" fillId="0" borderId="42" xfId="1" applyNumberFormat="1" applyFont="1" applyBorder="1" applyAlignment="1" applyProtection="1">
      <alignment horizontal="center" vertical="center" wrapText="1"/>
      <protection locked="0"/>
    </xf>
    <xf numFmtId="4" fontId="4" fillId="0" borderId="45" xfId="1" applyNumberFormat="1" applyFont="1" applyBorder="1" applyAlignment="1" applyProtection="1">
      <alignment horizontal="center" vertical="center" wrapText="1"/>
      <protection locked="0"/>
    </xf>
    <xf numFmtId="4" fontId="4" fillId="0" borderId="43" xfId="1" applyNumberFormat="1" applyFont="1" applyBorder="1" applyAlignment="1" applyProtection="1">
      <alignment horizontal="center" vertical="center" wrapText="1"/>
      <protection locked="0"/>
    </xf>
    <xf numFmtId="4" fontId="4" fillId="0" borderId="12" xfId="1" applyNumberFormat="1" applyFont="1" applyBorder="1" applyAlignment="1" applyProtection="1">
      <alignment horizontal="center" vertical="center" wrapText="1"/>
      <protection locked="0"/>
    </xf>
    <xf numFmtId="4" fontId="4" fillId="0" borderId="44" xfId="1" applyNumberFormat="1" applyFont="1" applyBorder="1" applyAlignment="1" applyProtection="1">
      <alignment horizontal="center" vertical="center" wrapText="1"/>
      <protection locked="0"/>
    </xf>
    <xf numFmtId="4" fontId="4" fillId="0" borderId="46" xfId="1" applyNumberFormat="1" applyFont="1" applyBorder="1" applyAlignment="1" applyProtection="1">
      <alignment horizontal="center" vertical="center" wrapText="1"/>
      <protection locked="0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2 2 2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Q68"/>
  <sheetViews>
    <sheetView showGridLines="0" showZeros="0" tabSelected="1" view="pageBreakPreview" zoomScale="70" zoomScaleNormal="100" zoomScaleSheetLayoutView="70" workbookViewId="0">
      <selection activeCell="J10" sqref="J10:K10"/>
    </sheetView>
  </sheetViews>
  <sheetFormatPr defaultColWidth="9" defaultRowHeight="13.2" x14ac:dyDescent="0.2"/>
  <cols>
    <col min="1" max="1" width="1.109375" style="87" customWidth="1"/>
    <col min="2" max="3" width="9.109375" style="87" customWidth="1"/>
    <col min="4" max="4" width="15.6640625" style="87" customWidth="1"/>
    <col min="5" max="5" width="15.6640625" style="89" customWidth="1"/>
    <col min="6" max="8" width="15.6640625" style="87" customWidth="1"/>
    <col min="9" max="9" width="9.109375" style="87" customWidth="1"/>
    <col min="10" max="10" width="5.33203125" style="87" customWidth="1"/>
    <col min="11" max="11" width="8" style="87" customWidth="1"/>
    <col min="12" max="12" width="5.33203125" style="87" customWidth="1"/>
    <col min="13" max="13" width="8.109375" style="87" customWidth="1"/>
    <col min="14" max="14" width="19.77734375" style="87" customWidth="1"/>
    <col min="15" max="16" width="15.6640625" style="87" customWidth="1"/>
    <col min="17" max="17" width="14.88671875" style="87" customWidth="1"/>
    <col min="18" max="18" width="0.33203125" style="87" customWidth="1"/>
    <col min="19" max="16384" width="9" style="87"/>
  </cols>
  <sheetData>
    <row r="2" spans="2:17" ht="16.8" thickBot="1" x14ac:dyDescent="0.25">
      <c r="B2" s="88" t="s">
        <v>93</v>
      </c>
      <c r="C2" s="88"/>
      <c r="E2" s="88"/>
    </row>
    <row r="3" spans="2:17" ht="19.5" customHeight="1" x14ac:dyDescent="0.2">
      <c r="B3" s="88" t="s">
        <v>101</v>
      </c>
      <c r="C3" s="88"/>
      <c r="D3" s="136"/>
      <c r="E3" s="148"/>
      <c r="F3" s="148"/>
      <c r="H3" s="166" t="s">
        <v>87</v>
      </c>
      <c r="I3" s="167"/>
      <c r="J3" s="194" t="s">
        <v>76</v>
      </c>
      <c r="K3" s="195"/>
      <c r="L3" s="158" t="s">
        <v>89</v>
      </c>
      <c r="M3" s="159"/>
      <c r="N3" s="148"/>
      <c r="O3" s="148"/>
      <c r="P3" s="151"/>
      <c r="Q3" s="151"/>
    </row>
    <row r="4" spans="2:17" ht="15" customHeight="1" x14ac:dyDescent="0.2">
      <c r="B4" s="88"/>
      <c r="C4" s="88"/>
      <c r="D4" s="136"/>
      <c r="E4" s="148"/>
      <c r="F4" s="148"/>
      <c r="H4" s="168"/>
      <c r="I4" s="169"/>
      <c r="J4" s="196"/>
      <c r="K4" s="197"/>
      <c r="L4" s="160"/>
      <c r="M4" s="161"/>
      <c r="N4" s="148"/>
      <c r="O4" s="148"/>
      <c r="P4" s="151"/>
      <c r="Q4" s="151"/>
    </row>
    <row r="5" spans="2:17" ht="15" customHeight="1" x14ac:dyDescent="0.2">
      <c r="B5" s="88"/>
      <c r="C5" s="88"/>
      <c r="D5" s="136"/>
      <c r="E5" s="148"/>
      <c r="F5" s="148"/>
      <c r="H5" s="168"/>
      <c r="I5" s="169"/>
      <c r="J5" s="196"/>
      <c r="K5" s="197"/>
      <c r="L5" s="160"/>
      <c r="M5" s="161"/>
      <c r="N5" s="148"/>
      <c r="O5" s="148"/>
      <c r="P5" s="151"/>
      <c r="Q5" s="151"/>
    </row>
    <row r="6" spans="2:17" ht="15" customHeight="1" thickBot="1" x14ac:dyDescent="0.25">
      <c r="B6" s="88"/>
      <c r="C6" s="88"/>
      <c r="D6" s="136"/>
      <c r="E6" s="138"/>
      <c r="F6" s="138"/>
      <c r="H6" s="139"/>
      <c r="I6" s="140"/>
      <c r="J6" s="198" t="s">
        <v>14</v>
      </c>
      <c r="K6" s="199"/>
      <c r="L6" s="154" t="s">
        <v>67</v>
      </c>
      <c r="M6" s="155"/>
      <c r="N6" s="152"/>
      <c r="O6" s="152"/>
      <c r="P6" s="153"/>
      <c r="Q6" s="153"/>
    </row>
    <row r="7" spans="2:17" ht="20.100000000000001" customHeight="1" x14ac:dyDescent="0.2">
      <c r="B7" s="135"/>
      <c r="C7" s="135"/>
      <c r="D7" s="137"/>
      <c r="E7" s="149"/>
      <c r="F7" s="150"/>
      <c r="G7" s="96" t="s">
        <v>40</v>
      </c>
      <c r="H7" s="192" t="s">
        <v>68</v>
      </c>
      <c r="I7" s="193"/>
      <c r="J7" s="204"/>
      <c r="K7" s="204"/>
      <c r="L7" s="170"/>
      <c r="M7" s="171"/>
      <c r="N7" s="146"/>
      <c r="O7" s="146"/>
      <c r="P7" s="147"/>
      <c r="Q7" s="147"/>
    </row>
    <row r="8" spans="2:17" ht="20.100000000000001" customHeight="1" x14ac:dyDescent="0.2">
      <c r="B8" s="135"/>
      <c r="C8" s="135"/>
      <c r="D8" s="137"/>
      <c r="E8" s="149"/>
      <c r="F8" s="150"/>
      <c r="G8" s="98" t="s">
        <v>42</v>
      </c>
      <c r="H8" s="164" t="s">
        <v>69</v>
      </c>
      <c r="I8" s="165"/>
      <c r="J8" s="205"/>
      <c r="K8" s="205"/>
      <c r="L8" s="172"/>
      <c r="M8" s="173"/>
      <c r="N8" s="146"/>
      <c r="O8" s="146"/>
      <c r="P8" s="147"/>
      <c r="Q8" s="147"/>
    </row>
    <row r="9" spans="2:17" ht="20.100000000000001" customHeight="1" x14ac:dyDescent="0.2">
      <c r="B9" s="135"/>
      <c r="C9" s="135"/>
      <c r="D9" s="137"/>
      <c r="E9" s="149"/>
      <c r="F9" s="150"/>
      <c r="G9" s="98" t="s">
        <v>44</v>
      </c>
      <c r="H9" s="164" t="s">
        <v>70</v>
      </c>
      <c r="I9" s="165"/>
      <c r="J9" s="205"/>
      <c r="K9" s="205"/>
      <c r="L9" s="172"/>
      <c r="M9" s="173"/>
      <c r="N9" s="146"/>
      <c r="O9" s="146"/>
      <c r="P9" s="147"/>
      <c r="Q9" s="147"/>
    </row>
    <row r="10" spans="2:17" ht="20.100000000000001" customHeight="1" x14ac:dyDescent="0.2">
      <c r="B10" s="135"/>
      <c r="C10" s="135"/>
      <c r="D10" s="137"/>
      <c r="E10" s="149"/>
      <c r="F10" s="150"/>
      <c r="G10" s="98" t="s">
        <v>46</v>
      </c>
      <c r="H10" s="164" t="s">
        <v>71</v>
      </c>
      <c r="I10" s="165"/>
      <c r="J10" s="205"/>
      <c r="K10" s="205"/>
      <c r="L10" s="172"/>
      <c r="M10" s="173"/>
      <c r="N10" s="146"/>
      <c r="O10" s="146"/>
      <c r="P10" s="147"/>
      <c r="Q10" s="147"/>
    </row>
    <row r="11" spans="2:17" ht="20.100000000000001" customHeight="1" x14ac:dyDescent="0.2">
      <c r="B11" s="135"/>
      <c r="C11" s="135"/>
      <c r="D11" s="137"/>
      <c r="E11" s="149"/>
      <c r="F11" s="150"/>
      <c r="G11" s="98" t="s">
        <v>48</v>
      </c>
      <c r="H11" s="164" t="s">
        <v>72</v>
      </c>
      <c r="I11" s="165"/>
      <c r="J11" s="205"/>
      <c r="K11" s="205"/>
      <c r="L11" s="172"/>
      <c r="M11" s="173"/>
      <c r="N11" s="146"/>
      <c r="O11" s="146"/>
      <c r="P11" s="147"/>
      <c r="Q11" s="147"/>
    </row>
    <row r="12" spans="2:17" ht="20.100000000000001" customHeight="1" thickBot="1" x14ac:dyDescent="0.25">
      <c r="B12" s="135"/>
      <c r="C12" s="135"/>
      <c r="D12" s="137"/>
      <c r="E12" s="149"/>
      <c r="F12" s="150"/>
      <c r="G12" s="99" t="s">
        <v>50</v>
      </c>
      <c r="H12" s="162" t="s">
        <v>73</v>
      </c>
      <c r="I12" s="163"/>
      <c r="J12" s="206"/>
      <c r="K12" s="206"/>
      <c r="L12" s="174"/>
      <c r="M12" s="175"/>
      <c r="N12" s="146"/>
      <c r="O12" s="146"/>
      <c r="P12" s="147"/>
      <c r="Q12" s="147"/>
    </row>
    <row r="13" spans="2:17" ht="16.2" x14ac:dyDescent="0.2">
      <c r="B13" s="88"/>
      <c r="C13" s="88"/>
      <c r="E13" s="88"/>
      <c r="H13" s="2"/>
    </row>
    <row r="14" spans="2:17" ht="6" customHeight="1" x14ac:dyDescent="0.2">
      <c r="B14" s="88"/>
      <c r="C14" s="88"/>
      <c r="E14" s="88"/>
    </row>
    <row r="15" spans="2:17" ht="21" customHeight="1" x14ac:dyDescent="0.2">
      <c r="B15" s="176" t="s">
        <v>88</v>
      </c>
      <c r="C15" s="177"/>
      <c r="D15" s="182" t="s">
        <v>4</v>
      </c>
      <c r="E15" s="200" t="s">
        <v>94</v>
      </c>
      <c r="F15" s="202" t="s">
        <v>95</v>
      </c>
      <c r="G15" s="207" t="s">
        <v>96</v>
      </c>
      <c r="H15" s="208"/>
    </row>
    <row r="16" spans="2:17" ht="27" customHeight="1" x14ac:dyDescent="0.2">
      <c r="B16" s="178"/>
      <c r="C16" s="179"/>
      <c r="D16" s="183"/>
      <c r="E16" s="201"/>
      <c r="F16" s="203"/>
      <c r="G16" s="209"/>
      <c r="H16" s="210"/>
      <c r="I16" s="131"/>
      <c r="J16" s="90"/>
    </row>
    <row r="17" spans="2:14" ht="25.5" customHeight="1" x14ac:dyDescent="0.2">
      <c r="B17" s="178"/>
      <c r="C17" s="179"/>
      <c r="D17" s="183"/>
      <c r="E17" s="201"/>
      <c r="F17" s="203"/>
      <c r="G17" s="209"/>
      <c r="H17" s="210"/>
      <c r="I17" s="91"/>
      <c r="J17" s="91"/>
    </row>
    <row r="18" spans="2:14" ht="34.5" customHeight="1" x14ac:dyDescent="0.2">
      <c r="B18" s="178"/>
      <c r="C18" s="179"/>
      <c r="D18" s="183"/>
      <c r="E18" s="201"/>
      <c r="F18" s="203"/>
      <c r="G18" s="209"/>
      <c r="H18" s="210"/>
      <c r="I18" s="91"/>
      <c r="J18" s="91"/>
    </row>
    <row r="19" spans="2:14" ht="20.100000000000001" customHeight="1" x14ac:dyDescent="0.2">
      <c r="B19" s="180"/>
      <c r="C19" s="181"/>
      <c r="D19" s="141" t="s">
        <v>66</v>
      </c>
      <c r="E19" s="92" t="s">
        <v>19</v>
      </c>
      <c r="F19" s="142" t="s">
        <v>19</v>
      </c>
      <c r="G19" s="143"/>
      <c r="H19" s="93" t="s">
        <v>19</v>
      </c>
      <c r="I19" s="94"/>
      <c r="J19" s="94"/>
    </row>
    <row r="20" spans="2:14" ht="20.100000000000001" customHeight="1" x14ac:dyDescent="0.2">
      <c r="B20" s="189" t="s">
        <v>103</v>
      </c>
      <c r="C20" s="127">
        <v>1</v>
      </c>
      <c r="D20" s="118">
        <v>1193</v>
      </c>
      <c r="E20" s="144">
        <f>IF(AND(D20&gt;=0,D20&lt;=20),$J$7,IF(AND(D20&gt;=21,D20&lt;=50),$J$8,IF(AND(D20&gt;=51,D20&lt;=100),$J$9,IF(AND(D20&gt;=101,D20&lt;=250),$J$10,IF(AND(D20&gt;=251,D20&lt;=500),$J$11,$J$12)))))</f>
        <v>0</v>
      </c>
      <c r="F20" s="145">
        <f>IF(AND(D20&gt;=0,D20&lt;=20),D20*$L$7,IF(AND(D20&gt;=21,D20&lt;=50),D20*$L$8,IF(AND(D20&gt;=51,D20&lt;=100),D20*$L$9,IF(AND(D20&gt;=101,D20&lt;=250),D20*$L$10,IF(AND(D20&gt;=251,D20&lt;=500),D20*$L$11,D20*$L$12)))))</f>
        <v>0</v>
      </c>
      <c r="G20" s="156">
        <f>INT(E20+F20)</f>
        <v>0</v>
      </c>
      <c r="H20" s="157"/>
      <c r="I20" s="94"/>
      <c r="J20" s="94"/>
    </row>
    <row r="21" spans="2:14" ht="20.100000000000001" customHeight="1" x14ac:dyDescent="0.2">
      <c r="B21" s="190"/>
      <c r="C21" s="128">
        <v>2</v>
      </c>
      <c r="D21" s="118">
        <v>1298</v>
      </c>
      <c r="E21" s="144">
        <f t="shared" ref="E21:E55" si="0">IF(AND(D21&gt;=0,D21&lt;=20),$J$7,IF(AND(D21&gt;=21,D21&lt;=50),$J$8,IF(AND(D21&gt;=51,D21&lt;=100),$J$9,IF(AND(D21&gt;=101,D21&lt;=250),$J$10,IF(AND(D21&gt;=251,D21&lt;=500),$J$11,$J$12)))))</f>
        <v>0</v>
      </c>
      <c r="F21" s="145">
        <f t="shared" ref="F21:F55" si="1">IF(AND(D21&gt;=0,D21&lt;=20),D21*$L$7,IF(AND(D21&gt;=21,D21&lt;=50),D21*$L$8,IF(AND(D21&gt;=51,D21&lt;=100),D21*$L$9,IF(AND(D21&gt;=101,D21&lt;=250),D21*$L$10,IF(AND(D21&gt;=251,D21&lt;=500),D21*$L$11,D21*$L$12)))))</f>
        <v>0</v>
      </c>
      <c r="G21" s="156">
        <f t="shared" ref="G21:G55" si="2">INT(E21+F21)</f>
        <v>0</v>
      </c>
      <c r="H21" s="157"/>
      <c r="I21" s="94"/>
      <c r="J21" s="94"/>
    </row>
    <row r="22" spans="2:14" ht="20.100000000000001" customHeight="1" x14ac:dyDescent="0.2">
      <c r="B22" s="190"/>
      <c r="C22" s="128">
        <v>3</v>
      </c>
      <c r="D22" s="118">
        <v>816</v>
      </c>
      <c r="E22" s="144">
        <f t="shared" si="0"/>
        <v>0</v>
      </c>
      <c r="F22" s="145">
        <f t="shared" si="1"/>
        <v>0</v>
      </c>
      <c r="G22" s="156">
        <f t="shared" si="2"/>
        <v>0</v>
      </c>
      <c r="H22" s="157"/>
      <c r="I22" s="94"/>
      <c r="J22" s="94"/>
    </row>
    <row r="23" spans="2:14" ht="20.100000000000001" customHeight="1" x14ac:dyDescent="0.2">
      <c r="B23" s="190"/>
      <c r="C23" s="122">
        <v>4</v>
      </c>
      <c r="D23" s="129">
        <v>390</v>
      </c>
      <c r="E23" s="144">
        <f t="shared" si="0"/>
        <v>0</v>
      </c>
      <c r="F23" s="145">
        <f t="shared" si="1"/>
        <v>0</v>
      </c>
      <c r="G23" s="156">
        <f t="shared" si="2"/>
        <v>0</v>
      </c>
      <c r="H23" s="157"/>
      <c r="I23" s="132"/>
      <c r="J23" s="95"/>
      <c r="K23" s="111"/>
    </row>
    <row r="24" spans="2:14" ht="20.100000000000001" customHeight="1" x14ac:dyDescent="0.2">
      <c r="B24" s="190"/>
      <c r="C24" s="122">
        <v>5</v>
      </c>
      <c r="D24" s="119">
        <v>42</v>
      </c>
      <c r="E24" s="144">
        <f t="shared" si="0"/>
        <v>0</v>
      </c>
      <c r="F24" s="145">
        <f t="shared" si="1"/>
        <v>0</v>
      </c>
      <c r="G24" s="156">
        <f t="shared" si="2"/>
        <v>0</v>
      </c>
      <c r="H24" s="157"/>
      <c r="I24" s="132"/>
      <c r="J24" s="95"/>
      <c r="K24" s="111"/>
    </row>
    <row r="25" spans="2:14" ht="20.100000000000001" customHeight="1" x14ac:dyDescent="0.2">
      <c r="B25" s="190"/>
      <c r="C25" s="122">
        <v>6</v>
      </c>
      <c r="D25" s="119">
        <v>346</v>
      </c>
      <c r="E25" s="144">
        <f t="shared" si="0"/>
        <v>0</v>
      </c>
      <c r="F25" s="145">
        <f t="shared" si="1"/>
        <v>0</v>
      </c>
      <c r="G25" s="156">
        <f t="shared" si="2"/>
        <v>0</v>
      </c>
      <c r="H25" s="157"/>
      <c r="I25" s="132"/>
      <c r="J25" s="97"/>
      <c r="K25" s="112"/>
    </row>
    <row r="26" spans="2:14" ht="20.100000000000001" customHeight="1" x14ac:dyDescent="0.2">
      <c r="B26" s="190"/>
      <c r="C26" s="122">
        <v>7</v>
      </c>
      <c r="D26" s="119">
        <v>1646</v>
      </c>
      <c r="E26" s="144">
        <f t="shared" si="0"/>
        <v>0</v>
      </c>
      <c r="F26" s="145">
        <f t="shared" si="1"/>
        <v>0</v>
      </c>
      <c r="G26" s="156">
        <f t="shared" si="2"/>
        <v>0</v>
      </c>
      <c r="H26" s="157"/>
      <c r="I26" s="132"/>
      <c r="J26" s="97"/>
    </row>
    <row r="27" spans="2:14" ht="20.100000000000001" customHeight="1" x14ac:dyDescent="0.2">
      <c r="B27" s="190"/>
      <c r="C27" s="122">
        <v>8</v>
      </c>
      <c r="D27" s="119">
        <v>2026</v>
      </c>
      <c r="E27" s="144">
        <f t="shared" si="0"/>
        <v>0</v>
      </c>
      <c r="F27" s="145">
        <f t="shared" si="1"/>
        <v>0</v>
      </c>
      <c r="G27" s="156">
        <f t="shared" si="2"/>
        <v>0</v>
      </c>
      <c r="H27" s="157"/>
      <c r="I27" s="132"/>
      <c r="J27" s="97"/>
    </row>
    <row r="28" spans="2:14" ht="20.100000000000001" customHeight="1" x14ac:dyDescent="0.2">
      <c r="B28" s="190"/>
      <c r="C28" s="122">
        <v>9</v>
      </c>
      <c r="D28" s="119">
        <v>1695</v>
      </c>
      <c r="E28" s="144">
        <f t="shared" si="0"/>
        <v>0</v>
      </c>
      <c r="F28" s="145">
        <f t="shared" si="1"/>
        <v>0</v>
      </c>
      <c r="G28" s="156">
        <f t="shared" si="2"/>
        <v>0</v>
      </c>
      <c r="H28" s="157"/>
      <c r="I28" s="132"/>
      <c r="J28" s="97"/>
    </row>
    <row r="29" spans="2:14" ht="20.100000000000001" customHeight="1" x14ac:dyDescent="0.2">
      <c r="B29" s="190"/>
      <c r="C29" s="122">
        <v>10</v>
      </c>
      <c r="D29" s="119">
        <v>247</v>
      </c>
      <c r="E29" s="144">
        <f t="shared" si="0"/>
        <v>0</v>
      </c>
      <c r="F29" s="145">
        <f t="shared" si="1"/>
        <v>0</v>
      </c>
      <c r="G29" s="156">
        <f t="shared" si="2"/>
        <v>0</v>
      </c>
      <c r="H29" s="157"/>
      <c r="I29" s="132"/>
      <c r="J29" s="97"/>
    </row>
    <row r="30" spans="2:14" ht="20.100000000000001" customHeight="1" x14ac:dyDescent="0.2">
      <c r="B30" s="190"/>
      <c r="C30" s="122">
        <v>11</v>
      </c>
      <c r="D30" s="119">
        <v>55</v>
      </c>
      <c r="E30" s="144">
        <f t="shared" si="0"/>
        <v>0</v>
      </c>
      <c r="F30" s="145">
        <f t="shared" si="1"/>
        <v>0</v>
      </c>
      <c r="G30" s="156">
        <f t="shared" si="2"/>
        <v>0</v>
      </c>
      <c r="H30" s="157"/>
      <c r="I30" s="132"/>
      <c r="J30" s="97"/>
    </row>
    <row r="31" spans="2:14" ht="20.100000000000001" customHeight="1" x14ac:dyDescent="0.2">
      <c r="B31" s="191"/>
      <c r="C31" s="122">
        <v>12</v>
      </c>
      <c r="D31" s="119">
        <v>827</v>
      </c>
      <c r="E31" s="144">
        <f t="shared" si="0"/>
        <v>0</v>
      </c>
      <c r="F31" s="145">
        <f t="shared" si="1"/>
        <v>0</v>
      </c>
      <c r="G31" s="156">
        <f t="shared" si="2"/>
        <v>0</v>
      </c>
      <c r="H31" s="157"/>
      <c r="I31" s="132"/>
      <c r="J31" s="97"/>
      <c r="K31" s="130"/>
      <c r="L31" s="130"/>
      <c r="M31" s="130"/>
      <c r="N31" s="130"/>
    </row>
    <row r="32" spans="2:14" ht="20.100000000000001" customHeight="1" x14ac:dyDescent="0.2">
      <c r="B32" s="186" t="s">
        <v>104</v>
      </c>
      <c r="C32" s="122">
        <v>1</v>
      </c>
      <c r="D32" s="119">
        <v>1193</v>
      </c>
      <c r="E32" s="144">
        <f t="shared" si="0"/>
        <v>0</v>
      </c>
      <c r="F32" s="145">
        <f t="shared" si="1"/>
        <v>0</v>
      </c>
      <c r="G32" s="156">
        <f t="shared" si="2"/>
        <v>0</v>
      </c>
      <c r="H32" s="157"/>
      <c r="I32" s="132"/>
      <c r="J32" s="97"/>
      <c r="K32" s="130"/>
      <c r="L32" s="130"/>
      <c r="M32" s="130"/>
      <c r="N32" s="130"/>
    </row>
    <row r="33" spans="2:15" ht="20.100000000000001" customHeight="1" x14ac:dyDescent="0.2">
      <c r="B33" s="187"/>
      <c r="C33" s="122">
        <v>2</v>
      </c>
      <c r="D33" s="119">
        <v>1298</v>
      </c>
      <c r="E33" s="144">
        <f t="shared" si="0"/>
        <v>0</v>
      </c>
      <c r="F33" s="145">
        <f t="shared" si="1"/>
        <v>0</v>
      </c>
      <c r="G33" s="156">
        <f t="shared" si="2"/>
        <v>0</v>
      </c>
      <c r="H33" s="157"/>
      <c r="I33" s="132"/>
      <c r="J33" s="97"/>
      <c r="K33" s="130"/>
      <c r="L33" s="130"/>
      <c r="M33" s="130"/>
      <c r="N33" s="130"/>
    </row>
    <row r="34" spans="2:15" ht="20.100000000000001" customHeight="1" x14ac:dyDescent="0.2">
      <c r="B34" s="187"/>
      <c r="C34" s="123">
        <v>3</v>
      </c>
      <c r="D34" s="120">
        <v>816</v>
      </c>
      <c r="E34" s="144">
        <f t="shared" si="0"/>
        <v>0</v>
      </c>
      <c r="F34" s="145">
        <f t="shared" si="1"/>
        <v>0</v>
      </c>
      <c r="G34" s="156">
        <f t="shared" si="2"/>
        <v>0</v>
      </c>
      <c r="H34" s="157"/>
      <c r="I34" s="132"/>
      <c r="J34" s="97"/>
      <c r="K34" s="130"/>
      <c r="L34" s="130"/>
      <c r="M34" s="130"/>
      <c r="N34" s="130"/>
    </row>
    <row r="35" spans="2:15" ht="20.100000000000001" customHeight="1" x14ac:dyDescent="0.2">
      <c r="B35" s="187"/>
      <c r="C35" s="122">
        <v>4</v>
      </c>
      <c r="D35" s="119">
        <v>390</v>
      </c>
      <c r="E35" s="144">
        <f t="shared" si="0"/>
        <v>0</v>
      </c>
      <c r="F35" s="145">
        <f t="shared" si="1"/>
        <v>0</v>
      </c>
      <c r="G35" s="156">
        <f t="shared" si="2"/>
        <v>0</v>
      </c>
      <c r="H35" s="157"/>
      <c r="I35" s="132"/>
      <c r="J35" s="97"/>
      <c r="K35" s="130"/>
      <c r="L35" s="130"/>
      <c r="M35" s="130"/>
      <c r="N35" s="130"/>
    </row>
    <row r="36" spans="2:15" ht="20.100000000000001" customHeight="1" x14ac:dyDescent="0.2">
      <c r="B36" s="187"/>
      <c r="C36" s="124">
        <v>5</v>
      </c>
      <c r="D36" s="125">
        <v>42</v>
      </c>
      <c r="E36" s="144">
        <f t="shared" si="0"/>
        <v>0</v>
      </c>
      <c r="F36" s="145">
        <f t="shared" si="1"/>
        <v>0</v>
      </c>
      <c r="G36" s="156">
        <f t="shared" si="2"/>
        <v>0</v>
      </c>
      <c r="H36" s="157"/>
      <c r="I36" s="132"/>
      <c r="J36" s="97"/>
      <c r="K36" s="130"/>
      <c r="L36" s="130"/>
      <c r="M36" s="130"/>
      <c r="N36" s="130"/>
    </row>
    <row r="37" spans="2:15" ht="20.100000000000001" customHeight="1" x14ac:dyDescent="0.2">
      <c r="B37" s="187"/>
      <c r="C37" s="122">
        <v>6</v>
      </c>
      <c r="D37" s="119">
        <v>346</v>
      </c>
      <c r="E37" s="144">
        <f t="shared" si="0"/>
        <v>0</v>
      </c>
      <c r="F37" s="145">
        <f t="shared" si="1"/>
        <v>0</v>
      </c>
      <c r="G37" s="156">
        <f t="shared" si="2"/>
        <v>0</v>
      </c>
      <c r="H37" s="157"/>
      <c r="I37" s="132"/>
      <c r="J37" s="97"/>
      <c r="K37" s="130"/>
      <c r="L37" s="130"/>
      <c r="M37" s="130"/>
      <c r="N37" s="130"/>
      <c r="O37" s="112"/>
    </row>
    <row r="38" spans="2:15" ht="20.100000000000001" customHeight="1" x14ac:dyDescent="0.2">
      <c r="B38" s="187"/>
      <c r="C38" s="122">
        <v>7</v>
      </c>
      <c r="D38" s="119">
        <v>1646</v>
      </c>
      <c r="E38" s="144">
        <f t="shared" si="0"/>
        <v>0</v>
      </c>
      <c r="F38" s="145">
        <f t="shared" si="1"/>
        <v>0</v>
      </c>
      <c r="G38" s="156">
        <f t="shared" si="2"/>
        <v>0</v>
      </c>
      <c r="H38" s="157"/>
      <c r="I38" s="132"/>
      <c r="J38" s="97"/>
      <c r="K38" s="130"/>
      <c r="L38" s="130"/>
      <c r="M38" s="130"/>
      <c r="N38" s="130"/>
    </row>
    <row r="39" spans="2:15" ht="20.100000000000001" customHeight="1" x14ac:dyDescent="0.2">
      <c r="B39" s="187"/>
      <c r="C39" s="122">
        <v>8</v>
      </c>
      <c r="D39" s="119">
        <v>2026</v>
      </c>
      <c r="E39" s="144">
        <f t="shared" si="0"/>
        <v>0</v>
      </c>
      <c r="F39" s="145">
        <f t="shared" si="1"/>
        <v>0</v>
      </c>
      <c r="G39" s="156">
        <f t="shared" si="2"/>
        <v>0</v>
      </c>
      <c r="H39" s="157"/>
      <c r="I39" s="132"/>
      <c r="J39" s="97"/>
      <c r="K39" s="130"/>
      <c r="L39" s="130"/>
      <c r="M39" s="130"/>
      <c r="N39" s="130"/>
    </row>
    <row r="40" spans="2:15" ht="20.100000000000001" customHeight="1" x14ac:dyDescent="0.2">
      <c r="B40" s="187"/>
      <c r="C40" s="122">
        <v>9</v>
      </c>
      <c r="D40" s="119">
        <v>1695</v>
      </c>
      <c r="E40" s="144">
        <f t="shared" si="0"/>
        <v>0</v>
      </c>
      <c r="F40" s="145">
        <f t="shared" si="1"/>
        <v>0</v>
      </c>
      <c r="G40" s="156">
        <f t="shared" si="2"/>
        <v>0</v>
      </c>
      <c r="H40" s="157"/>
      <c r="I40" s="132"/>
      <c r="J40" s="97"/>
      <c r="K40" s="130"/>
      <c r="L40" s="130"/>
      <c r="M40" s="130"/>
      <c r="N40" s="130"/>
    </row>
    <row r="41" spans="2:15" ht="20.100000000000001" customHeight="1" x14ac:dyDescent="0.2">
      <c r="B41" s="187"/>
      <c r="C41" s="122">
        <v>10</v>
      </c>
      <c r="D41" s="119">
        <v>247</v>
      </c>
      <c r="E41" s="144">
        <f t="shared" si="0"/>
        <v>0</v>
      </c>
      <c r="F41" s="145">
        <f t="shared" si="1"/>
        <v>0</v>
      </c>
      <c r="G41" s="156">
        <f t="shared" si="2"/>
        <v>0</v>
      </c>
      <c r="H41" s="157"/>
      <c r="I41" s="132"/>
      <c r="J41" s="97"/>
      <c r="K41" s="130"/>
      <c r="L41" s="130"/>
      <c r="M41" s="130"/>
      <c r="N41" s="130"/>
    </row>
    <row r="42" spans="2:15" ht="20.100000000000001" customHeight="1" x14ac:dyDescent="0.2">
      <c r="B42" s="187"/>
      <c r="C42" s="122">
        <v>11</v>
      </c>
      <c r="D42" s="119">
        <v>55</v>
      </c>
      <c r="E42" s="144">
        <f t="shared" si="0"/>
        <v>0</v>
      </c>
      <c r="F42" s="145">
        <f t="shared" si="1"/>
        <v>0</v>
      </c>
      <c r="G42" s="156">
        <f t="shared" si="2"/>
        <v>0</v>
      </c>
      <c r="H42" s="157"/>
      <c r="I42" s="132"/>
      <c r="J42" s="97"/>
      <c r="K42" s="130"/>
      <c r="L42" s="130"/>
      <c r="M42" s="130"/>
      <c r="N42" s="130"/>
    </row>
    <row r="43" spans="2:15" ht="20.100000000000001" customHeight="1" x14ac:dyDescent="0.2">
      <c r="B43" s="188"/>
      <c r="C43" s="122">
        <v>12</v>
      </c>
      <c r="D43" s="119">
        <v>827</v>
      </c>
      <c r="E43" s="144">
        <f t="shared" si="0"/>
        <v>0</v>
      </c>
      <c r="F43" s="145">
        <f t="shared" si="1"/>
        <v>0</v>
      </c>
      <c r="G43" s="156">
        <f t="shared" si="2"/>
        <v>0</v>
      </c>
      <c r="H43" s="157"/>
      <c r="I43" s="132"/>
      <c r="J43" s="97"/>
      <c r="K43" s="130"/>
      <c r="L43" s="130"/>
      <c r="M43" s="130"/>
      <c r="N43" s="130"/>
    </row>
    <row r="44" spans="2:15" ht="20.100000000000001" customHeight="1" x14ac:dyDescent="0.2">
      <c r="B44" s="186" t="s">
        <v>105</v>
      </c>
      <c r="C44" s="122">
        <v>1</v>
      </c>
      <c r="D44" s="119">
        <v>1193</v>
      </c>
      <c r="E44" s="144">
        <f t="shared" si="0"/>
        <v>0</v>
      </c>
      <c r="F44" s="145">
        <f t="shared" si="1"/>
        <v>0</v>
      </c>
      <c r="G44" s="156">
        <f t="shared" si="2"/>
        <v>0</v>
      </c>
      <c r="H44" s="157"/>
      <c r="I44" s="132"/>
      <c r="J44" s="97"/>
      <c r="K44" s="130"/>
      <c r="L44" s="130"/>
      <c r="M44" s="130"/>
      <c r="N44" s="130"/>
    </row>
    <row r="45" spans="2:15" ht="20.100000000000001" customHeight="1" x14ac:dyDescent="0.2">
      <c r="B45" s="187"/>
      <c r="C45" s="122">
        <v>2</v>
      </c>
      <c r="D45" s="119">
        <v>1298</v>
      </c>
      <c r="E45" s="144">
        <f t="shared" si="0"/>
        <v>0</v>
      </c>
      <c r="F45" s="145">
        <f t="shared" si="1"/>
        <v>0</v>
      </c>
      <c r="G45" s="156">
        <f t="shared" si="2"/>
        <v>0</v>
      </c>
      <c r="H45" s="157"/>
      <c r="I45" s="132"/>
      <c r="J45" s="97"/>
      <c r="K45" s="130"/>
      <c r="L45" s="130"/>
      <c r="M45" s="130"/>
      <c r="N45" s="130"/>
    </row>
    <row r="46" spans="2:15" ht="20.100000000000001" customHeight="1" x14ac:dyDescent="0.2">
      <c r="B46" s="187"/>
      <c r="C46" s="123">
        <v>3</v>
      </c>
      <c r="D46" s="120">
        <v>816</v>
      </c>
      <c r="E46" s="144">
        <f t="shared" si="0"/>
        <v>0</v>
      </c>
      <c r="F46" s="145">
        <f t="shared" si="1"/>
        <v>0</v>
      </c>
      <c r="G46" s="156">
        <f t="shared" si="2"/>
        <v>0</v>
      </c>
      <c r="H46" s="157"/>
      <c r="I46" s="132"/>
      <c r="J46" s="97"/>
      <c r="K46" s="130"/>
      <c r="L46" s="130"/>
      <c r="M46" s="130"/>
      <c r="N46" s="130"/>
    </row>
    <row r="47" spans="2:15" ht="20.100000000000001" customHeight="1" x14ac:dyDescent="0.2">
      <c r="B47" s="187"/>
      <c r="C47" s="122">
        <v>4</v>
      </c>
      <c r="D47" s="119">
        <v>390</v>
      </c>
      <c r="E47" s="144">
        <f t="shared" si="0"/>
        <v>0</v>
      </c>
      <c r="F47" s="145">
        <f t="shared" si="1"/>
        <v>0</v>
      </c>
      <c r="G47" s="156">
        <f t="shared" si="2"/>
        <v>0</v>
      </c>
      <c r="H47" s="157"/>
      <c r="I47" s="132"/>
      <c r="J47" s="97"/>
      <c r="K47" s="130"/>
      <c r="L47" s="130"/>
      <c r="M47" s="130"/>
      <c r="N47" s="130"/>
    </row>
    <row r="48" spans="2:15" ht="20.100000000000001" customHeight="1" x14ac:dyDescent="0.2">
      <c r="B48" s="187"/>
      <c r="C48" s="124">
        <v>5</v>
      </c>
      <c r="D48" s="125">
        <v>42</v>
      </c>
      <c r="E48" s="144">
        <f t="shared" si="0"/>
        <v>0</v>
      </c>
      <c r="F48" s="145">
        <f t="shared" si="1"/>
        <v>0</v>
      </c>
      <c r="G48" s="156">
        <f t="shared" si="2"/>
        <v>0</v>
      </c>
      <c r="H48" s="157"/>
      <c r="I48" s="132"/>
      <c r="J48" s="97"/>
      <c r="K48" s="130"/>
      <c r="L48" s="130"/>
      <c r="M48" s="130"/>
      <c r="N48" s="130"/>
    </row>
    <row r="49" spans="2:15" ht="20.100000000000001" customHeight="1" x14ac:dyDescent="0.2">
      <c r="B49" s="187"/>
      <c r="C49" s="122">
        <v>6</v>
      </c>
      <c r="D49" s="119">
        <v>346</v>
      </c>
      <c r="E49" s="144">
        <f t="shared" si="0"/>
        <v>0</v>
      </c>
      <c r="F49" s="145">
        <f t="shared" si="1"/>
        <v>0</v>
      </c>
      <c r="G49" s="156">
        <f t="shared" si="2"/>
        <v>0</v>
      </c>
      <c r="H49" s="157"/>
      <c r="I49" s="132"/>
      <c r="J49" s="97"/>
      <c r="K49" s="130"/>
      <c r="L49" s="130"/>
      <c r="M49" s="130"/>
      <c r="N49" s="130"/>
      <c r="O49" s="112"/>
    </row>
    <row r="50" spans="2:15" ht="20.100000000000001" customHeight="1" x14ac:dyDescent="0.2">
      <c r="B50" s="187"/>
      <c r="C50" s="122">
        <v>7</v>
      </c>
      <c r="D50" s="119">
        <v>1646</v>
      </c>
      <c r="E50" s="144">
        <f t="shared" si="0"/>
        <v>0</v>
      </c>
      <c r="F50" s="145">
        <f t="shared" si="1"/>
        <v>0</v>
      </c>
      <c r="G50" s="156">
        <f t="shared" si="2"/>
        <v>0</v>
      </c>
      <c r="H50" s="157"/>
      <c r="I50" s="132"/>
      <c r="J50" s="97"/>
      <c r="K50" s="130"/>
      <c r="L50" s="130"/>
      <c r="M50" s="130"/>
      <c r="N50" s="130"/>
    </row>
    <row r="51" spans="2:15" ht="20.100000000000001" customHeight="1" x14ac:dyDescent="0.2">
      <c r="B51" s="187"/>
      <c r="C51" s="122">
        <v>8</v>
      </c>
      <c r="D51" s="119">
        <v>2026</v>
      </c>
      <c r="E51" s="144">
        <f t="shared" si="0"/>
        <v>0</v>
      </c>
      <c r="F51" s="145">
        <f t="shared" si="1"/>
        <v>0</v>
      </c>
      <c r="G51" s="156">
        <f t="shared" si="2"/>
        <v>0</v>
      </c>
      <c r="H51" s="157"/>
      <c r="I51" s="132"/>
      <c r="J51" s="97"/>
      <c r="K51" s="130"/>
      <c r="L51" s="130"/>
      <c r="M51" s="130"/>
      <c r="N51" s="130"/>
    </row>
    <row r="52" spans="2:15" ht="20.100000000000001" customHeight="1" x14ac:dyDescent="0.2">
      <c r="B52" s="187"/>
      <c r="C52" s="122">
        <v>9</v>
      </c>
      <c r="D52" s="119">
        <v>1695</v>
      </c>
      <c r="E52" s="144">
        <f t="shared" si="0"/>
        <v>0</v>
      </c>
      <c r="F52" s="145">
        <f t="shared" si="1"/>
        <v>0</v>
      </c>
      <c r="G52" s="156">
        <f t="shared" si="2"/>
        <v>0</v>
      </c>
      <c r="H52" s="157"/>
      <c r="I52" s="132"/>
      <c r="J52" s="97"/>
      <c r="K52" s="130"/>
      <c r="L52" s="130"/>
      <c r="M52" s="130"/>
      <c r="N52" s="130"/>
    </row>
    <row r="53" spans="2:15" ht="20.100000000000001" customHeight="1" x14ac:dyDescent="0.2">
      <c r="B53" s="187"/>
      <c r="C53" s="122">
        <v>10</v>
      </c>
      <c r="D53" s="119">
        <v>247</v>
      </c>
      <c r="E53" s="144">
        <f t="shared" si="0"/>
        <v>0</v>
      </c>
      <c r="F53" s="145">
        <f t="shared" si="1"/>
        <v>0</v>
      </c>
      <c r="G53" s="156">
        <f t="shared" si="2"/>
        <v>0</v>
      </c>
      <c r="H53" s="157"/>
      <c r="I53" s="132"/>
      <c r="J53" s="97"/>
      <c r="K53" s="130"/>
      <c r="L53" s="130"/>
      <c r="M53" s="130"/>
      <c r="N53" s="130"/>
    </row>
    <row r="54" spans="2:15" ht="20.100000000000001" customHeight="1" x14ac:dyDescent="0.2">
      <c r="B54" s="187"/>
      <c r="C54" s="122">
        <v>11</v>
      </c>
      <c r="D54" s="119">
        <v>55</v>
      </c>
      <c r="E54" s="144">
        <f t="shared" si="0"/>
        <v>0</v>
      </c>
      <c r="F54" s="145">
        <f t="shared" si="1"/>
        <v>0</v>
      </c>
      <c r="G54" s="156">
        <f t="shared" si="2"/>
        <v>0</v>
      </c>
      <c r="H54" s="157"/>
      <c r="I54" s="132"/>
      <c r="J54" s="97"/>
      <c r="K54" s="130"/>
      <c r="L54" s="130"/>
      <c r="M54" s="130"/>
      <c r="N54" s="130"/>
    </row>
    <row r="55" spans="2:15" ht="20.100000000000001" customHeight="1" thickBot="1" x14ac:dyDescent="0.25">
      <c r="B55" s="188"/>
      <c r="C55" s="122">
        <v>12</v>
      </c>
      <c r="D55" s="119">
        <v>827</v>
      </c>
      <c r="E55" s="144">
        <f t="shared" si="0"/>
        <v>0</v>
      </c>
      <c r="F55" s="145">
        <f t="shared" si="1"/>
        <v>0</v>
      </c>
      <c r="G55" s="156">
        <f t="shared" si="2"/>
        <v>0</v>
      </c>
      <c r="H55" s="157"/>
      <c r="I55" s="132"/>
      <c r="J55" s="97"/>
      <c r="K55" s="130"/>
      <c r="L55" s="130"/>
      <c r="M55" s="130"/>
      <c r="N55" s="130"/>
    </row>
    <row r="56" spans="2:15" ht="20.100000000000001" customHeight="1" thickTop="1" thickBot="1" x14ac:dyDescent="0.25">
      <c r="B56" s="184" t="s">
        <v>61</v>
      </c>
      <c r="C56" s="185"/>
      <c r="D56" s="133">
        <f>SUM(D20:D55)</f>
        <v>31743</v>
      </c>
      <c r="E56" s="100"/>
      <c r="F56" s="100"/>
      <c r="G56" s="211">
        <f>SUM(G20:H55)</f>
        <v>0</v>
      </c>
      <c r="H56" s="212"/>
      <c r="I56" s="114"/>
      <c r="J56" s="97"/>
      <c r="K56" s="130"/>
      <c r="L56" s="130"/>
      <c r="M56" s="130"/>
      <c r="N56" s="130"/>
    </row>
    <row r="57" spans="2:15" ht="20.100000000000001" customHeight="1" thickTop="1" thickBot="1" x14ac:dyDescent="0.25">
      <c r="E57" s="116"/>
      <c r="F57" s="115"/>
      <c r="G57" s="115"/>
      <c r="H57" s="114"/>
      <c r="I57" s="95"/>
      <c r="J57" s="130"/>
      <c r="K57" s="130"/>
      <c r="L57" s="130"/>
      <c r="M57" s="130"/>
    </row>
    <row r="58" spans="2:15" ht="20.100000000000001" customHeight="1" x14ac:dyDescent="0.2">
      <c r="C58" s="134"/>
      <c r="D58" s="134"/>
      <c r="G58" s="213" t="s">
        <v>97</v>
      </c>
      <c r="H58" s="215">
        <f>G56</f>
        <v>0</v>
      </c>
      <c r="I58" s="95"/>
      <c r="J58" s="95"/>
      <c r="K58" s="121"/>
      <c r="L58" s="121"/>
      <c r="M58" s="121"/>
      <c r="N58" s="121"/>
    </row>
    <row r="59" spans="2:15" ht="18.75" customHeight="1" thickBot="1" x14ac:dyDescent="0.25">
      <c r="C59" s="134"/>
      <c r="D59" s="134"/>
      <c r="E59" s="3"/>
      <c r="F59" s="2"/>
      <c r="G59" s="214"/>
      <c r="H59" s="216"/>
    </row>
    <row r="60" spans="2:15" ht="18.75" customHeight="1" x14ac:dyDescent="0.2">
      <c r="C60" s="134"/>
      <c r="D60" s="134"/>
      <c r="I60" s="126"/>
      <c r="J60" s="117"/>
      <c r="K60" s="113"/>
    </row>
    <row r="61" spans="2:15" ht="18.75" customHeight="1" x14ac:dyDescent="0.2">
      <c r="B61" s="134" t="s">
        <v>64</v>
      </c>
      <c r="C61" s="134"/>
      <c r="D61" s="134"/>
      <c r="I61" s="126"/>
      <c r="J61" s="117"/>
      <c r="K61" s="113"/>
    </row>
    <row r="62" spans="2:15" ht="18.75" customHeight="1" x14ac:dyDescent="0.2">
      <c r="B62" s="134"/>
      <c r="C62" s="134" t="s">
        <v>90</v>
      </c>
      <c r="D62" s="134"/>
    </row>
    <row r="63" spans="2:15" ht="18.75" customHeight="1" x14ac:dyDescent="0.2">
      <c r="B63" s="134"/>
      <c r="C63" s="134" t="s">
        <v>102</v>
      </c>
      <c r="D63" s="134"/>
      <c r="J63" s="117"/>
    </row>
    <row r="64" spans="2:15" ht="18.75" customHeight="1" x14ac:dyDescent="0.2">
      <c r="B64" s="134"/>
      <c r="C64" s="134" t="s">
        <v>98</v>
      </c>
      <c r="D64" s="134"/>
    </row>
    <row r="65" spans="2:4" ht="18.75" customHeight="1" x14ac:dyDescent="0.2">
      <c r="B65" s="134"/>
      <c r="C65" s="134" t="s">
        <v>99</v>
      </c>
      <c r="D65" s="134"/>
    </row>
    <row r="66" spans="2:4" x14ac:dyDescent="0.2">
      <c r="B66" s="134"/>
      <c r="C66" s="134" t="s">
        <v>100</v>
      </c>
    </row>
    <row r="67" spans="2:4" x14ac:dyDescent="0.2">
      <c r="B67" s="134"/>
      <c r="C67" s="134" t="s">
        <v>91</v>
      </c>
    </row>
    <row r="68" spans="2:4" x14ac:dyDescent="0.2">
      <c r="B68" s="134"/>
      <c r="C68" s="134" t="s">
        <v>92</v>
      </c>
    </row>
  </sheetData>
  <sheetProtection algorithmName="SHA-512" hashValue="teVx3YGjL5TWmE8EtMr6RBN1fP00SZ+IvlYiiYmX5+orlQd+wmnEaAb3DYSODd0cfUriRlr8cC2HyNXAgMm6Ig==" saltValue="Qjr0ntoZcA6vOiJLTTV6Gg==" spinCount="100000" sheet="1" selectLockedCells="1"/>
  <mergeCells count="94">
    <mergeCell ref="G56:H56"/>
    <mergeCell ref="G58:G59"/>
    <mergeCell ref="G51:H51"/>
    <mergeCell ref="G52:H52"/>
    <mergeCell ref="G53:H53"/>
    <mergeCell ref="G54:H54"/>
    <mergeCell ref="G55:H55"/>
    <mergeCell ref="H58:H59"/>
    <mergeCell ref="G46:H46"/>
    <mergeCell ref="G47:H47"/>
    <mergeCell ref="G48:H48"/>
    <mergeCell ref="G49:H49"/>
    <mergeCell ref="G50:H50"/>
    <mergeCell ref="G41:H41"/>
    <mergeCell ref="G42:H42"/>
    <mergeCell ref="G43:H43"/>
    <mergeCell ref="G44:H44"/>
    <mergeCell ref="G45:H45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H7:I7"/>
    <mergeCell ref="J3:K5"/>
    <mergeCell ref="J6:K6"/>
    <mergeCell ref="E15:E18"/>
    <mergeCell ref="F15:F18"/>
    <mergeCell ref="J7:K7"/>
    <mergeCell ref="J8:K8"/>
    <mergeCell ref="J9:K9"/>
    <mergeCell ref="J10:K10"/>
    <mergeCell ref="J11:K11"/>
    <mergeCell ref="J12:K12"/>
    <mergeCell ref="G15:H18"/>
    <mergeCell ref="B56:C56"/>
    <mergeCell ref="B32:B43"/>
    <mergeCell ref="B44:B55"/>
    <mergeCell ref="B20:B31"/>
    <mergeCell ref="E10:F10"/>
    <mergeCell ref="G22:H22"/>
    <mergeCell ref="G23:H23"/>
    <mergeCell ref="G24:H24"/>
    <mergeCell ref="B15:C19"/>
    <mergeCell ref="E11:F11"/>
    <mergeCell ref="E12:F12"/>
    <mergeCell ref="D15:D18"/>
    <mergeCell ref="G25:H25"/>
    <mergeCell ref="L3:M5"/>
    <mergeCell ref="H12:I12"/>
    <mergeCell ref="H11:I11"/>
    <mergeCell ref="H10:I10"/>
    <mergeCell ref="H9:I9"/>
    <mergeCell ref="H8:I8"/>
    <mergeCell ref="H3:I5"/>
    <mergeCell ref="L7:M7"/>
    <mergeCell ref="L8:M8"/>
    <mergeCell ref="L9:M9"/>
    <mergeCell ref="L10:M10"/>
    <mergeCell ref="L11:M11"/>
    <mergeCell ref="L12:M12"/>
    <mergeCell ref="G20:H20"/>
    <mergeCell ref="G21:H21"/>
    <mergeCell ref="N6:O6"/>
    <mergeCell ref="P6:Q6"/>
    <mergeCell ref="N7:O7"/>
    <mergeCell ref="P7:Q7"/>
    <mergeCell ref="L6:M6"/>
    <mergeCell ref="N12:O12"/>
    <mergeCell ref="P12:Q12"/>
    <mergeCell ref="E3:F5"/>
    <mergeCell ref="E7:F7"/>
    <mergeCell ref="E8:F8"/>
    <mergeCell ref="E9:F9"/>
    <mergeCell ref="N10:O10"/>
    <mergeCell ref="P10:Q10"/>
    <mergeCell ref="N11:O11"/>
    <mergeCell ref="P11:Q11"/>
    <mergeCell ref="N8:O8"/>
    <mergeCell ref="P8:Q8"/>
    <mergeCell ref="N9:O9"/>
    <mergeCell ref="P9:Q9"/>
    <mergeCell ref="N3:O5"/>
    <mergeCell ref="P3:Q5"/>
  </mergeCells>
  <phoneticPr fontId="1"/>
  <dataValidations count="1">
    <dataValidation type="decimal" operator="greaterThanOrEqual" allowBlank="1" showInputMessage="1" showErrorMessage="1" sqref="E20:E55" xr:uid="{D56DA3A3-6158-4B7F-8F44-3FE7E05D9C2C}">
      <formula1>0</formula1>
    </dataValidation>
  </dataValidations>
  <printOptions horizontalCentered="1" verticalCentered="1"/>
  <pageMargins left="0.19685039370078741" right="0" top="0.19685039370078741" bottom="0.19685039370078741" header="0.51181102362204722" footer="0.51181102362204722"/>
  <pageSetup paperSize="9" scale="56" orientation="portrait" cellComments="asDisplayed" r:id="rId1"/>
  <headerFooter alignWithMargins="0"/>
  <colBreaks count="1" manualBreakCount="1">
    <brk id="1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6"/>
  <sheetViews>
    <sheetView showGridLines="0" showZeros="0" view="pageBreakPreview" zoomScale="75" zoomScaleNormal="100" zoomScaleSheetLayoutView="75" workbookViewId="0"/>
  </sheetViews>
  <sheetFormatPr defaultColWidth="9" defaultRowHeight="13.2" x14ac:dyDescent="0.2"/>
  <cols>
    <col min="1" max="1" width="1.109375" style="57" customWidth="1"/>
    <col min="2" max="2" width="4.77734375" style="57" customWidth="1"/>
    <col min="3" max="3" width="6.33203125" style="57" customWidth="1"/>
    <col min="4" max="7" width="12.6640625" style="57" customWidth="1"/>
    <col min="8" max="11" width="15.6640625" style="57" customWidth="1"/>
    <col min="12" max="12" width="2.21875" style="57" customWidth="1"/>
    <col min="13" max="13" width="12.6640625" style="57" customWidth="1"/>
    <col min="14" max="15" width="15.6640625" style="57" customWidth="1"/>
    <col min="16" max="16384" width="9" style="57"/>
  </cols>
  <sheetData>
    <row r="1" spans="2:17" ht="16.2" x14ac:dyDescent="0.2">
      <c r="B1" s="58" t="s">
        <v>34</v>
      </c>
      <c r="C1" s="58"/>
      <c r="E1" s="86"/>
    </row>
    <row r="2" spans="2:17" ht="15" customHeight="1" x14ac:dyDescent="0.2"/>
    <row r="3" spans="2:17" ht="20.100000000000001" customHeight="1" x14ac:dyDescent="0.2">
      <c r="B3" s="218" t="s">
        <v>0</v>
      </c>
      <c r="C3" s="219"/>
      <c r="D3" s="222" t="s">
        <v>54</v>
      </c>
      <c r="E3" s="223"/>
      <c r="F3" s="224"/>
      <c r="G3" s="102" t="s">
        <v>7</v>
      </c>
      <c r="H3" s="227" t="s">
        <v>55</v>
      </c>
      <c r="I3" s="230" t="s">
        <v>56</v>
      </c>
      <c r="J3" s="231" t="s">
        <v>57</v>
      </c>
      <c r="K3" s="232" t="s">
        <v>58</v>
      </c>
      <c r="Q3" s="108" t="s">
        <v>74</v>
      </c>
    </row>
    <row r="4" spans="2:17" ht="15" customHeight="1" x14ac:dyDescent="0.2">
      <c r="B4" s="220"/>
      <c r="C4" s="221"/>
      <c r="D4" s="225"/>
      <c r="E4" s="226"/>
      <c r="F4" s="226"/>
      <c r="G4" s="234" t="s">
        <v>59</v>
      </c>
      <c r="H4" s="228"/>
      <c r="I4" s="230"/>
      <c r="J4" s="231"/>
      <c r="K4" s="233"/>
      <c r="M4" s="236" t="s">
        <v>9</v>
      </c>
      <c r="N4" s="103" t="s">
        <v>78</v>
      </c>
      <c r="O4" s="239" t="s">
        <v>77</v>
      </c>
    </row>
    <row r="5" spans="2:17" ht="15" customHeight="1" x14ac:dyDescent="0.2">
      <c r="B5" s="220"/>
      <c r="C5" s="221"/>
      <c r="D5" s="59"/>
      <c r="F5" s="60"/>
      <c r="G5" s="235"/>
      <c r="H5" s="228"/>
      <c r="I5" s="230"/>
      <c r="J5" s="231"/>
      <c r="K5" s="233"/>
      <c r="L5" s="101"/>
      <c r="M5" s="237"/>
      <c r="N5" s="104" t="s">
        <v>25</v>
      </c>
      <c r="O5" s="240"/>
    </row>
    <row r="6" spans="2:17" ht="24.9" customHeight="1" thickBot="1" x14ac:dyDescent="0.25">
      <c r="B6" s="220"/>
      <c r="C6" s="221"/>
      <c r="D6" s="105" t="s">
        <v>1</v>
      </c>
      <c r="E6" s="105" t="s">
        <v>2</v>
      </c>
      <c r="F6" s="106" t="s">
        <v>61</v>
      </c>
      <c r="G6" s="235"/>
      <c r="H6" s="229"/>
      <c r="I6" s="230"/>
      <c r="J6" s="231"/>
      <c r="K6" s="63" t="str">
        <f>"Ｄ－Ｄ×"&amp;K22*100&amp;"/"&amp;(1+K22)*100</f>
        <v>Ｄ－Ｄ×10/110</v>
      </c>
      <c r="L6" s="64"/>
      <c r="M6" s="237"/>
      <c r="N6" s="65" t="s">
        <v>28</v>
      </c>
      <c r="O6" s="65" t="s">
        <v>15</v>
      </c>
    </row>
    <row r="7" spans="2:17" ht="24.9" customHeight="1" thickTop="1" x14ac:dyDescent="0.2">
      <c r="B7" s="66" t="s">
        <v>16</v>
      </c>
      <c r="C7" s="66" t="s">
        <v>17</v>
      </c>
      <c r="D7" s="67" t="s">
        <v>18</v>
      </c>
      <c r="E7" s="68" t="s">
        <v>18</v>
      </c>
      <c r="F7" s="68" t="s">
        <v>18</v>
      </c>
      <c r="G7" s="69" t="s">
        <v>19</v>
      </c>
      <c r="H7" s="68" t="s">
        <v>19</v>
      </c>
      <c r="I7" s="71" t="s">
        <v>19</v>
      </c>
      <c r="J7" s="72" t="s">
        <v>19</v>
      </c>
      <c r="K7" s="73" t="s">
        <v>19</v>
      </c>
      <c r="L7" s="74"/>
      <c r="M7" s="237"/>
      <c r="N7" s="241">
        <v>13000</v>
      </c>
      <c r="O7" s="243">
        <v>116.46</v>
      </c>
    </row>
    <row r="8" spans="2:17" ht="24.9" customHeight="1" thickBot="1" x14ac:dyDescent="0.25">
      <c r="B8" s="247" t="s">
        <v>85</v>
      </c>
      <c r="C8" s="75">
        <v>4</v>
      </c>
      <c r="D8" s="76">
        <v>23</v>
      </c>
      <c r="E8" s="16">
        <v>560</v>
      </c>
      <c r="F8" s="16">
        <f>D8+E8</f>
        <v>583</v>
      </c>
      <c r="G8" s="248">
        <f>N7</f>
        <v>13000</v>
      </c>
      <c r="H8" s="77">
        <f t="shared" ref="H8:H19" si="0">F8*$O$7</f>
        <v>67896.179999999993</v>
      </c>
      <c r="I8" s="78">
        <f>INT($G$8+H8)</f>
        <v>80896</v>
      </c>
      <c r="J8" s="251"/>
      <c r="K8" s="254" t="s">
        <v>22</v>
      </c>
      <c r="L8" s="21"/>
      <c r="M8" s="238"/>
      <c r="N8" s="242"/>
      <c r="O8" s="244"/>
    </row>
    <row r="9" spans="2:17" ht="24.9" customHeight="1" thickTop="1" x14ac:dyDescent="0.2">
      <c r="B9" s="247"/>
      <c r="C9" s="75">
        <v>5</v>
      </c>
      <c r="D9" s="76">
        <v>20</v>
      </c>
      <c r="E9" s="16">
        <v>60</v>
      </c>
      <c r="F9" s="16">
        <f t="shared" ref="F9:F19" si="1">D9+E9</f>
        <v>80</v>
      </c>
      <c r="G9" s="249"/>
      <c r="H9" s="77">
        <f t="shared" si="0"/>
        <v>9316.7999999999993</v>
      </c>
      <c r="I9" s="78">
        <f t="shared" ref="I9:I19" si="2">INT($G$8+H9)</f>
        <v>22316</v>
      </c>
      <c r="J9" s="252"/>
      <c r="K9" s="255"/>
      <c r="L9" s="79"/>
    </row>
    <row r="10" spans="2:17" ht="24.9" customHeight="1" x14ac:dyDescent="0.2">
      <c r="B10" s="247"/>
      <c r="C10" s="75">
        <v>6</v>
      </c>
      <c r="D10" s="76">
        <v>17</v>
      </c>
      <c r="E10" s="16">
        <v>100</v>
      </c>
      <c r="F10" s="16">
        <f t="shared" si="1"/>
        <v>117</v>
      </c>
      <c r="G10" s="249"/>
      <c r="H10" s="77">
        <f t="shared" si="0"/>
        <v>13625.82</v>
      </c>
      <c r="I10" s="78">
        <f t="shared" si="2"/>
        <v>26625</v>
      </c>
      <c r="J10" s="252"/>
      <c r="K10" s="255"/>
      <c r="L10" s="79"/>
      <c r="M10" s="217" t="s">
        <v>81</v>
      </c>
      <c r="N10" s="217"/>
      <c r="O10" s="217"/>
      <c r="P10" s="217"/>
    </row>
    <row r="11" spans="2:17" ht="24.9" customHeight="1" x14ac:dyDescent="0.2">
      <c r="B11" s="247"/>
      <c r="C11" s="75">
        <v>7</v>
      </c>
      <c r="D11" s="76">
        <v>18</v>
      </c>
      <c r="E11" s="16">
        <v>500</v>
      </c>
      <c r="F11" s="16">
        <f t="shared" si="1"/>
        <v>518</v>
      </c>
      <c r="G11" s="249"/>
      <c r="H11" s="77">
        <f t="shared" si="0"/>
        <v>60326.28</v>
      </c>
      <c r="I11" s="78">
        <f t="shared" si="2"/>
        <v>73326</v>
      </c>
      <c r="J11" s="252"/>
      <c r="K11" s="255"/>
      <c r="L11" s="79"/>
      <c r="M11" s="217"/>
      <c r="N11" s="217"/>
      <c r="O11" s="217"/>
      <c r="P11" s="217"/>
    </row>
    <row r="12" spans="2:17" ht="24.9" customHeight="1" x14ac:dyDescent="0.2">
      <c r="B12" s="247"/>
      <c r="C12" s="75">
        <v>8</v>
      </c>
      <c r="D12" s="76">
        <v>14</v>
      </c>
      <c r="E12" s="16">
        <v>870</v>
      </c>
      <c r="F12" s="16">
        <f t="shared" si="1"/>
        <v>884</v>
      </c>
      <c r="G12" s="249"/>
      <c r="H12" s="77">
        <f t="shared" si="0"/>
        <v>102950.64</v>
      </c>
      <c r="I12" s="78">
        <f t="shared" si="2"/>
        <v>115950</v>
      </c>
      <c r="J12" s="252"/>
      <c r="K12" s="255"/>
      <c r="L12" s="79"/>
      <c r="M12" s="217"/>
      <c r="N12" s="217"/>
      <c r="O12" s="217"/>
      <c r="P12" s="217"/>
    </row>
    <row r="13" spans="2:17" ht="24.9" customHeight="1" x14ac:dyDescent="0.2">
      <c r="B13" s="247"/>
      <c r="C13" s="75">
        <v>9</v>
      </c>
      <c r="D13" s="76">
        <v>17</v>
      </c>
      <c r="E13" s="16">
        <v>1020</v>
      </c>
      <c r="F13" s="16">
        <f t="shared" si="1"/>
        <v>1037</v>
      </c>
      <c r="G13" s="249"/>
      <c r="H13" s="77">
        <f t="shared" si="0"/>
        <v>120769.01999999999</v>
      </c>
      <c r="I13" s="78">
        <f t="shared" si="2"/>
        <v>133769</v>
      </c>
      <c r="J13" s="252"/>
      <c r="K13" s="255"/>
      <c r="L13" s="79"/>
      <c r="M13" s="217"/>
      <c r="N13" s="217"/>
      <c r="O13" s="217"/>
      <c r="P13" s="217"/>
    </row>
    <row r="14" spans="2:17" ht="24.9" customHeight="1" x14ac:dyDescent="0.2">
      <c r="B14" s="247"/>
      <c r="C14" s="75">
        <v>10</v>
      </c>
      <c r="D14" s="76">
        <v>16</v>
      </c>
      <c r="E14" s="16">
        <v>500</v>
      </c>
      <c r="F14" s="16">
        <f t="shared" si="1"/>
        <v>516</v>
      </c>
      <c r="G14" s="249"/>
      <c r="H14" s="77">
        <f t="shared" si="0"/>
        <v>60093.359999999993</v>
      </c>
      <c r="I14" s="78">
        <f t="shared" si="2"/>
        <v>73093</v>
      </c>
      <c r="J14" s="252"/>
      <c r="K14" s="255"/>
      <c r="L14" s="79"/>
      <c r="M14" s="217"/>
      <c r="N14" s="217"/>
      <c r="O14" s="217"/>
      <c r="P14" s="217"/>
    </row>
    <row r="15" spans="2:17" ht="24.9" customHeight="1" x14ac:dyDescent="0.2">
      <c r="B15" s="247"/>
      <c r="C15" s="75">
        <v>11</v>
      </c>
      <c r="D15" s="76">
        <v>18</v>
      </c>
      <c r="E15" s="16">
        <v>50</v>
      </c>
      <c r="F15" s="16">
        <f t="shared" si="1"/>
        <v>68</v>
      </c>
      <c r="G15" s="249"/>
      <c r="H15" s="77">
        <f t="shared" si="0"/>
        <v>7919.28</v>
      </c>
      <c r="I15" s="78">
        <f t="shared" si="2"/>
        <v>20919</v>
      </c>
      <c r="J15" s="252"/>
      <c r="K15" s="255"/>
      <c r="L15" s="79"/>
      <c r="M15" s="217"/>
      <c r="N15" s="217"/>
      <c r="O15" s="217"/>
      <c r="P15" s="217"/>
    </row>
    <row r="16" spans="2:17" ht="24.9" customHeight="1" x14ac:dyDescent="0.2">
      <c r="B16" s="247"/>
      <c r="C16" s="75">
        <v>12</v>
      </c>
      <c r="D16" s="76">
        <v>20</v>
      </c>
      <c r="E16" s="16">
        <v>340</v>
      </c>
      <c r="F16" s="16">
        <f t="shared" si="1"/>
        <v>360</v>
      </c>
      <c r="G16" s="249"/>
      <c r="H16" s="77">
        <f t="shared" si="0"/>
        <v>41925.599999999999</v>
      </c>
      <c r="I16" s="78">
        <f t="shared" si="2"/>
        <v>54925</v>
      </c>
      <c r="J16" s="252"/>
      <c r="K16" s="255"/>
      <c r="L16" s="79"/>
    </row>
    <row r="17" spans="2:12" ht="24.9" customHeight="1" x14ac:dyDescent="0.2">
      <c r="B17" s="235" t="s">
        <v>86</v>
      </c>
      <c r="C17" s="75">
        <v>1</v>
      </c>
      <c r="D17" s="76">
        <v>18</v>
      </c>
      <c r="E17" s="16">
        <v>730</v>
      </c>
      <c r="F17" s="16">
        <f t="shared" si="1"/>
        <v>748</v>
      </c>
      <c r="G17" s="249"/>
      <c r="H17" s="77">
        <f t="shared" si="0"/>
        <v>87112.08</v>
      </c>
      <c r="I17" s="78">
        <f t="shared" si="2"/>
        <v>100112</v>
      </c>
      <c r="J17" s="252"/>
      <c r="K17" s="255"/>
      <c r="L17" s="79"/>
    </row>
    <row r="18" spans="2:12" ht="24.9" customHeight="1" x14ac:dyDescent="0.2">
      <c r="B18" s="235"/>
      <c r="C18" s="75">
        <v>2</v>
      </c>
      <c r="D18" s="76">
        <v>19</v>
      </c>
      <c r="E18" s="16">
        <v>890</v>
      </c>
      <c r="F18" s="16">
        <f t="shared" si="1"/>
        <v>909</v>
      </c>
      <c r="G18" s="249"/>
      <c r="H18" s="77">
        <f t="shared" si="0"/>
        <v>105862.14</v>
      </c>
      <c r="I18" s="78">
        <f t="shared" si="2"/>
        <v>118862</v>
      </c>
      <c r="J18" s="252"/>
      <c r="K18" s="255"/>
      <c r="L18" s="79"/>
    </row>
    <row r="19" spans="2:12" ht="24.9" customHeight="1" thickBot="1" x14ac:dyDescent="0.25">
      <c r="B19" s="256"/>
      <c r="C19" s="80">
        <v>3</v>
      </c>
      <c r="D19" s="81">
        <v>20</v>
      </c>
      <c r="E19" s="25">
        <v>770</v>
      </c>
      <c r="F19" s="16">
        <f t="shared" si="1"/>
        <v>790</v>
      </c>
      <c r="G19" s="250"/>
      <c r="H19" s="77">
        <f t="shared" si="0"/>
        <v>92003.4</v>
      </c>
      <c r="I19" s="78">
        <f t="shared" si="2"/>
        <v>105003</v>
      </c>
      <c r="J19" s="253"/>
      <c r="K19" s="255"/>
      <c r="L19" s="79"/>
    </row>
    <row r="20" spans="2:12" ht="24.9" customHeight="1" thickTop="1" x14ac:dyDescent="0.2">
      <c r="B20" s="245" t="s">
        <v>31</v>
      </c>
      <c r="C20" s="246"/>
      <c r="D20" s="82">
        <f>SUM(D8:D19)</f>
        <v>220</v>
      </c>
      <c r="E20" s="30">
        <f>SUM(E8:E19)</f>
        <v>6390</v>
      </c>
      <c r="F20" s="30">
        <f>SUM(F8:F19)</f>
        <v>6610</v>
      </c>
      <c r="G20" s="83"/>
      <c r="H20" s="31"/>
      <c r="I20" s="38">
        <f>SUM(I8:I19)</f>
        <v>925796</v>
      </c>
      <c r="J20" s="34">
        <f>I20</f>
        <v>925796</v>
      </c>
      <c r="K20" s="35">
        <f>ROUND(J20/(1+K22),0)</f>
        <v>841633</v>
      </c>
      <c r="L20" s="21"/>
    </row>
    <row r="21" spans="2:12" ht="24.9" customHeight="1" x14ac:dyDescent="0.2">
      <c r="B21" s="57" t="s">
        <v>64</v>
      </c>
    </row>
    <row r="22" spans="2:12" ht="18" customHeight="1" x14ac:dyDescent="0.2">
      <c r="C22" s="84" t="s">
        <v>79</v>
      </c>
      <c r="J22" s="85" t="s">
        <v>65</v>
      </c>
      <c r="K22" s="107">
        <v>0.1</v>
      </c>
    </row>
    <row r="23" spans="2:12" ht="18" customHeight="1" x14ac:dyDescent="0.2">
      <c r="C23" s="84"/>
    </row>
    <row r="24" spans="2:12" ht="18" customHeight="1" x14ac:dyDescent="0.2">
      <c r="C24" s="84"/>
    </row>
    <row r="25" spans="2:12" ht="18" customHeight="1" x14ac:dyDescent="0.2">
      <c r="C25" s="56" t="s">
        <v>83</v>
      </c>
    </row>
    <row r="26" spans="2:12" ht="14.4" x14ac:dyDescent="0.2">
      <c r="C26" s="109" t="s">
        <v>80</v>
      </c>
    </row>
  </sheetData>
  <sheetProtection selectLockedCells="1"/>
  <mergeCells count="18">
    <mergeCell ref="B20:C20"/>
    <mergeCell ref="B8:B16"/>
    <mergeCell ref="G8:G19"/>
    <mergeCell ref="J8:J19"/>
    <mergeCell ref="K8:K19"/>
    <mergeCell ref="B17:B19"/>
    <mergeCell ref="M10:P15"/>
    <mergeCell ref="B3:C6"/>
    <mergeCell ref="D3:F4"/>
    <mergeCell ref="H3:H6"/>
    <mergeCell ref="I3:I6"/>
    <mergeCell ref="J3:J6"/>
    <mergeCell ref="K3:K5"/>
    <mergeCell ref="G4:G6"/>
    <mergeCell ref="M4:M8"/>
    <mergeCell ref="O4:O5"/>
    <mergeCell ref="N7:N8"/>
    <mergeCell ref="O7:O8"/>
  </mergeCells>
  <phoneticPr fontId="1"/>
  <dataValidations count="1">
    <dataValidation type="decimal" operator="greaterThanOrEqual" allowBlank="1" showInputMessage="1" showErrorMessage="1" sqref="G8" xr:uid="{00000000-0002-0000-0100-000000000000}">
      <formula1>0</formula1>
    </dataValidation>
  </dataValidations>
  <printOptions horizontalCentered="1"/>
  <pageMargins left="0.39370078740157483" right="0.39370078740157483" top="0.98425196850393704" bottom="0.78740157480314965" header="0.51181102362204722" footer="0.51181102362204722"/>
  <pageSetup paperSize="9" scale="78" orientation="landscape" cellComments="asDisplayed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26"/>
  <sheetViews>
    <sheetView showGridLines="0" showZeros="0" view="pageBreakPreview" zoomScale="75" zoomScaleNormal="100" zoomScaleSheetLayoutView="75" workbookViewId="0"/>
  </sheetViews>
  <sheetFormatPr defaultColWidth="9" defaultRowHeight="13.2" x14ac:dyDescent="0.2"/>
  <cols>
    <col min="1" max="1" width="1.109375" style="57" customWidth="1"/>
    <col min="2" max="2" width="4.77734375" style="57" customWidth="1"/>
    <col min="3" max="3" width="6.33203125" style="57" customWidth="1"/>
    <col min="4" max="8" width="12.6640625" style="57" customWidth="1"/>
    <col min="9" max="12" width="15.6640625" style="57" customWidth="1"/>
    <col min="13" max="13" width="2.21875" style="57" customWidth="1"/>
    <col min="14" max="14" width="12.6640625" style="57" customWidth="1"/>
    <col min="15" max="17" width="15.6640625" style="57" customWidth="1"/>
    <col min="18" max="16384" width="9" style="57"/>
  </cols>
  <sheetData>
    <row r="1" spans="2:18" ht="16.2" x14ac:dyDescent="0.2">
      <c r="B1" s="58" t="s">
        <v>34</v>
      </c>
      <c r="C1" s="58"/>
      <c r="E1" s="86"/>
    </row>
    <row r="2" spans="2:18" ht="15" customHeight="1" x14ac:dyDescent="0.2"/>
    <row r="3" spans="2:18" ht="20.100000000000001" customHeight="1" x14ac:dyDescent="0.2">
      <c r="B3" s="218" t="s">
        <v>0</v>
      </c>
      <c r="C3" s="219"/>
      <c r="D3" s="222" t="s">
        <v>54</v>
      </c>
      <c r="E3" s="223"/>
      <c r="F3" s="224"/>
      <c r="G3" s="261" t="s">
        <v>7</v>
      </c>
      <c r="H3" s="261"/>
      <c r="I3" s="227" t="s">
        <v>55</v>
      </c>
      <c r="J3" s="230" t="s">
        <v>56</v>
      </c>
      <c r="K3" s="231" t="s">
        <v>57</v>
      </c>
      <c r="L3" s="232" t="s">
        <v>58</v>
      </c>
      <c r="R3" s="108" t="s">
        <v>75</v>
      </c>
    </row>
    <row r="4" spans="2:18" ht="15" customHeight="1" x14ac:dyDescent="0.2">
      <c r="B4" s="220"/>
      <c r="C4" s="221"/>
      <c r="D4" s="225"/>
      <c r="E4" s="226"/>
      <c r="F4" s="226"/>
      <c r="G4" s="234" t="s">
        <v>59</v>
      </c>
      <c r="H4" s="259" t="s">
        <v>60</v>
      </c>
      <c r="I4" s="228"/>
      <c r="J4" s="230"/>
      <c r="K4" s="231"/>
      <c r="L4" s="233"/>
      <c r="N4" s="236" t="s">
        <v>9</v>
      </c>
      <c r="O4" s="239" t="s">
        <v>78</v>
      </c>
      <c r="P4" s="239"/>
      <c r="Q4" s="239" t="s">
        <v>77</v>
      </c>
    </row>
    <row r="5" spans="2:18" ht="15" customHeight="1" x14ac:dyDescent="0.2">
      <c r="B5" s="220"/>
      <c r="C5" s="221"/>
      <c r="D5" s="59"/>
      <c r="F5" s="110">
        <v>130</v>
      </c>
      <c r="G5" s="235"/>
      <c r="H5" s="260"/>
      <c r="I5" s="228"/>
      <c r="J5" s="230"/>
      <c r="K5" s="231"/>
      <c r="L5" s="233"/>
      <c r="M5" s="61"/>
      <c r="N5" s="237"/>
      <c r="O5" s="62" t="s">
        <v>25</v>
      </c>
      <c r="P5" s="62" t="s">
        <v>26</v>
      </c>
      <c r="Q5" s="240"/>
    </row>
    <row r="6" spans="2:18" ht="24.9" customHeight="1" thickBot="1" x14ac:dyDescent="0.25">
      <c r="B6" s="220"/>
      <c r="C6" s="221"/>
      <c r="D6" s="54" t="s">
        <v>1</v>
      </c>
      <c r="E6" s="54" t="s">
        <v>2</v>
      </c>
      <c r="F6" s="55" t="s">
        <v>61</v>
      </c>
      <c r="G6" s="235"/>
      <c r="H6" s="260"/>
      <c r="I6" s="229"/>
      <c r="J6" s="230"/>
      <c r="K6" s="231"/>
      <c r="L6" s="63" t="str">
        <f>"Ｄ－Ｄ×"&amp;L22*100&amp;"/"&amp;(1+L22)*100</f>
        <v>Ｄ－Ｄ×10/110</v>
      </c>
      <c r="M6" s="64"/>
      <c r="N6" s="237"/>
      <c r="O6" s="65" t="s">
        <v>28</v>
      </c>
      <c r="P6" s="65" t="s">
        <v>15</v>
      </c>
      <c r="Q6" s="65" t="s">
        <v>15</v>
      </c>
    </row>
    <row r="7" spans="2:18" ht="24.9" customHeight="1" thickTop="1" x14ac:dyDescent="0.2">
      <c r="B7" s="66" t="s">
        <v>16</v>
      </c>
      <c r="C7" s="66" t="s">
        <v>17</v>
      </c>
      <c r="D7" s="67" t="s">
        <v>62</v>
      </c>
      <c r="E7" s="68" t="s">
        <v>62</v>
      </c>
      <c r="F7" s="68" t="s">
        <v>62</v>
      </c>
      <c r="G7" s="69" t="s">
        <v>19</v>
      </c>
      <c r="H7" s="70" t="s">
        <v>19</v>
      </c>
      <c r="I7" s="68" t="s">
        <v>19</v>
      </c>
      <c r="J7" s="71" t="s">
        <v>19</v>
      </c>
      <c r="K7" s="72" t="s">
        <v>19</v>
      </c>
      <c r="L7" s="73" t="s">
        <v>19</v>
      </c>
      <c r="M7" s="74"/>
      <c r="N7" s="237"/>
      <c r="O7" s="241">
        <v>30000</v>
      </c>
      <c r="P7" s="257">
        <v>1150</v>
      </c>
      <c r="Q7" s="243">
        <v>91.05</v>
      </c>
    </row>
    <row r="8" spans="2:18" ht="24.9" customHeight="1" thickBot="1" x14ac:dyDescent="0.25">
      <c r="B8" s="247" t="s">
        <v>85</v>
      </c>
      <c r="C8" s="75">
        <v>4</v>
      </c>
      <c r="D8" s="76">
        <v>230</v>
      </c>
      <c r="E8" s="16">
        <v>11260</v>
      </c>
      <c r="F8" s="16">
        <f>D8+E8</f>
        <v>11490</v>
      </c>
      <c r="G8" s="248">
        <f>O7</f>
        <v>30000</v>
      </c>
      <c r="H8" s="248">
        <f>P7*F5</f>
        <v>149500</v>
      </c>
      <c r="I8" s="77">
        <f>F8*$Q$7</f>
        <v>1046164.5</v>
      </c>
      <c r="J8" s="78">
        <f>INT($G$8+$H$8+I8)</f>
        <v>1225664</v>
      </c>
      <c r="K8" s="251"/>
      <c r="L8" s="254" t="s">
        <v>63</v>
      </c>
      <c r="M8" s="21"/>
      <c r="N8" s="238"/>
      <c r="O8" s="242"/>
      <c r="P8" s="258"/>
      <c r="Q8" s="244"/>
    </row>
    <row r="9" spans="2:18" ht="24.9" customHeight="1" thickTop="1" x14ac:dyDescent="0.2">
      <c r="B9" s="247"/>
      <c r="C9" s="75">
        <v>5</v>
      </c>
      <c r="D9" s="76">
        <v>200</v>
      </c>
      <c r="E9" s="16">
        <v>60</v>
      </c>
      <c r="F9" s="16">
        <f t="shared" ref="F9:F19" si="0">D9+E9</f>
        <v>260</v>
      </c>
      <c r="G9" s="249"/>
      <c r="H9" s="249"/>
      <c r="I9" s="77">
        <f t="shared" ref="I9:I19" si="1">F9*$Q$7</f>
        <v>23673</v>
      </c>
      <c r="J9" s="78">
        <f t="shared" ref="J9:J19" si="2">INT($G$8+$H$8+I9)</f>
        <v>203173</v>
      </c>
      <c r="K9" s="252"/>
      <c r="L9" s="255"/>
      <c r="M9" s="79"/>
    </row>
    <row r="10" spans="2:18" ht="24.9" customHeight="1" x14ac:dyDescent="0.2">
      <c r="B10" s="247"/>
      <c r="C10" s="75">
        <v>6</v>
      </c>
      <c r="D10" s="76">
        <v>170</v>
      </c>
      <c r="E10" s="16">
        <v>2010</v>
      </c>
      <c r="F10" s="16">
        <f t="shared" si="0"/>
        <v>2180</v>
      </c>
      <c r="G10" s="249"/>
      <c r="H10" s="249"/>
      <c r="I10" s="77">
        <f t="shared" si="1"/>
        <v>198489</v>
      </c>
      <c r="J10" s="78">
        <f t="shared" si="2"/>
        <v>377989</v>
      </c>
      <c r="K10" s="252"/>
      <c r="L10" s="255"/>
      <c r="M10" s="79"/>
      <c r="N10" s="217" t="s">
        <v>82</v>
      </c>
      <c r="O10" s="217"/>
      <c r="P10" s="217"/>
      <c r="Q10" s="217"/>
    </row>
    <row r="11" spans="2:18" ht="24.9" customHeight="1" x14ac:dyDescent="0.2">
      <c r="B11" s="247"/>
      <c r="C11" s="75">
        <v>7</v>
      </c>
      <c r="D11" s="76">
        <v>180</v>
      </c>
      <c r="E11" s="16">
        <v>10090</v>
      </c>
      <c r="F11" s="16">
        <f t="shared" si="0"/>
        <v>10270</v>
      </c>
      <c r="G11" s="249"/>
      <c r="H11" s="249"/>
      <c r="I11" s="77">
        <f t="shared" si="1"/>
        <v>935083.5</v>
      </c>
      <c r="J11" s="78">
        <f t="shared" si="2"/>
        <v>1114583</v>
      </c>
      <c r="K11" s="252"/>
      <c r="L11" s="255"/>
      <c r="M11" s="79"/>
      <c r="N11" s="217"/>
      <c r="O11" s="217"/>
      <c r="P11" s="217"/>
      <c r="Q11" s="217"/>
    </row>
    <row r="12" spans="2:18" ht="24.9" customHeight="1" x14ac:dyDescent="0.2">
      <c r="B12" s="247"/>
      <c r="C12" s="75">
        <v>8</v>
      </c>
      <c r="D12" s="76">
        <v>140</v>
      </c>
      <c r="E12" s="16">
        <v>17400</v>
      </c>
      <c r="F12" s="16">
        <f t="shared" si="0"/>
        <v>17540</v>
      </c>
      <c r="G12" s="249"/>
      <c r="H12" s="249"/>
      <c r="I12" s="77">
        <f t="shared" si="1"/>
        <v>1597017</v>
      </c>
      <c r="J12" s="78">
        <f t="shared" si="2"/>
        <v>1776517</v>
      </c>
      <c r="K12" s="252"/>
      <c r="L12" s="255"/>
      <c r="M12" s="79"/>
      <c r="N12" s="217"/>
      <c r="O12" s="217"/>
      <c r="P12" s="217"/>
      <c r="Q12" s="217"/>
    </row>
    <row r="13" spans="2:18" ht="24.9" customHeight="1" x14ac:dyDescent="0.2">
      <c r="B13" s="247"/>
      <c r="C13" s="75">
        <v>9</v>
      </c>
      <c r="D13" s="76">
        <v>170</v>
      </c>
      <c r="E13" s="16">
        <v>20330</v>
      </c>
      <c r="F13" s="16">
        <f t="shared" si="0"/>
        <v>20500</v>
      </c>
      <c r="G13" s="249"/>
      <c r="H13" s="249"/>
      <c r="I13" s="77">
        <f t="shared" si="1"/>
        <v>1866525</v>
      </c>
      <c r="J13" s="78">
        <f t="shared" si="2"/>
        <v>2046025</v>
      </c>
      <c r="K13" s="252"/>
      <c r="L13" s="255"/>
      <c r="M13" s="79"/>
      <c r="N13" s="217"/>
      <c r="O13" s="217"/>
      <c r="P13" s="217"/>
      <c r="Q13" s="217"/>
    </row>
    <row r="14" spans="2:18" ht="24.9" customHeight="1" x14ac:dyDescent="0.2">
      <c r="B14" s="247"/>
      <c r="C14" s="75">
        <v>10</v>
      </c>
      <c r="D14" s="76">
        <v>160</v>
      </c>
      <c r="E14" s="16">
        <v>9970</v>
      </c>
      <c r="F14" s="16">
        <f t="shared" si="0"/>
        <v>10130</v>
      </c>
      <c r="G14" s="249"/>
      <c r="H14" s="249"/>
      <c r="I14" s="77">
        <f t="shared" si="1"/>
        <v>922336.5</v>
      </c>
      <c r="J14" s="78">
        <f t="shared" si="2"/>
        <v>1101836</v>
      </c>
      <c r="K14" s="252"/>
      <c r="L14" s="255"/>
      <c r="M14" s="79"/>
      <c r="N14" s="217"/>
      <c r="O14" s="217"/>
      <c r="P14" s="217"/>
      <c r="Q14" s="217"/>
    </row>
    <row r="15" spans="2:18" ht="24.9" customHeight="1" x14ac:dyDescent="0.2">
      <c r="B15" s="247"/>
      <c r="C15" s="75">
        <v>11</v>
      </c>
      <c r="D15" s="76">
        <v>180</v>
      </c>
      <c r="E15" s="16">
        <v>1020</v>
      </c>
      <c r="F15" s="16">
        <f t="shared" si="0"/>
        <v>1200</v>
      </c>
      <c r="G15" s="249"/>
      <c r="H15" s="249"/>
      <c r="I15" s="77">
        <f t="shared" si="1"/>
        <v>109260</v>
      </c>
      <c r="J15" s="78">
        <f t="shared" si="2"/>
        <v>288760</v>
      </c>
      <c r="K15" s="252"/>
      <c r="L15" s="255"/>
      <c r="M15" s="79"/>
      <c r="N15" s="217"/>
      <c r="O15" s="217"/>
      <c r="P15" s="217"/>
      <c r="Q15" s="217"/>
    </row>
    <row r="16" spans="2:18" ht="24.9" customHeight="1" x14ac:dyDescent="0.2">
      <c r="B16" s="247"/>
      <c r="C16" s="75">
        <v>12</v>
      </c>
      <c r="D16" s="76">
        <v>200</v>
      </c>
      <c r="E16" s="16">
        <v>6740</v>
      </c>
      <c r="F16" s="16">
        <f t="shared" si="0"/>
        <v>6940</v>
      </c>
      <c r="G16" s="249"/>
      <c r="H16" s="249"/>
      <c r="I16" s="77">
        <f t="shared" si="1"/>
        <v>631887</v>
      </c>
      <c r="J16" s="78">
        <f t="shared" si="2"/>
        <v>811387</v>
      </c>
      <c r="K16" s="252"/>
      <c r="L16" s="255"/>
      <c r="M16" s="79"/>
    </row>
    <row r="17" spans="2:13" ht="24.9" customHeight="1" x14ac:dyDescent="0.2">
      <c r="B17" s="235" t="s">
        <v>86</v>
      </c>
      <c r="C17" s="75">
        <v>1</v>
      </c>
      <c r="D17" s="76">
        <v>180</v>
      </c>
      <c r="E17" s="16">
        <v>14580</v>
      </c>
      <c r="F17" s="16">
        <f t="shared" si="0"/>
        <v>14760</v>
      </c>
      <c r="G17" s="249"/>
      <c r="H17" s="249"/>
      <c r="I17" s="77">
        <f t="shared" si="1"/>
        <v>1343898</v>
      </c>
      <c r="J17" s="78">
        <f t="shared" si="2"/>
        <v>1523398</v>
      </c>
      <c r="K17" s="252"/>
      <c r="L17" s="255"/>
      <c r="M17" s="79"/>
    </row>
    <row r="18" spans="2:13" ht="24.9" customHeight="1" x14ac:dyDescent="0.2">
      <c r="B18" s="235"/>
      <c r="C18" s="75">
        <v>2</v>
      </c>
      <c r="D18" s="76">
        <v>190</v>
      </c>
      <c r="E18" s="16">
        <v>17800</v>
      </c>
      <c r="F18" s="16">
        <f t="shared" si="0"/>
        <v>17990</v>
      </c>
      <c r="G18" s="249"/>
      <c r="H18" s="249"/>
      <c r="I18" s="77">
        <f t="shared" si="1"/>
        <v>1637989.5</v>
      </c>
      <c r="J18" s="78">
        <f t="shared" si="2"/>
        <v>1817489</v>
      </c>
      <c r="K18" s="252"/>
      <c r="L18" s="255"/>
      <c r="M18" s="79"/>
    </row>
    <row r="19" spans="2:13" ht="24.9" customHeight="1" thickBot="1" x14ac:dyDescent="0.25">
      <c r="B19" s="256"/>
      <c r="C19" s="80">
        <v>3</v>
      </c>
      <c r="D19" s="81">
        <v>200</v>
      </c>
      <c r="E19" s="25">
        <v>15450</v>
      </c>
      <c r="F19" s="16">
        <f t="shared" si="0"/>
        <v>15650</v>
      </c>
      <c r="G19" s="250"/>
      <c r="H19" s="250"/>
      <c r="I19" s="77">
        <f t="shared" si="1"/>
        <v>1424932.5</v>
      </c>
      <c r="J19" s="78">
        <f t="shared" si="2"/>
        <v>1604432</v>
      </c>
      <c r="K19" s="253"/>
      <c r="L19" s="255"/>
      <c r="M19" s="79"/>
    </row>
    <row r="20" spans="2:13" ht="24.9" customHeight="1" thickTop="1" x14ac:dyDescent="0.2">
      <c r="B20" s="245" t="s">
        <v>31</v>
      </c>
      <c r="C20" s="246"/>
      <c r="D20" s="82">
        <f>SUM(D8:D19)</f>
        <v>2200</v>
      </c>
      <c r="E20" s="30">
        <f>SUM(E8:E19)</f>
        <v>126710</v>
      </c>
      <c r="F20" s="30">
        <f>SUM(F8:F19)</f>
        <v>128910</v>
      </c>
      <c r="G20" s="83"/>
      <c r="H20" s="31"/>
      <c r="I20" s="31"/>
      <c r="J20" s="38">
        <f>SUM(J8:J19)</f>
        <v>13891253</v>
      </c>
      <c r="K20" s="34">
        <f>J20</f>
        <v>13891253</v>
      </c>
      <c r="L20" s="35">
        <f>ROUND(K20/(1+L22),0)</f>
        <v>12628412</v>
      </c>
      <c r="M20" s="21"/>
    </row>
    <row r="21" spans="2:13" ht="24.9" customHeight="1" x14ac:dyDescent="0.2">
      <c r="B21" s="57" t="s">
        <v>64</v>
      </c>
    </row>
    <row r="22" spans="2:13" ht="18" customHeight="1" x14ac:dyDescent="0.2">
      <c r="C22" s="84" t="s">
        <v>79</v>
      </c>
      <c r="K22" s="85" t="s">
        <v>65</v>
      </c>
      <c r="L22" s="107">
        <v>0.1</v>
      </c>
    </row>
    <row r="23" spans="2:13" ht="18" customHeight="1" x14ac:dyDescent="0.2">
      <c r="C23" s="84" t="str">
        <f>"２　予定契約最大使用量は"&amp;F5&amp;"m3/hとする。"</f>
        <v>２　予定契約最大使用量は130m3/hとする。</v>
      </c>
    </row>
    <row r="24" spans="2:13" ht="18" customHeight="1" x14ac:dyDescent="0.2">
      <c r="C24" s="84"/>
    </row>
    <row r="25" spans="2:13" ht="18" customHeight="1" x14ac:dyDescent="0.2">
      <c r="C25" s="56" t="s">
        <v>84</v>
      </c>
    </row>
    <row r="26" spans="2:13" ht="14.4" x14ac:dyDescent="0.2">
      <c r="C26" s="109" t="s">
        <v>80</v>
      </c>
    </row>
  </sheetData>
  <sheetProtection selectLockedCells="1"/>
  <mergeCells count="23">
    <mergeCell ref="B20:C20"/>
    <mergeCell ref="B8:B16"/>
    <mergeCell ref="G8:G19"/>
    <mergeCell ref="H8:H19"/>
    <mergeCell ref="K8:K19"/>
    <mergeCell ref="L8:L19"/>
    <mergeCell ref="B17:B19"/>
    <mergeCell ref="L3:L5"/>
    <mergeCell ref="G4:G6"/>
    <mergeCell ref="H4:H6"/>
    <mergeCell ref="B3:C6"/>
    <mergeCell ref="D3:F4"/>
    <mergeCell ref="G3:H3"/>
    <mergeCell ref="I3:I6"/>
    <mergeCell ref="J3:J6"/>
    <mergeCell ref="K3:K6"/>
    <mergeCell ref="N10:Q15"/>
    <mergeCell ref="N4:N8"/>
    <mergeCell ref="O4:P4"/>
    <mergeCell ref="Q4:Q5"/>
    <mergeCell ref="O7:O8"/>
    <mergeCell ref="P7:P8"/>
    <mergeCell ref="Q7:Q8"/>
  </mergeCells>
  <phoneticPr fontId="1"/>
  <dataValidations count="1">
    <dataValidation type="decimal" operator="greaterThanOrEqual" allowBlank="1" showInputMessage="1" showErrorMessage="1" sqref="G8:H8" xr:uid="{00000000-0002-0000-0200-000000000000}">
      <formula1>0</formula1>
    </dataValidation>
  </dataValidations>
  <printOptions horizontalCentered="1"/>
  <pageMargins left="0.39370078740157483" right="0.39370078740157483" top="0.98425196850393704" bottom="0.78740157480314965" header="0.51181102362204722" footer="0.51181102362204722"/>
  <pageSetup paperSize="9" scale="70" orientation="landscape" cellComments="asDisplayed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24"/>
  <sheetViews>
    <sheetView showGridLines="0" showZeros="0" view="pageBreakPreview" zoomScale="90" zoomScaleNormal="100" zoomScaleSheetLayoutView="90" workbookViewId="0">
      <selection activeCell="B2" sqref="B2"/>
    </sheetView>
  </sheetViews>
  <sheetFormatPr defaultColWidth="9" defaultRowHeight="13.2" x14ac:dyDescent="0.2"/>
  <cols>
    <col min="1" max="1" width="1.109375" style="2" customWidth="1"/>
    <col min="2" max="2" width="4.77734375" style="2" customWidth="1"/>
    <col min="3" max="3" width="6.33203125" style="2" customWidth="1"/>
    <col min="4" max="4" width="9.77734375" style="2" customWidth="1"/>
    <col min="5" max="5" width="12.6640625" style="3" customWidth="1"/>
    <col min="6" max="13" width="12.6640625" style="2" customWidth="1"/>
    <col min="14" max="15" width="15.6640625" style="2" customWidth="1"/>
    <col min="16" max="16" width="2.21875" style="2" customWidth="1"/>
    <col min="17" max="20" width="15.6640625" style="2" customWidth="1"/>
    <col min="21" max="16384" width="9" style="2"/>
  </cols>
  <sheetData>
    <row r="1" spans="2:20" ht="14.4" x14ac:dyDescent="0.2">
      <c r="B1" s="1"/>
    </row>
    <row r="2" spans="2:20" ht="16.2" x14ac:dyDescent="0.2">
      <c r="B2" s="4" t="s">
        <v>34</v>
      </c>
      <c r="C2" s="4"/>
      <c r="E2" s="4"/>
    </row>
    <row r="3" spans="2:20" ht="15" customHeight="1" x14ac:dyDescent="0.2"/>
    <row r="4" spans="2:20" ht="20.100000000000001" customHeight="1" x14ac:dyDescent="0.2">
      <c r="B4" s="267" t="s">
        <v>0</v>
      </c>
      <c r="C4" s="268"/>
      <c r="D4" s="273" t="s">
        <v>1</v>
      </c>
      <c r="E4" s="274"/>
      <c r="F4" s="274"/>
      <c r="G4" s="275"/>
      <c r="H4" s="280" t="s">
        <v>2</v>
      </c>
      <c r="I4" s="281"/>
      <c r="J4" s="281"/>
      <c r="K4" s="281"/>
      <c r="L4" s="53">
        <v>130</v>
      </c>
      <c r="M4" s="276" t="s">
        <v>3</v>
      </c>
      <c r="N4" s="278" t="s">
        <v>52</v>
      </c>
      <c r="O4" s="262" t="s">
        <v>53</v>
      </c>
      <c r="Q4" s="2" t="s">
        <v>1</v>
      </c>
    </row>
    <row r="5" spans="2:20" ht="15" customHeight="1" x14ac:dyDescent="0.2">
      <c r="B5" s="269"/>
      <c r="C5" s="270"/>
      <c r="D5" s="263" t="s">
        <v>4</v>
      </c>
      <c r="E5" s="263" t="s">
        <v>5</v>
      </c>
      <c r="F5" s="263" t="s">
        <v>6</v>
      </c>
      <c r="G5" s="265" t="s">
        <v>36</v>
      </c>
      <c r="H5" s="297" t="s">
        <v>4</v>
      </c>
      <c r="I5" s="299" t="s">
        <v>7</v>
      </c>
      <c r="J5" s="300"/>
      <c r="K5" s="263" t="s">
        <v>8</v>
      </c>
      <c r="L5" s="265" t="s">
        <v>37</v>
      </c>
      <c r="M5" s="276"/>
      <c r="N5" s="278"/>
      <c r="O5" s="262"/>
      <c r="Q5" s="301" t="s">
        <v>9</v>
      </c>
      <c r="R5" s="301"/>
      <c r="S5" s="282" t="s">
        <v>10</v>
      </c>
      <c r="T5" s="282" t="s">
        <v>11</v>
      </c>
    </row>
    <row r="6" spans="2:20" ht="15" customHeight="1" x14ac:dyDescent="0.2">
      <c r="B6" s="269"/>
      <c r="C6" s="270"/>
      <c r="D6" s="264"/>
      <c r="E6" s="264"/>
      <c r="F6" s="264"/>
      <c r="G6" s="266"/>
      <c r="H6" s="298"/>
      <c r="I6" s="262" t="s">
        <v>12</v>
      </c>
      <c r="J6" s="286" t="s">
        <v>13</v>
      </c>
      <c r="K6" s="264"/>
      <c r="L6" s="266"/>
      <c r="M6" s="276"/>
      <c r="N6" s="278"/>
      <c r="O6" s="262"/>
      <c r="P6" s="5"/>
      <c r="Q6" s="301"/>
      <c r="R6" s="301"/>
      <c r="S6" s="282"/>
      <c r="T6" s="282"/>
    </row>
    <row r="7" spans="2:20" ht="15" customHeight="1" x14ac:dyDescent="0.2">
      <c r="B7" s="269"/>
      <c r="C7" s="270"/>
      <c r="D7" s="264"/>
      <c r="E7" s="264"/>
      <c r="F7" s="264"/>
      <c r="G7" s="266"/>
      <c r="H7" s="298"/>
      <c r="I7" s="284"/>
      <c r="J7" s="287"/>
      <c r="K7" s="264"/>
      <c r="L7" s="266"/>
      <c r="M7" s="276"/>
      <c r="N7" s="278"/>
      <c r="O7" s="262"/>
      <c r="P7" s="6"/>
      <c r="Q7" s="302"/>
      <c r="R7" s="302"/>
      <c r="S7" s="283"/>
      <c r="T7" s="283"/>
    </row>
    <row r="8" spans="2:20" ht="15" customHeight="1" thickBot="1" x14ac:dyDescent="0.25">
      <c r="B8" s="271"/>
      <c r="C8" s="272"/>
      <c r="D8" s="264"/>
      <c r="E8" s="264"/>
      <c r="F8" s="264"/>
      <c r="G8" s="266"/>
      <c r="H8" s="298"/>
      <c r="I8" s="285"/>
      <c r="J8" s="288"/>
      <c r="K8" s="264"/>
      <c r="L8" s="266"/>
      <c r="M8" s="277"/>
      <c r="N8" s="279"/>
      <c r="O8" s="263"/>
      <c r="P8" s="6"/>
      <c r="Q8" s="39" t="s">
        <v>38</v>
      </c>
      <c r="R8" s="40" t="s">
        <v>39</v>
      </c>
      <c r="S8" s="43" t="s">
        <v>14</v>
      </c>
      <c r="T8" s="43" t="s">
        <v>15</v>
      </c>
    </row>
    <row r="9" spans="2:20" ht="27" customHeight="1" x14ac:dyDescent="0.2">
      <c r="B9" s="7" t="s">
        <v>16</v>
      </c>
      <c r="C9" s="7" t="s">
        <v>17</v>
      </c>
      <c r="D9" s="8" t="s">
        <v>18</v>
      </c>
      <c r="E9" s="9" t="s">
        <v>19</v>
      </c>
      <c r="F9" s="8" t="s">
        <v>19</v>
      </c>
      <c r="G9" s="10" t="s">
        <v>19</v>
      </c>
      <c r="H9" s="11" t="s">
        <v>20</v>
      </c>
      <c r="I9" s="9" t="s">
        <v>19</v>
      </c>
      <c r="J9" s="12" t="s">
        <v>19</v>
      </c>
      <c r="K9" s="8" t="s">
        <v>19</v>
      </c>
      <c r="L9" s="10" t="s">
        <v>19</v>
      </c>
      <c r="M9" s="36" t="s">
        <v>19</v>
      </c>
      <c r="N9" s="13" t="s">
        <v>19</v>
      </c>
      <c r="O9" s="8" t="s">
        <v>19</v>
      </c>
      <c r="P9" s="14"/>
      <c r="Q9" s="41" t="s">
        <v>40</v>
      </c>
      <c r="R9" s="42" t="s">
        <v>41</v>
      </c>
      <c r="S9" s="44">
        <v>745.2</v>
      </c>
      <c r="T9" s="45">
        <v>206.7</v>
      </c>
    </row>
    <row r="10" spans="2:20" ht="24.9" customHeight="1" x14ac:dyDescent="0.2">
      <c r="B10" s="289" t="s">
        <v>21</v>
      </c>
      <c r="C10" s="15">
        <v>4</v>
      </c>
      <c r="D10" s="16">
        <v>230</v>
      </c>
      <c r="E10" s="17">
        <f t="shared" ref="E10:E21" si="0">IF(AND(D10&gt;=0,D10&lt;=20),$S$9,IF(AND(D10&gt;=21,D10&lt;=50),$S$10,IF(AND(D10&gt;=51,D10&lt;=100),$S$11,IF(AND(D10&gt;=101,D10&lt;=250),$S$12,IF(AND(D10&gt;=251,D10&lt;=500),$S$13,$S$14)))))</f>
        <v>2040</v>
      </c>
      <c r="F10" s="18">
        <f>IF(AND(D10&gt;=0,D10&lt;=20),D10*$T$9,IF(AND(D10&gt;=21,D10&lt;=50),D10*$T$10,IF(AND(D10&gt;=51,D10&lt;=100),D10*$T$11,IF(AND(D10&gt;=101,D10&lt;=250),D10*$T$12,IF(AND(D10&gt;=251,D10&lt;=500),D10*$T$13,D10*$T$14)))))</f>
        <v>36514.799999999996</v>
      </c>
      <c r="G10" s="19">
        <f>INT(E10+F10)</f>
        <v>38554</v>
      </c>
      <c r="H10" s="20">
        <v>11267</v>
      </c>
      <c r="I10" s="290">
        <f>R19</f>
        <v>19400</v>
      </c>
      <c r="J10" s="290">
        <f>S19*L4</f>
        <v>205493.6</v>
      </c>
      <c r="K10" s="18">
        <f>H10*$T$19</f>
        <v>935048.33</v>
      </c>
      <c r="L10" s="19">
        <f>INT($I$10+$J$10+K10)</f>
        <v>1159941</v>
      </c>
      <c r="M10" s="37">
        <f>G10+L10</f>
        <v>1198495</v>
      </c>
      <c r="N10" s="251"/>
      <c r="O10" s="254" t="s">
        <v>22</v>
      </c>
      <c r="P10" s="21"/>
      <c r="Q10" s="41" t="s">
        <v>42</v>
      </c>
      <c r="R10" s="42" t="s">
        <v>43</v>
      </c>
      <c r="S10" s="46">
        <v>1560</v>
      </c>
      <c r="T10" s="47">
        <v>165.96</v>
      </c>
    </row>
    <row r="11" spans="2:20" ht="24.9" customHeight="1" x14ac:dyDescent="0.2">
      <c r="B11" s="289"/>
      <c r="C11" s="15">
        <v>5</v>
      </c>
      <c r="D11" s="16">
        <v>207</v>
      </c>
      <c r="E11" s="17">
        <f t="shared" si="0"/>
        <v>2040</v>
      </c>
      <c r="F11" s="18">
        <f t="shared" ref="F11:F21" si="1">IF(AND(D11&gt;=0,D11&lt;=20),D11*$T$9,IF(AND(D11&gt;=21,D11&lt;=50),D11*$T$10,IF(AND(D11&gt;=51,D11&lt;=100),D11*$T$11,IF(AND(D11&gt;=101,D11&lt;=250),D11*$T$12,IF(AND(D11&gt;=251,D11&lt;=500),D11*$T$13,D11*$T$14)))))</f>
        <v>32863.32</v>
      </c>
      <c r="G11" s="19">
        <f t="shared" ref="G11:G21" si="2">INT(E11+F11)</f>
        <v>34903</v>
      </c>
      <c r="H11" s="20">
        <v>68</v>
      </c>
      <c r="I11" s="291"/>
      <c r="J11" s="291"/>
      <c r="K11" s="18">
        <f t="shared" ref="K11:K17" si="3">H11*$T$19</f>
        <v>5643.32</v>
      </c>
      <c r="L11" s="19">
        <f t="shared" ref="L11:L17" si="4">INT($I$10+$J$10+K11)</f>
        <v>230536</v>
      </c>
      <c r="M11" s="37">
        <f t="shared" ref="M11:M21" si="5">G11+L11</f>
        <v>265439</v>
      </c>
      <c r="N11" s="293"/>
      <c r="O11" s="295"/>
      <c r="P11" s="22"/>
      <c r="Q11" s="41" t="s">
        <v>44</v>
      </c>
      <c r="R11" s="42" t="s">
        <v>45</v>
      </c>
      <c r="S11" s="46">
        <v>1800</v>
      </c>
      <c r="T11" s="47">
        <v>161.16</v>
      </c>
    </row>
    <row r="12" spans="2:20" ht="24.9" customHeight="1" x14ac:dyDescent="0.2">
      <c r="B12" s="289"/>
      <c r="C12" s="15">
        <v>6</v>
      </c>
      <c r="D12" s="16">
        <v>176</v>
      </c>
      <c r="E12" s="17">
        <f t="shared" si="0"/>
        <v>2040</v>
      </c>
      <c r="F12" s="18">
        <f t="shared" si="1"/>
        <v>27941.759999999998</v>
      </c>
      <c r="G12" s="19">
        <f t="shared" si="2"/>
        <v>29981</v>
      </c>
      <c r="H12" s="20">
        <v>2013</v>
      </c>
      <c r="I12" s="291"/>
      <c r="J12" s="291"/>
      <c r="K12" s="18">
        <f t="shared" si="3"/>
        <v>167058.87</v>
      </c>
      <c r="L12" s="19">
        <f t="shared" si="4"/>
        <v>391952</v>
      </c>
      <c r="M12" s="37">
        <f t="shared" si="5"/>
        <v>421933</v>
      </c>
      <c r="N12" s="293"/>
      <c r="O12" s="295"/>
      <c r="P12" s="22"/>
      <c r="Q12" s="41" t="s">
        <v>46</v>
      </c>
      <c r="R12" s="42" t="s">
        <v>47</v>
      </c>
      <c r="S12" s="46">
        <v>2040</v>
      </c>
      <c r="T12" s="47">
        <v>158.76</v>
      </c>
    </row>
    <row r="13" spans="2:20" ht="24.9" customHeight="1" x14ac:dyDescent="0.2">
      <c r="B13" s="289"/>
      <c r="C13" s="15">
        <v>7</v>
      </c>
      <c r="D13" s="16">
        <v>182</v>
      </c>
      <c r="E13" s="17">
        <f t="shared" si="0"/>
        <v>2040</v>
      </c>
      <c r="F13" s="18">
        <f t="shared" si="1"/>
        <v>28894.32</v>
      </c>
      <c r="G13" s="19">
        <f t="shared" si="2"/>
        <v>30934</v>
      </c>
      <c r="H13" s="20">
        <v>10090</v>
      </c>
      <c r="I13" s="291"/>
      <c r="J13" s="291"/>
      <c r="K13" s="18">
        <f t="shared" si="3"/>
        <v>837369.1</v>
      </c>
      <c r="L13" s="19">
        <f t="shared" si="4"/>
        <v>1062262</v>
      </c>
      <c r="M13" s="37">
        <f t="shared" si="5"/>
        <v>1093196</v>
      </c>
      <c r="N13" s="293"/>
      <c r="O13" s="295"/>
      <c r="P13" s="22"/>
      <c r="Q13" s="41" t="s">
        <v>48</v>
      </c>
      <c r="R13" s="42" t="s">
        <v>49</v>
      </c>
      <c r="S13" s="46">
        <v>2600</v>
      </c>
      <c r="T13" s="47">
        <v>156.52000000000001</v>
      </c>
    </row>
    <row r="14" spans="2:20" ht="24.9" customHeight="1" thickBot="1" x14ac:dyDescent="0.25">
      <c r="B14" s="289"/>
      <c r="C14" s="15">
        <v>8</v>
      </c>
      <c r="D14" s="16">
        <v>149</v>
      </c>
      <c r="E14" s="17">
        <f t="shared" si="0"/>
        <v>2040</v>
      </c>
      <c r="F14" s="18">
        <f t="shared" si="1"/>
        <v>23655.239999999998</v>
      </c>
      <c r="G14" s="19">
        <f t="shared" si="2"/>
        <v>25695</v>
      </c>
      <c r="H14" s="20">
        <v>17404</v>
      </c>
      <c r="I14" s="291"/>
      <c r="J14" s="291"/>
      <c r="K14" s="18">
        <f t="shared" si="3"/>
        <v>1444357.96</v>
      </c>
      <c r="L14" s="19">
        <f t="shared" si="4"/>
        <v>1669251</v>
      </c>
      <c r="M14" s="37">
        <f t="shared" si="5"/>
        <v>1694946</v>
      </c>
      <c r="N14" s="293"/>
      <c r="O14" s="295"/>
      <c r="P14" s="22"/>
      <c r="Q14" s="41" t="s">
        <v>50</v>
      </c>
      <c r="R14" s="42" t="s">
        <v>51</v>
      </c>
      <c r="S14" s="48">
        <v>6980</v>
      </c>
      <c r="T14" s="49">
        <v>147.76</v>
      </c>
    </row>
    <row r="15" spans="2:20" ht="24.9" customHeight="1" x14ac:dyDescent="0.2">
      <c r="B15" s="289"/>
      <c r="C15" s="15">
        <v>9</v>
      </c>
      <c r="D15" s="16">
        <v>174</v>
      </c>
      <c r="E15" s="17">
        <f t="shared" si="0"/>
        <v>2040</v>
      </c>
      <c r="F15" s="18">
        <f t="shared" si="1"/>
        <v>27624.239999999998</v>
      </c>
      <c r="G15" s="19">
        <f t="shared" si="2"/>
        <v>29664</v>
      </c>
      <c r="H15" s="20">
        <v>20335</v>
      </c>
      <c r="I15" s="291"/>
      <c r="J15" s="291"/>
      <c r="K15" s="18">
        <f t="shared" si="3"/>
        <v>1687601.65</v>
      </c>
      <c r="L15" s="19">
        <f t="shared" si="4"/>
        <v>1912495</v>
      </c>
      <c r="M15" s="37">
        <f t="shared" si="5"/>
        <v>1942159</v>
      </c>
      <c r="N15" s="293"/>
      <c r="O15" s="295"/>
      <c r="P15" s="22"/>
      <c r="Q15" s="2" t="s">
        <v>2</v>
      </c>
    </row>
    <row r="16" spans="2:20" ht="24.9" customHeight="1" x14ac:dyDescent="0.2">
      <c r="B16" s="289"/>
      <c r="C16" s="15">
        <v>10</v>
      </c>
      <c r="D16" s="16">
        <v>169</v>
      </c>
      <c r="E16" s="17">
        <f t="shared" si="0"/>
        <v>2040</v>
      </c>
      <c r="F16" s="18">
        <f t="shared" si="1"/>
        <v>26830.44</v>
      </c>
      <c r="G16" s="19">
        <f t="shared" si="2"/>
        <v>28870</v>
      </c>
      <c r="H16" s="20">
        <v>9971</v>
      </c>
      <c r="I16" s="291"/>
      <c r="J16" s="291"/>
      <c r="K16" s="18">
        <f t="shared" si="3"/>
        <v>827493.28999999992</v>
      </c>
      <c r="L16" s="19">
        <f t="shared" si="4"/>
        <v>1052386</v>
      </c>
      <c r="M16" s="37">
        <f t="shared" si="5"/>
        <v>1081256</v>
      </c>
      <c r="N16" s="293"/>
      <c r="O16" s="295"/>
      <c r="P16" s="22"/>
      <c r="Q16" s="296" t="s">
        <v>9</v>
      </c>
      <c r="R16" s="296" t="s">
        <v>23</v>
      </c>
      <c r="S16" s="296"/>
      <c r="T16" s="296" t="s">
        <v>24</v>
      </c>
    </row>
    <row r="17" spans="2:20" ht="24.9" customHeight="1" x14ac:dyDescent="0.2">
      <c r="B17" s="289"/>
      <c r="C17" s="15">
        <v>11</v>
      </c>
      <c r="D17" s="16">
        <v>182</v>
      </c>
      <c r="E17" s="17">
        <f t="shared" si="0"/>
        <v>2040</v>
      </c>
      <c r="F17" s="18">
        <f t="shared" si="1"/>
        <v>28894.32</v>
      </c>
      <c r="G17" s="19">
        <f t="shared" si="2"/>
        <v>30934</v>
      </c>
      <c r="H17" s="20">
        <v>1027</v>
      </c>
      <c r="I17" s="292"/>
      <c r="J17" s="292"/>
      <c r="K17" s="18">
        <f t="shared" si="3"/>
        <v>85230.73</v>
      </c>
      <c r="L17" s="19">
        <f t="shared" si="4"/>
        <v>310124</v>
      </c>
      <c r="M17" s="37">
        <f t="shared" si="5"/>
        <v>341058</v>
      </c>
      <c r="N17" s="293"/>
      <c r="O17" s="295"/>
      <c r="P17" s="22"/>
      <c r="Q17" s="296"/>
      <c r="R17" s="23" t="s">
        <v>25</v>
      </c>
      <c r="S17" s="23" t="s">
        <v>26</v>
      </c>
      <c r="T17" s="311"/>
    </row>
    <row r="18" spans="2:20" ht="24.9" customHeight="1" thickBot="1" x14ac:dyDescent="0.25">
      <c r="B18" s="289"/>
      <c r="C18" s="15">
        <v>12</v>
      </c>
      <c r="D18" s="16">
        <v>202</v>
      </c>
      <c r="E18" s="17">
        <f t="shared" si="0"/>
        <v>2040</v>
      </c>
      <c r="F18" s="18">
        <f t="shared" si="1"/>
        <v>32069.519999999997</v>
      </c>
      <c r="G18" s="19">
        <f t="shared" si="2"/>
        <v>34109</v>
      </c>
      <c r="H18" s="20">
        <v>6744</v>
      </c>
      <c r="I18" s="290">
        <f>R21</f>
        <v>466800</v>
      </c>
      <c r="J18" s="290">
        <f>S21*L4</f>
        <v>394713.80000000005</v>
      </c>
      <c r="K18" s="18">
        <f>H18*$T$21</f>
        <v>559684.55999999994</v>
      </c>
      <c r="L18" s="19">
        <f>INT($I$18+$J$18+K18)</f>
        <v>1421198</v>
      </c>
      <c r="M18" s="37">
        <f t="shared" si="5"/>
        <v>1455307</v>
      </c>
      <c r="N18" s="293"/>
      <c r="O18" s="295"/>
      <c r="P18" s="22"/>
      <c r="Q18" s="296"/>
      <c r="R18" s="52" t="s">
        <v>28</v>
      </c>
      <c r="S18" s="52" t="s">
        <v>15</v>
      </c>
      <c r="T18" s="52" t="s">
        <v>15</v>
      </c>
    </row>
    <row r="19" spans="2:20" ht="24.9" customHeight="1" x14ac:dyDescent="0.2">
      <c r="B19" s="284" t="s">
        <v>27</v>
      </c>
      <c r="C19" s="15">
        <v>1</v>
      </c>
      <c r="D19" s="16">
        <v>183</v>
      </c>
      <c r="E19" s="17">
        <f t="shared" si="0"/>
        <v>2040</v>
      </c>
      <c r="F19" s="18">
        <f t="shared" si="1"/>
        <v>29053.079999999998</v>
      </c>
      <c r="G19" s="19">
        <f t="shared" si="2"/>
        <v>31093</v>
      </c>
      <c r="H19" s="20">
        <v>14586</v>
      </c>
      <c r="I19" s="291"/>
      <c r="J19" s="291"/>
      <c r="K19" s="18">
        <f t="shared" ref="K19:K21" si="6">H19*$T$21</f>
        <v>1210492.1399999999</v>
      </c>
      <c r="L19" s="19">
        <f t="shared" ref="L19:L21" si="7">INT($I$18+$J$18+K19)</f>
        <v>2072005</v>
      </c>
      <c r="M19" s="37">
        <f t="shared" si="5"/>
        <v>2103098</v>
      </c>
      <c r="N19" s="293"/>
      <c r="O19" s="295"/>
      <c r="P19" s="22"/>
      <c r="Q19" s="50" t="s">
        <v>29</v>
      </c>
      <c r="R19" s="313">
        <v>19400</v>
      </c>
      <c r="S19" s="315">
        <v>1580.72</v>
      </c>
      <c r="T19" s="317">
        <v>82.99</v>
      </c>
    </row>
    <row r="20" spans="2:20" ht="24.9" customHeight="1" x14ac:dyDescent="0.2">
      <c r="B20" s="284"/>
      <c r="C20" s="15">
        <v>2</v>
      </c>
      <c r="D20" s="16">
        <v>191</v>
      </c>
      <c r="E20" s="17">
        <f t="shared" si="0"/>
        <v>2040</v>
      </c>
      <c r="F20" s="18">
        <f t="shared" si="1"/>
        <v>30323.16</v>
      </c>
      <c r="G20" s="19">
        <f t="shared" si="2"/>
        <v>32363</v>
      </c>
      <c r="H20" s="20">
        <v>17808</v>
      </c>
      <c r="I20" s="291"/>
      <c r="J20" s="291"/>
      <c r="K20" s="18">
        <f t="shared" si="6"/>
        <v>1477885.92</v>
      </c>
      <c r="L20" s="19">
        <f t="shared" si="7"/>
        <v>2339399</v>
      </c>
      <c r="M20" s="37">
        <f t="shared" si="5"/>
        <v>2371762</v>
      </c>
      <c r="N20" s="293"/>
      <c r="O20" s="295"/>
      <c r="P20" s="22"/>
      <c r="Q20" s="51" t="s">
        <v>30</v>
      </c>
      <c r="R20" s="314"/>
      <c r="S20" s="316"/>
      <c r="T20" s="318"/>
    </row>
    <row r="21" spans="2:20" ht="24.9" customHeight="1" thickBot="1" x14ac:dyDescent="0.25">
      <c r="B21" s="285"/>
      <c r="C21" s="24">
        <v>3</v>
      </c>
      <c r="D21" s="25">
        <v>205</v>
      </c>
      <c r="E21" s="26">
        <f t="shared" si="0"/>
        <v>2040</v>
      </c>
      <c r="F21" s="27">
        <f t="shared" si="1"/>
        <v>32545.8</v>
      </c>
      <c r="G21" s="28">
        <f t="shared" si="2"/>
        <v>34585</v>
      </c>
      <c r="H21" s="29">
        <v>15450</v>
      </c>
      <c r="I21" s="312"/>
      <c r="J21" s="312"/>
      <c r="K21" s="18">
        <f t="shared" si="6"/>
        <v>1282195.5</v>
      </c>
      <c r="L21" s="19">
        <f t="shared" si="7"/>
        <v>2143709</v>
      </c>
      <c r="M21" s="37">
        <f t="shared" si="5"/>
        <v>2178294</v>
      </c>
      <c r="N21" s="294"/>
      <c r="O21" s="295"/>
      <c r="P21" s="22"/>
      <c r="Q21" s="50" t="s">
        <v>32</v>
      </c>
      <c r="R21" s="305">
        <v>466800</v>
      </c>
      <c r="S21" s="307">
        <v>3036.26</v>
      </c>
      <c r="T21" s="309">
        <v>82.99</v>
      </c>
    </row>
    <row r="22" spans="2:20" ht="24.9" customHeight="1" thickTop="1" thickBot="1" x14ac:dyDescent="0.25">
      <c r="B22" s="303" t="s">
        <v>31</v>
      </c>
      <c r="C22" s="304"/>
      <c r="D22" s="30">
        <f>SUM(D10:D21)</f>
        <v>2250</v>
      </c>
      <c r="E22" s="31"/>
      <c r="F22" s="31"/>
      <c r="G22" s="32">
        <f>SUM(G10:G21)</f>
        <v>381685</v>
      </c>
      <c r="H22" s="33">
        <f>SUM(H10:H21)</f>
        <v>126763</v>
      </c>
      <c r="I22" s="31"/>
      <c r="J22" s="31"/>
      <c r="K22" s="31"/>
      <c r="L22" s="32">
        <f>SUM(L10:L21)</f>
        <v>15765258</v>
      </c>
      <c r="M22" s="38">
        <f>SUM(M10:M21)</f>
        <v>16146943</v>
      </c>
      <c r="N22" s="34">
        <f>M22</f>
        <v>16146943</v>
      </c>
      <c r="O22" s="35">
        <f>ROUNDUP(N22/1.08,0)</f>
        <v>14950874</v>
      </c>
      <c r="P22" s="21"/>
      <c r="Q22" s="51" t="s">
        <v>33</v>
      </c>
      <c r="R22" s="306"/>
      <c r="S22" s="308"/>
      <c r="T22" s="310"/>
    </row>
    <row r="23" spans="2:20" ht="20.100000000000001" customHeight="1" x14ac:dyDescent="0.2">
      <c r="C23" s="2" t="s">
        <v>35</v>
      </c>
    </row>
    <row r="24" spans="2:20" ht="20.100000000000001" customHeight="1" x14ac:dyDescent="0.2">
      <c r="C24" s="3" t="str">
        <f>"※　空調用ガスの供給期間中の契約最大使用量は"&amp;L4&amp;"m3/hとする。"</f>
        <v>※　空調用ガスの供給期間中の契約最大使用量は130m3/hとする。</v>
      </c>
    </row>
  </sheetData>
  <sheetProtection selectLockedCells="1"/>
  <mergeCells count="37">
    <mergeCell ref="B22:C22"/>
    <mergeCell ref="R21:R22"/>
    <mergeCell ref="S21:S22"/>
    <mergeCell ref="T21:T22"/>
    <mergeCell ref="T16:T17"/>
    <mergeCell ref="I18:I21"/>
    <mergeCell ref="J18:J21"/>
    <mergeCell ref="B19:B21"/>
    <mergeCell ref="R19:R20"/>
    <mergeCell ref="S19:S20"/>
    <mergeCell ref="T19:T20"/>
    <mergeCell ref="T5:T7"/>
    <mergeCell ref="I6:I8"/>
    <mergeCell ref="J6:J8"/>
    <mergeCell ref="B10:B18"/>
    <mergeCell ref="I10:I17"/>
    <mergeCell ref="J10:J17"/>
    <mergeCell ref="N10:N21"/>
    <mergeCell ref="O10:O21"/>
    <mergeCell ref="Q16:Q18"/>
    <mergeCell ref="R16:S16"/>
    <mergeCell ref="H5:H8"/>
    <mergeCell ref="I5:J5"/>
    <mergeCell ref="K5:K8"/>
    <mergeCell ref="L5:L8"/>
    <mergeCell ref="Q5:R7"/>
    <mergeCell ref="S5:S7"/>
    <mergeCell ref="B4:C8"/>
    <mergeCell ref="D4:G4"/>
    <mergeCell ref="M4:M8"/>
    <mergeCell ref="N4:N8"/>
    <mergeCell ref="H4:K4"/>
    <mergeCell ref="O4:O8"/>
    <mergeCell ref="D5:D8"/>
    <mergeCell ref="E5:E8"/>
    <mergeCell ref="F5:F8"/>
    <mergeCell ref="G5:G8"/>
  </mergeCells>
  <phoneticPr fontId="1"/>
  <dataValidations count="1">
    <dataValidation type="decimal" operator="greaterThanOrEqual" allowBlank="1" showInputMessage="1" showErrorMessage="1" sqref="E10:E21 I10:J10 I18:J18" xr:uid="{00000000-0002-0000-0300-000000000000}">
      <formula1>0</formula1>
    </dataValidation>
  </dataValidations>
  <printOptions horizontalCentered="1"/>
  <pageMargins left="0.39370078740157483" right="0.39370078740157483" top="0.98425196850393704" bottom="0.78740157480314965" header="0.51181102362204722" footer="0.51181102362204722"/>
  <pageSetup paperSize="9" scale="60" orientation="landscape" cellComments="asDisplayed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様式５</vt:lpstr>
      <vt:lpstr>予定価格算定書(ビジエネガスプラン２)</vt:lpstr>
      <vt:lpstr>予定価格算定書(ビジエネガスプラン４)</vt:lpstr>
      <vt:lpstr>（不採用）予定価格算定書</vt:lpstr>
      <vt:lpstr>'（不採用）予定価格算定書'!Print_Area</vt:lpstr>
      <vt:lpstr>'予定価格算定書(ビジエネガスプラン２)'!Print_Area</vt:lpstr>
      <vt:lpstr>'予定価格算定書(ビジエネガスプラン４)'!Print_Area</vt:lpstr>
      <vt:lpstr>様式５!Print_Area</vt:lpstr>
      <vt:lpstr>様式５!Print_Titles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結城　健吾</cp:lastModifiedBy>
  <cp:lastPrinted>2023-09-06T00:51:50Z</cp:lastPrinted>
  <dcterms:created xsi:type="dcterms:W3CDTF">2003-05-07T07:33:15Z</dcterms:created>
  <dcterms:modified xsi:type="dcterms:W3CDTF">2026-08-17T01:38:10Z</dcterms:modified>
</cp:coreProperties>
</file>