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総務係\90 市税資料\10 市税概要\★令和７年度\HP掲載用★\⑤徴収★\"/>
    </mc:Choice>
  </mc:AlternateContent>
  <xr:revisionPtr revIDLastSave="0" documentId="13_ncr:1_{7996CF2D-4C45-45C0-BA43-C012EFB1A06C}" xr6:coauthVersionLast="47" xr6:coauthVersionMax="47" xr10:uidLastSave="{00000000-0000-0000-0000-000000000000}"/>
  <bookViews>
    <workbookView xWindow="-108" yWindow="-108" windowWidth="23256" windowHeight="12456" xr2:uid="{48A113CE-F9D9-428F-9043-07A8CD8E2FAF}"/>
  </bookViews>
  <sheets>
    <sheet name="5-1" sheetId="1" r:id="rId1"/>
    <sheet name="5-2" sheetId="2" r:id="rId2"/>
    <sheet name="5-3" sheetId="3" r:id="rId3"/>
    <sheet name="5-4(1)" sheetId="4" r:id="rId4"/>
    <sheet name="5-4(2)" sheetId="5" r:id="rId5"/>
    <sheet name="5-4(3)(4)" sheetId="6" r:id="rId6"/>
  </sheets>
  <definedNames>
    <definedName name="_xlnm.Print_Area" localSheetId="0">'5-1'!$A$1:$F$170</definedName>
    <definedName name="_xlnm.Print_Area" localSheetId="1">'5-2'!$A$1:$I$86</definedName>
    <definedName name="_xlnm.Print_Area" localSheetId="2">'5-3'!$A$1:$I$86</definedName>
    <definedName name="_xlnm.Print_Area" localSheetId="3">'5-4(1)'!$A$1:$F$219</definedName>
    <definedName name="_xlnm.Print_Area" localSheetId="4">'5-4(2)'!$A$1:$AC$25</definedName>
    <definedName name="_xlnm.Print_Area" localSheetId="5">'5-4(3)(4)'!$A$1:$AA$21</definedName>
    <definedName name="Z_171BDCA8_05FC_4DB3_AF69_4A60586AADF8_.wvu.Cols" localSheetId="5" hidden="1">'5-4(3)(4)'!$B:$E</definedName>
    <definedName name="Z_171BDCA8_05FC_4DB3_AF69_4A60586AADF8_.wvu.PrintArea" localSheetId="5" hidden="1">'5-4(3)(4)'!$A$1:$J$11</definedName>
    <definedName name="Z_2E20350E_ED9A_4D90_9FCD_BE6BAE5DCFC3_.wvu.PrintArea" localSheetId="3" hidden="1">'5-4(1)'!$A$1:$F$100</definedName>
    <definedName name="Z_2E20350E_ED9A_4D90_9FCD_BE6BAE5DCFC3_.wvu.Rows" localSheetId="3" hidden="1">'5-4(1)'!$4:$27</definedName>
    <definedName name="Z_30F08DAD_B3FA_44FF_A9F6_D4D185764ED1_.wvu.PrintArea" localSheetId="2" hidden="1">'5-3'!$A$1:$I$75</definedName>
    <definedName name="Z_3FFEDD12_1CE3_454F_A0A4_EDB4D636F9B2_.wvu.PrintArea" localSheetId="5" hidden="1">'5-4(3)(4)'!$A$1:$J$11</definedName>
    <definedName name="Z_7FD06646_3CD4_4C25_A198_35DEBBCD19D1_.wvu.PrintArea" localSheetId="1" hidden="1">'5-2'!$A$1:$I$86</definedName>
    <definedName name="Z_7FD06646_3CD4_4C25_A198_35DEBBCD19D1_.wvu.Rows" localSheetId="1" hidden="1">'5-2'!$4:$15</definedName>
    <definedName name="Z_81835FFD_6CD1_4CD2_91D0_E6D1B5CCD04B_.wvu.PrintArea" localSheetId="2" hidden="1">'5-3'!$A$1:$I$75</definedName>
    <definedName name="Z_81835FFD_6CD1_4CD2_91D0_E6D1B5CCD04B_.wvu.Rows" localSheetId="2" hidden="1">'5-3'!$4:$15</definedName>
    <definedName name="Z_A1EBBC2C_5705_4CA7_B98A_F8301B65FB0A_.wvu.PrintArea" localSheetId="0" hidden="1">'5-1'!$A$1:$F$163</definedName>
    <definedName name="Z_A1EBBC2C_5705_4CA7_B98A_F8301B65FB0A_.wvu.Rows" localSheetId="0" hidden="1">'5-1'!$6:$29</definedName>
    <definedName name="Z_BACA9C75_8B60_450D_89D8_4ADDD11DF79C_.wvu.Cols" localSheetId="4" hidden="1">'5-4(2)'!$C:$F</definedName>
    <definedName name="Z_C03BDAEF_F3B8_4813_874F_F276118C3F89_.wvu.PrintArea" localSheetId="1" hidden="1">'5-2'!$A$1:$I$86</definedName>
    <definedName name="Z_CABDFA0D_6F28_4B14_9BC9_9B8AE677058A_.wvu.PrintArea" localSheetId="3" hidden="1">'5-4(1)'!$A$1:$F$100</definedName>
    <definedName name="Z_CABDFA0D_6F28_4B14_9BC9_9B8AE677058A_.wvu.Rows" localSheetId="3" hidden="1">'5-4(1)'!$4:$27</definedName>
    <definedName name="Z_CF6AC1BC_77DF_4B76_A5A8_23307390BA8F_.wvu.Cols" localSheetId="5" hidden="1">'5-4(3)(4)'!$B:$E</definedName>
    <definedName name="Z_CF6AC1BC_77DF_4B76_A5A8_23307390BA8F_.wvu.PrintArea" localSheetId="5" hidden="1">'5-4(3)(4)'!$A$1:$I$11</definedName>
    <definedName name="Z_D458A5E5_735D_41CB_9D0B_140DF6F32535_.wvu.PrintArea" localSheetId="0" hidden="1">'5-1'!$A$1:$F$163</definedName>
    <definedName name="Z_D458A5E5_735D_41CB_9D0B_140DF6F32535_.wvu.Rows" localSheetId="0" hidden="1">'5-1'!$6:$29</definedName>
    <definedName name="Z_ED9DF3A9_52CD_4CA4_89C9_092E27E83E0F_.wvu.PrintArea" localSheetId="3" hidden="1">'5-4(1)'!$A$1:$F$100</definedName>
    <definedName name="Z_ED9DF3A9_52CD_4CA4_89C9_092E27E83E0F_.wvu.Rows" localSheetId="3" hidden="1">'5-4(1)'!$4:$27</definedName>
    <definedName name="Z_EFC4F8F3_D45B_4AAD_B740_6290AB392753_.wvu.PrintArea" localSheetId="0" hidden="1">'5-1'!$A$1:$F$163</definedName>
    <definedName name="Z_F1C44AF1_2A5E_4E1E_B158_6AF50289AF81_.wvu.PrintArea" localSheetId="1" hidden="1">'5-2'!$A$1:$I$86</definedName>
    <definedName name="Z_F1C44AF1_2A5E_4E1E_B158_6AF50289AF81_.wvu.Rows" localSheetId="1" hidden="1">'5-2'!$4:$15</definedName>
    <definedName name="Z_F6F71A00_F901_4F25_9A23_4398B3CF88EF_.wvu.PrintArea" localSheetId="2" hidden="1">'5-3'!$A$1:$I$75</definedName>
    <definedName name="Z_F6F71A00_F901_4F25_9A23_4398B3CF88EF_.wvu.Rows" localSheetId="2" hidden="1">'5-3'!$4:$15</definedName>
    <definedName name="Z_F7D20B7C_8150_409F_8EBB_AF2A0DD4C9A7_.wvu.Cols" localSheetId="4" hidden="1">'5-4(2)'!$C:$F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5" l="1"/>
  <c r="W23" i="5"/>
  <c r="U23" i="5"/>
  <c r="T23" i="5"/>
  <c r="Q23" i="5"/>
  <c r="J23" i="5"/>
  <c r="I23" i="5"/>
  <c r="H23" i="5"/>
  <c r="E23" i="5"/>
  <c r="X22" i="5"/>
  <c r="W22" i="5"/>
  <c r="V22" i="5"/>
  <c r="S22" i="5"/>
  <c r="L22" i="5"/>
  <c r="K22" i="5"/>
  <c r="J22" i="5"/>
  <c r="H22" i="5"/>
  <c r="G22" i="5"/>
  <c r="AC21" i="5"/>
  <c r="AC23" i="5" s="1"/>
  <c r="AB21" i="5"/>
  <c r="AB23" i="5" s="1"/>
  <c r="AA21" i="5"/>
  <c r="AA23" i="5" s="1"/>
  <c r="Z21" i="5"/>
  <c r="Z22" i="5" s="1"/>
  <c r="Y21" i="5"/>
  <c r="Y22" i="5" s="1"/>
  <c r="X21" i="5"/>
  <c r="W21" i="5"/>
  <c r="V21" i="5"/>
  <c r="U21" i="5"/>
  <c r="U22" i="5" s="1"/>
  <c r="T21" i="5"/>
  <c r="S21" i="5"/>
  <c r="S23" i="5" s="1"/>
  <c r="R21" i="5"/>
  <c r="Q21" i="5"/>
  <c r="Q22" i="5" s="1"/>
  <c r="P21" i="5"/>
  <c r="P23" i="5" s="1"/>
  <c r="O21" i="5"/>
  <c r="O23" i="5" s="1"/>
  <c r="N21" i="5"/>
  <c r="N22" i="5" s="1"/>
  <c r="M21" i="5"/>
  <c r="M22" i="5" s="1"/>
  <c r="L21" i="5"/>
  <c r="K21" i="5"/>
  <c r="L23" i="5" s="1"/>
  <c r="J21" i="5"/>
  <c r="K23" i="5" s="1"/>
  <c r="I21" i="5"/>
  <c r="I22" i="5" s="1"/>
  <c r="H21" i="5"/>
  <c r="G21" i="5"/>
  <c r="G23" i="5" s="1"/>
  <c r="F21" i="5"/>
  <c r="E21" i="5"/>
  <c r="E22" i="5" s="1"/>
  <c r="D21" i="5"/>
  <c r="D23" i="5" s="1"/>
  <c r="C21" i="5"/>
  <c r="C22" i="5" s="1"/>
  <c r="AC20" i="5"/>
  <c r="AB20" i="5"/>
  <c r="AA20" i="5"/>
  <c r="Z20" i="5"/>
  <c r="Y20" i="5"/>
  <c r="X20" i="5"/>
  <c r="W20" i="5"/>
  <c r="V20" i="5"/>
  <c r="U20" i="5"/>
  <c r="T20" i="5"/>
  <c r="T22" i="5" s="1"/>
  <c r="S20" i="5"/>
  <c r="R20" i="5"/>
  <c r="R22" i="5" s="1"/>
  <c r="Q20" i="5"/>
  <c r="P20" i="5"/>
  <c r="O20" i="5"/>
  <c r="N20" i="5"/>
  <c r="M20" i="5"/>
  <c r="L20" i="5"/>
  <c r="K20" i="5"/>
  <c r="J20" i="5"/>
  <c r="I20" i="5"/>
  <c r="H20" i="5"/>
  <c r="G20" i="5"/>
  <c r="F20" i="5"/>
  <c r="F22" i="5" s="1"/>
  <c r="E20" i="5"/>
  <c r="D20" i="5"/>
  <c r="C20" i="5"/>
  <c r="AC19" i="5"/>
  <c r="AB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C18" i="5"/>
  <c r="AB18" i="5"/>
  <c r="AA18" i="5"/>
  <c r="Z18" i="5"/>
  <c r="Y18" i="5"/>
  <c r="X18" i="5"/>
  <c r="W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C13" i="5"/>
  <c r="AB13" i="5"/>
  <c r="AA13" i="5"/>
  <c r="Z13" i="5"/>
  <c r="Y13" i="5"/>
  <c r="X13" i="5"/>
  <c r="W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C8" i="5"/>
  <c r="AB8" i="5"/>
  <c r="AA8" i="5"/>
  <c r="Y8" i="5"/>
  <c r="X8" i="5"/>
  <c r="W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C7" i="5"/>
  <c r="AB7" i="5"/>
  <c r="AA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Z6" i="5"/>
  <c r="Z8" i="5" s="1"/>
  <c r="Z5" i="5"/>
  <c r="AC4" i="5"/>
  <c r="AB4" i="5"/>
  <c r="AA4" i="5"/>
  <c r="AA19" i="5" s="1"/>
  <c r="Z4" i="5"/>
  <c r="Z19" i="5" s="1"/>
  <c r="F218" i="4"/>
  <c r="D218" i="4"/>
  <c r="D217" i="4"/>
  <c r="E216" i="4"/>
  <c r="E217" i="4" s="1"/>
  <c r="E215" i="4"/>
  <c r="D215" i="4"/>
  <c r="F215" i="4" s="1"/>
  <c r="E214" i="4"/>
  <c r="D213" i="4"/>
  <c r="E212" i="4"/>
  <c r="E213" i="4" s="1"/>
  <c r="F210" i="4"/>
  <c r="D210" i="4"/>
  <c r="D211" i="4" s="1"/>
  <c r="D209" i="4"/>
  <c r="E208" i="4"/>
  <c r="E209" i="4" s="1"/>
  <c r="F209" i="4" s="1"/>
  <c r="D207" i="4"/>
  <c r="E206" i="4"/>
  <c r="E207" i="4" s="1"/>
  <c r="D205" i="4"/>
  <c r="E204" i="4"/>
  <c r="E205" i="4" s="1"/>
  <c r="F202" i="4"/>
  <c r="D202" i="4"/>
  <c r="D201" i="4"/>
  <c r="E200" i="4"/>
  <c r="E201" i="4" s="1"/>
  <c r="F199" i="4"/>
  <c r="E199" i="4"/>
  <c r="D199" i="4"/>
  <c r="E198" i="4"/>
  <c r="D197" i="4"/>
  <c r="E196" i="4"/>
  <c r="E197" i="4" s="1"/>
  <c r="F194" i="4"/>
  <c r="D194" i="4"/>
  <c r="F193" i="4"/>
  <c r="D193" i="4"/>
  <c r="E192" i="4"/>
  <c r="E193" i="4" s="1"/>
  <c r="D191" i="4"/>
  <c r="E190" i="4"/>
  <c r="E191" i="4" s="1"/>
  <c r="D189" i="4"/>
  <c r="F189" i="4" s="1"/>
  <c r="E188" i="4"/>
  <c r="E189" i="4" s="1"/>
  <c r="F186" i="4"/>
  <c r="D186" i="4"/>
  <c r="D185" i="4"/>
  <c r="E184" i="4"/>
  <c r="E185" i="4" s="1"/>
  <c r="E183" i="4"/>
  <c r="D183" i="4"/>
  <c r="F183" i="4" s="1"/>
  <c r="E182" i="4"/>
  <c r="D181" i="4"/>
  <c r="E180" i="4"/>
  <c r="E181" i="4" s="1"/>
  <c r="F178" i="4"/>
  <c r="D178" i="4"/>
  <c r="D179" i="4" s="1"/>
  <c r="D177" i="4"/>
  <c r="E176" i="4"/>
  <c r="E177" i="4" s="1"/>
  <c r="F177" i="4" s="1"/>
  <c r="D175" i="4"/>
  <c r="E174" i="4"/>
  <c r="E175" i="4" s="1"/>
  <c r="E173" i="4"/>
  <c r="F173" i="4" s="1"/>
  <c r="D173" i="4"/>
  <c r="E172" i="4"/>
  <c r="F170" i="4"/>
  <c r="D170" i="4"/>
  <c r="D169" i="4"/>
  <c r="E168" i="4"/>
  <c r="E169" i="4" s="1"/>
  <c r="E167" i="4"/>
  <c r="D167" i="4"/>
  <c r="F167" i="4" s="1"/>
  <c r="E166" i="4"/>
  <c r="D165" i="4"/>
  <c r="E164" i="4"/>
  <c r="E165" i="4" s="1"/>
  <c r="F162" i="4"/>
  <c r="D162" i="4"/>
  <c r="D163" i="4" s="1"/>
  <c r="D161" i="4"/>
  <c r="E160" i="4"/>
  <c r="E161" i="4" s="1"/>
  <c r="F161" i="4" s="1"/>
  <c r="D159" i="4"/>
  <c r="E158" i="4"/>
  <c r="E159" i="4" s="1"/>
  <c r="D157" i="4"/>
  <c r="E156" i="4"/>
  <c r="E157" i="4" s="1"/>
  <c r="F154" i="4"/>
  <c r="D154" i="4"/>
  <c r="E153" i="4"/>
  <c r="F153" i="4" s="1"/>
  <c r="D153" i="4"/>
  <c r="E152" i="4"/>
  <c r="E151" i="4"/>
  <c r="D151" i="4"/>
  <c r="F151" i="4" s="1"/>
  <c r="E150" i="4"/>
  <c r="D149" i="4"/>
  <c r="E148" i="4"/>
  <c r="E149" i="4" s="1"/>
  <c r="F146" i="4"/>
  <c r="E146" i="4" s="1"/>
  <c r="E147" i="4" s="1"/>
  <c r="D146" i="4"/>
  <c r="D145" i="4"/>
  <c r="E144" i="4"/>
  <c r="E145" i="4" s="1"/>
  <c r="F145" i="4" s="1"/>
  <c r="D143" i="4"/>
  <c r="E142" i="4"/>
  <c r="E143" i="4" s="1"/>
  <c r="D141" i="4"/>
  <c r="E140" i="4"/>
  <c r="E141" i="4" s="1"/>
  <c r="F138" i="4"/>
  <c r="D138" i="4"/>
  <c r="D137" i="4"/>
  <c r="E136" i="4"/>
  <c r="E137" i="4" s="1"/>
  <c r="E135" i="4"/>
  <c r="D135" i="4"/>
  <c r="F135" i="4" s="1"/>
  <c r="E134" i="4"/>
  <c r="D133" i="4"/>
  <c r="F133" i="4" s="1"/>
  <c r="E132" i="4"/>
  <c r="E133" i="4" s="1"/>
  <c r="F130" i="4"/>
  <c r="D130" i="4"/>
  <c r="D131" i="4" s="1"/>
  <c r="D129" i="4"/>
  <c r="E128" i="4"/>
  <c r="E129" i="4" s="1"/>
  <c r="F129" i="4" s="1"/>
  <c r="E127" i="4"/>
  <c r="D127" i="4"/>
  <c r="F127" i="4" s="1"/>
  <c r="E126" i="4"/>
  <c r="D125" i="4"/>
  <c r="E124" i="4"/>
  <c r="E125" i="4" s="1"/>
  <c r="F122" i="4"/>
  <c r="D122" i="4"/>
  <c r="D121" i="4"/>
  <c r="E120" i="4"/>
  <c r="E121" i="4" s="1"/>
  <c r="E119" i="4"/>
  <c r="D119" i="4"/>
  <c r="F119" i="4" s="1"/>
  <c r="E118" i="4"/>
  <c r="D117" i="4"/>
  <c r="E116" i="4"/>
  <c r="E117" i="4" s="1"/>
  <c r="F114" i="4"/>
  <c r="D114" i="4"/>
  <c r="D115" i="4" s="1"/>
  <c r="D113" i="4"/>
  <c r="E112" i="4"/>
  <c r="E113" i="4" s="1"/>
  <c r="F113" i="4" s="1"/>
  <c r="D111" i="4"/>
  <c r="E110" i="4"/>
  <c r="E111" i="4" s="1"/>
  <c r="D109" i="4"/>
  <c r="E108" i="4"/>
  <c r="E109" i="4" s="1"/>
  <c r="F106" i="4"/>
  <c r="D106" i="4"/>
  <c r="D107" i="4" s="1"/>
  <c r="D105" i="4"/>
  <c r="E104" i="4"/>
  <c r="E105" i="4" s="1"/>
  <c r="E103" i="4"/>
  <c r="D103" i="4"/>
  <c r="F103" i="4" s="1"/>
  <c r="E102" i="4"/>
  <c r="D101" i="4"/>
  <c r="F101" i="4" s="1"/>
  <c r="E100" i="4"/>
  <c r="E101" i="4" s="1"/>
  <c r="F98" i="4"/>
  <c r="D98" i="4"/>
  <c r="D99" i="4" s="1"/>
  <c r="D97" i="4"/>
  <c r="E96" i="4"/>
  <c r="E97" i="4" s="1"/>
  <c r="F97" i="4" s="1"/>
  <c r="E95" i="4"/>
  <c r="F95" i="4" s="1"/>
  <c r="D95" i="4"/>
  <c r="E94" i="4"/>
  <c r="D93" i="4"/>
  <c r="E92" i="4"/>
  <c r="E93" i="4" s="1"/>
  <c r="F90" i="4"/>
  <c r="D90" i="4"/>
  <c r="E89" i="4"/>
  <c r="F89" i="4" s="1"/>
  <c r="D89" i="4"/>
  <c r="E87" i="4"/>
  <c r="D87" i="4"/>
  <c r="F87" i="4" s="1"/>
  <c r="F85" i="4"/>
  <c r="E85" i="4"/>
  <c r="D85" i="4"/>
  <c r="F82" i="4"/>
  <c r="E82" i="4"/>
  <c r="E83" i="4" s="1"/>
  <c r="D82" i="4"/>
  <c r="D83" i="4" s="1"/>
  <c r="F83" i="4" s="1"/>
  <c r="F80" i="4"/>
  <c r="E81" i="4" s="1"/>
  <c r="F78" i="4"/>
  <c r="F76" i="4"/>
  <c r="E77" i="4" s="1"/>
  <c r="D75" i="4"/>
  <c r="F74" i="4"/>
  <c r="D74" i="4"/>
  <c r="D73" i="4"/>
  <c r="E72" i="4"/>
  <c r="E73" i="4" s="1"/>
  <c r="D71" i="4"/>
  <c r="E70" i="4"/>
  <c r="E71" i="4" s="1"/>
  <c r="E69" i="4"/>
  <c r="F69" i="4" s="1"/>
  <c r="D69" i="4"/>
  <c r="E68" i="4"/>
  <c r="E66" i="4"/>
  <c r="D66" i="4"/>
  <c r="F64" i="4"/>
  <c r="F62" i="4"/>
  <c r="F60" i="4"/>
  <c r="E61" i="4" s="1"/>
  <c r="E58" i="4"/>
  <c r="D58" i="4"/>
  <c r="F56" i="4"/>
  <c r="F58" i="4" s="1"/>
  <c r="F54" i="4"/>
  <c r="E55" i="4" s="1"/>
  <c r="E53" i="4"/>
  <c r="F52" i="4"/>
  <c r="D53" i="4" s="1"/>
  <c r="F53" i="4" s="1"/>
  <c r="F50" i="4"/>
  <c r="E50" i="4"/>
  <c r="E51" i="4" s="1"/>
  <c r="D50" i="4"/>
  <c r="D51" i="4" s="1"/>
  <c r="F51" i="4" s="1"/>
  <c r="F48" i="4"/>
  <c r="E49" i="4" s="1"/>
  <c r="F46" i="4"/>
  <c r="F44" i="4"/>
  <c r="E45" i="4" s="1"/>
  <c r="E42" i="4"/>
  <c r="D42" i="4"/>
  <c r="F40" i="4"/>
  <c r="E41" i="4" s="1"/>
  <c r="F38" i="4"/>
  <c r="E37" i="4"/>
  <c r="F37" i="4" s="1"/>
  <c r="F36" i="4"/>
  <c r="D37" i="4" s="1"/>
  <c r="E34" i="4"/>
  <c r="D34" i="4"/>
  <c r="F32" i="4"/>
  <c r="F30" i="4"/>
  <c r="F28" i="4"/>
  <c r="E29" i="4" s="1"/>
  <c r="E26" i="4"/>
  <c r="D26" i="4"/>
  <c r="F24" i="4"/>
  <c r="F26" i="4" s="1"/>
  <c r="F22" i="4"/>
  <c r="E23" i="4" s="1"/>
  <c r="E21" i="4"/>
  <c r="F20" i="4"/>
  <c r="D21" i="4" s="1"/>
  <c r="F21" i="4" s="1"/>
  <c r="F18" i="4"/>
  <c r="E18" i="4"/>
  <c r="E19" i="4" s="1"/>
  <c r="D18" i="4"/>
  <c r="D19" i="4" s="1"/>
  <c r="F19" i="4" s="1"/>
  <c r="F16" i="4"/>
  <c r="E17" i="4" s="1"/>
  <c r="F14" i="4"/>
  <c r="F12" i="4"/>
  <c r="E13" i="4" s="1"/>
  <c r="E10" i="4"/>
  <c r="D10" i="4"/>
  <c r="F8" i="4"/>
  <c r="E9" i="4" s="1"/>
  <c r="F6" i="4"/>
  <c r="E5" i="4"/>
  <c r="F5" i="4" s="1"/>
  <c r="F4" i="4"/>
  <c r="D5" i="4" s="1"/>
  <c r="C10" i="1"/>
  <c r="D10" i="1"/>
  <c r="E10" i="1"/>
  <c r="F10" i="1"/>
  <c r="C16" i="1"/>
  <c r="D16" i="1"/>
  <c r="E16" i="1"/>
  <c r="F16" i="1"/>
  <c r="C17" i="1"/>
  <c r="D17" i="1"/>
  <c r="E17" i="1"/>
  <c r="F17" i="1"/>
  <c r="C22" i="1"/>
  <c r="D22" i="1"/>
  <c r="E22" i="1"/>
  <c r="F22" i="1"/>
  <c r="C23" i="1"/>
  <c r="D23" i="1"/>
  <c r="E23" i="1"/>
  <c r="F23" i="1"/>
  <c r="C28" i="1"/>
  <c r="C29" i="1" s="1"/>
  <c r="D28" i="1"/>
  <c r="D29" i="1" s="1"/>
  <c r="E28" i="1"/>
  <c r="E29" i="1" s="1"/>
  <c r="F28" i="1"/>
  <c r="F29" i="1" s="1"/>
  <c r="C34" i="1"/>
  <c r="D34" i="1"/>
  <c r="E34" i="1"/>
  <c r="F34" i="1"/>
  <c r="C35" i="1"/>
  <c r="D35" i="1"/>
  <c r="E35" i="1"/>
  <c r="F35" i="1"/>
  <c r="C40" i="1"/>
  <c r="D40" i="1"/>
  <c r="E40" i="1"/>
  <c r="F40" i="1"/>
  <c r="C41" i="1"/>
  <c r="D41" i="1"/>
  <c r="E41" i="1"/>
  <c r="F41" i="1"/>
  <c r="C46" i="1"/>
  <c r="C47" i="1" s="1"/>
  <c r="D46" i="1"/>
  <c r="D47" i="1" s="1"/>
  <c r="E46" i="1"/>
  <c r="E47" i="1" s="1"/>
  <c r="F46" i="1"/>
  <c r="F47" i="1" s="1"/>
  <c r="C52" i="1"/>
  <c r="C59" i="1" s="1"/>
  <c r="D52" i="1"/>
  <c r="D59" i="1" s="1"/>
  <c r="E52" i="1"/>
  <c r="E59" i="1" s="1"/>
  <c r="F52" i="1"/>
  <c r="F59" i="1" s="1"/>
  <c r="C53" i="1"/>
  <c r="D53" i="1"/>
  <c r="E53" i="1"/>
  <c r="F53" i="1"/>
  <c r="C58" i="1"/>
  <c r="D58" i="1"/>
  <c r="E58" i="1"/>
  <c r="C64" i="1"/>
  <c r="D64" i="1"/>
  <c r="D65" i="1" s="1"/>
  <c r="E64" i="1"/>
  <c r="E65" i="1" s="1"/>
  <c r="F64" i="1"/>
  <c r="F65" i="1" s="1"/>
  <c r="C65" i="1"/>
  <c r="C70" i="1"/>
  <c r="D70" i="1"/>
  <c r="E70" i="1"/>
  <c r="F70" i="1"/>
  <c r="C71" i="1"/>
  <c r="D71" i="1"/>
  <c r="E71" i="1"/>
  <c r="F71" i="1"/>
  <c r="C76" i="1"/>
  <c r="C77" i="1" s="1"/>
  <c r="D76" i="1"/>
  <c r="E76" i="1"/>
  <c r="F76" i="1"/>
  <c r="D77" i="1"/>
  <c r="E77" i="1"/>
  <c r="F77" i="1"/>
  <c r="C82" i="1"/>
  <c r="D82" i="1"/>
  <c r="D83" i="1" s="1"/>
  <c r="E82" i="1"/>
  <c r="E83" i="1" s="1"/>
  <c r="F82" i="1"/>
  <c r="F83" i="1" s="1"/>
  <c r="C83" i="1"/>
  <c r="C88" i="1"/>
  <c r="D88" i="1"/>
  <c r="E88" i="1"/>
  <c r="F88" i="1"/>
  <c r="C89" i="1"/>
  <c r="D89" i="1"/>
  <c r="E89" i="1"/>
  <c r="F89" i="1"/>
  <c r="C94" i="1"/>
  <c r="C95" i="1" s="1"/>
  <c r="D94" i="1"/>
  <c r="E94" i="1"/>
  <c r="F94" i="1"/>
  <c r="D95" i="1"/>
  <c r="E95" i="1"/>
  <c r="F95" i="1"/>
  <c r="C100" i="1"/>
  <c r="D100" i="1"/>
  <c r="D101" i="1" s="1"/>
  <c r="E100" i="1"/>
  <c r="E101" i="1" s="1"/>
  <c r="F100" i="1"/>
  <c r="F101" i="1" s="1"/>
  <c r="C101" i="1"/>
  <c r="C106" i="1"/>
  <c r="D106" i="1"/>
  <c r="E106" i="1"/>
  <c r="F106" i="1"/>
  <c r="C107" i="1"/>
  <c r="D107" i="1"/>
  <c r="E107" i="1"/>
  <c r="F107" i="1"/>
  <c r="C112" i="1"/>
  <c r="C113" i="1" s="1"/>
  <c r="D112" i="1"/>
  <c r="E112" i="1"/>
  <c r="F112" i="1"/>
  <c r="D113" i="1"/>
  <c r="E113" i="1"/>
  <c r="F113" i="1"/>
  <c r="C118" i="1"/>
  <c r="D118" i="1"/>
  <c r="D119" i="1" s="1"/>
  <c r="E118" i="1"/>
  <c r="E119" i="1" s="1"/>
  <c r="F118" i="1"/>
  <c r="F119" i="1" s="1"/>
  <c r="C119" i="1"/>
  <c r="C124" i="1"/>
  <c r="D124" i="1"/>
  <c r="E124" i="1"/>
  <c r="F124" i="1"/>
  <c r="C125" i="1"/>
  <c r="D125" i="1"/>
  <c r="E125" i="1"/>
  <c r="F125" i="1"/>
  <c r="C130" i="1"/>
  <c r="C131" i="1" s="1"/>
  <c r="D130" i="1"/>
  <c r="E130" i="1"/>
  <c r="F130" i="1"/>
  <c r="D131" i="1"/>
  <c r="E131" i="1"/>
  <c r="F131" i="1"/>
  <c r="C136" i="1"/>
  <c r="D136" i="1"/>
  <c r="D137" i="1" s="1"/>
  <c r="E136" i="1"/>
  <c r="E137" i="1" s="1"/>
  <c r="F136" i="1"/>
  <c r="F137" i="1" s="1"/>
  <c r="C137" i="1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V7" i="6"/>
  <c r="U7" i="6"/>
  <c r="T7" i="6"/>
  <c r="S7" i="6"/>
  <c r="T8" i="6" s="1"/>
  <c r="V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V4" i="6"/>
  <c r="U4" i="6"/>
  <c r="T4" i="6"/>
  <c r="S4" i="6"/>
  <c r="G69" i="3"/>
  <c r="F69" i="3"/>
  <c r="E69" i="3"/>
  <c r="D69" i="3"/>
  <c r="C69" i="3"/>
  <c r="I68" i="3"/>
  <c r="I69" i="3" s="1"/>
  <c r="I67" i="3"/>
  <c r="I66" i="3"/>
  <c r="G66" i="3"/>
  <c r="F66" i="3"/>
  <c r="E66" i="3"/>
  <c r="D66" i="3"/>
  <c r="C66" i="3"/>
  <c r="I65" i="3"/>
  <c r="I64" i="3"/>
  <c r="I63" i="3"/>
  <c r="H63" i="3"/>
  <c r="G63" i="3"/>
  <c r="F63" i="3"/>
  <c r="E63" i="3"/>
  <c r="D63" i="3"/>
  <c r="C63" i="3"/>
  <c r="I62" i="3"/>
  <c r="I61" i="3"/>
  <c r="H60" i="3"/>
  <c r="G60" i="3"/>
  <c r="F60" i="3"/>
  <c r="E60" i="3"/>
  <c r="D60" i="3"/>
  <c r="C60" i="3"/>
  <c r="I59" i="3"/>
  <c r="I60" i="3" s="1"/>
  <c r="I58" i="3"/>
  <c r="H57" i="3"/>
  <c r="G57" i="3"/>
  <c r="F57" i="3"/>
  <c r="E57" i="3"/>
  <c r="D57" i="3"/>
  <c r="C57" i="3"/>
  <c r="I56" i="3"/>
  <c r="I57" i="3" s="1"/>
  <c r="I55" i="3"/>
  <c r="I54" i="3"/>
  <c r="H54" i="3"/>
  <c r="G54" i="3"/>
  <c r="F54" i="3"/>
  <c r="E54" i="3"/>
  <c r="D54" i="3"/>
  <c r="C54" i="3"/>
  <c r="I53" i="3"/>
  <c r="I52" i="3"/>
  <c r="I51" i="3"/>
  <c r="H51" i="3"/>
  <c r="G51" i="3"/>
  <c r="F51" i="3"/>
  <c r="E51" i="3"/>
  <c r="D51" i="3"/>
  <c r="C51" i="3"/>
  <c r="I50" i="3"/>
  <c r="I49" i="3"/>
  <c r="H48" i="3"/>
  <c r="G48" i="3"/>
  <c r="F48" i="3"/>
  <c r="E48" i="3"/>
  <c r="D48" i="3"/>
  <c r="C48" i="3"/>
  <c r="I47" i="3"/>
  <c r="I48" i="3" s="1"/>
  <c r="I46" i="3"/>
  <c r="H45" i="3"/>
  <c r="G45" i="3"/>
  <c r="F45" i="3"/>
  <c r="E45" i="3"/>
  <c r="D45" i="3"/>
  <c r="C45" i="3"/>
  <c r="I44" i="3"/>
  <c r="I45" i="3" s="1"/>
  <c r="I43" i="3"/>
  <c r="I42" i="3"/>
  <c r="H42" i="3"/>
  <c r="G42" i="3"/>
  <c r="F42" i="3"/>
  <c r="E42" i="3"/>
  <c r="D42" i="3"/>
  <c r="C42" i="3"/>
  <c r="I41" i="3"/>
  <c r="I40" i="3"/>
  <c r="I39" i="3"/>
  <c r="H39" i="3"/>
  <c r="G39" i="3"/>
  <c r="F39" i="3"/>
  <c r="E39" i="3"/>
  <c r="D39" i="3"/>
  <c r="C39" i="3"/>
  <c r="I38" i="3"/>
  <c r="I37" i="3"/>
  <c r="H36" i="3"/>
  <c r="G36" i="3"/>
  <c r="F36" i="3"/>
  <c r="D36" i="3"/>
  <c r="C36" i="3"/>
  <c r="I35" i="3"/>
  <c r="I34" i="3"/>
  <c r="H33" i="3"/>
  <c r="G33" i="3"/>
  <c r="F33" i="3"/>
  <c r="D33" i="3"/>
  <c r="C33" i="3"/>
  <c r="E32" i="3"/>
  <c r="E33" i="3" s="1"/>
  <c r="I31" i="3"/>
  <c r="E31" i="3"/>
  <c r="H30" i="3"/>
  <c r="G30" i="3"/>
  <c r="F30" i="3"/>
  <c r="D30" i="3"/>
  <c r="C30" i="3"/>
  <c r="E29" i="3"/>
  <c r="E30" i="3" s="1"/>
  <c r="H28" i="3"/>
  <c r="I28" i="3" s="1"/>
  <c r="E28" i="3"/>
  <c r="H27" i="3"/>
  <c r="G27" i="3"/>
  <c r="F27" i="3"/>
  <c r="E27" i="3"/>
  <c r="D27" i="3"/>
  <c r="C27" i="3"/>
  <c r="I26" i="3"/>
  <c r="I27" i="3" s="1"/>
  <c r="I25" i="3"/>
  <c r="I24" i="3"/>
  <c r="H24" i="3"/>
  <c r="G24" i="3"/>
  <c r="F24" i="3"/>
  <c r="E24" i="3"/>
  <c r="D24" i="3"/>
  <c r="C24" i="3"/>
  <c r="I23" i="3"/>
  <c r="I22" i="3"/>
  <c r="H21" i="3"/>
  <c r="G21" i="3"/>
  <c r="F21" i="3"/>
  <c r="E21" i="3"/>
  <c r="D21" i="3"/>
  <c r="C21" i="3"/>
  <c r="I20" i="3"/>
  <c r="I19" i="3"/>
  <c r="H18" i="3"/>
  <c r="G18" i="3"/>
  <c r="F18" i="3"/>
  <c r="E18" i="3"/>
  <c r="D18" i="3"/>
  <c r="C18" i="3"/>
  <c r="I17" i="3"/>
  <c r="I18" i="3" s="1"/>
  <c r="I16" i="3"/>
  <c r="H15" i="3"/>
  <c r="G15" i="3"/>
  <c r="F15" i="3"/>
  <c r="E15" i="3"/>
  <c r="D15" i="3"/>
  <c r="C15" i="3"/>
  <c r="I14" i="3"/>
  <c r="I15" i="3" s="1"/>
  <c r="I13" i="3"/>
  <c r="I12" i="3"/>
  <c r="G12" i="3"/>
  <c r="F12" i="3"/>
  <c r="E12" i="3"/>
  <c r="D12" i="3"/>
  <c r="C12" i="3"/>
  <c r="I11" i="3"/>
  <c r="I10" i="3"/>
  <c r="G9" i="3"/>
  <c r="F9" i="3"/>
  <c r="E9" i="3"/>
  <c r="D9" i="3"/>
  <c r="C9" i="3"/>
  <c r="I8" i="3"/>
  <c r="I9" i="3" s="1"/>
  <c r="I7" i="3"/>
  <c r="I5" i="3"/>
  <c r="I4" i="3"/>
  <c r="G69" i="2"/>
  <c r="F69" i="2"/>
  <c r="E69" i="2"/>
  <c r="D69" i="2"/>
  <c r="C69" i="2"/>
  <c r="I68" i="2"/>
  <c r="I67" i="2"/>
  <c r="G66" i="2"/>
  <c r="F66" i="2"/>
  <c r="E66" i="2"/>
  <c r="D66" i="2"/>
  <c r="C66" i="2"/>
  <c r="I65" i="2"/>
  <c r="I69" i="2" s="1"/>
  <c r="I64" i="2"/>
  <c r="I63" i="2"/>
  <c r="G63" i="2"/>
  <c r="F63" i="2"/>
  <c r="E63" i="2"/>
  <c r="D63" i="2"/>
  <c r="C63" i="2"/>
  <c r="I62" i="2"/>
  <c r="I61" i="2"/>
  <c r="G60" i="2"/>
  <c r="F60" i="2"/>
  <c r="E60" i="2"/>
  <c r="D60" i="2"/>
  <c r="C60" i="2"/>
  <c r="I59" i="2"/>
  <c r="I58" i="2"/>
  <c r="G57" i="2"/>
  <c r="F57" i="2"/>
  <c r="E57" i="2"/>
  <c r="D57" i="2"/>
  <c r="C57" i="2"/>
  <c r="I56" i="2"/>
  <c r="I60" i="2" s="1"/>
  <c r="I55" i="2"/>
  <c r="I54" i="2"/>
  <c r="G54" i="2"/>
  <c r="F54" i="2"/>
  <c r="E54" i="2"/>
  <c r="D54" i="2"/>
  <c r="C54" i="2"/>
  <c r="I53" i="2"/>
  <c r="I52" i="2"/>
  <c r="G51" i="2"/>
  <c r="F51" i="2"/>
  <c r="E51" i="2"/>
  <c r="D51" i="2"/>
  <c r="C51" i="2"/>
  <c r="I50" i="2"/>
  <c r="G48" i="2"/>
  <c r="F48" i="2"/>
  <c r="E48" i="2"/>
  <c r="D48" i="2"/>
  <c r="C48" i="2"/>
  <c r="I47" i="2"/>
  <c r="I48" i="2" s="1"/>
  <c r="G45" i="2"/>
  <c r="F45" i="2"/>
  <c r="E45" i="2"/>
  <c r="D45" i="2"/>
  <c r="C45" i="2"/>
  <c r="I44" i="2"/>
  <c r="G42" i="2"/>
  <c r="F42" i="2"/>
  <c r="E42" i="2"/>
  <c r="D42" i="2"/>
  <c r="C42" i="2"/>
  <c r="I41" i="2"/>
  <c r="I45" i="2" s="1"/>
  <c r="I39" i="2"/>
  <c r="H39" i="2"/>
  <c r="G39" i="2"/>
  <c r="F39" i="2"/>
  <c r="E39" i="2"/>
  <c r="D39" i="2"/>
  <c r="C39" i="2"/>
  <c r="I38" i="2"/>
  <c r="G36" i="2"/>
  <c r="F36" i="2"/>
  <c r="E36" i="2"/>
  <c r="D36" i="2"/>
  <c r="C36" i="2"/>
  <c r="I35" i="2"/>
  <c r="G33" i="2"/>
  <c r="F33" i="2"/>
  <c r="E33" i="2"/>
  <c r="D33" i="2"/>
  <c r="C33" i="2"/>
  <c r="H32" i="2"/>
  <c r="H33" i="2" s="1"/>
  <c r="E32" i="2"/>
  <c r="H31" i="2"/>
  <c r="E31" i="2"/>
  <c r="H30" i="2"/>
  <c r="G30" i="2"/>
  <c r="F30" i="2"/>
  <c r="E30" i="2"/>
  <c r="D30" i="2"/>
  <c r="C30" i="2"/>
  <c r="I29" i="2"/>
  <c r="I30" i="2" s="1"/>
  <c r="I28" i="2"/>
  <c r="H27" i="2"/>
  <c r="G27" i="2"/>
  <c r="F27" i="2"/>
  <c r="E27" i="2"/>
  <c r="D27" i="2"/>
  <c r="C27" i="2"/>
  <c r="I26" i="2"/>
  <c r="I27" i="2" s="1"/>
  <c r="I25" i="2"/>
  <c r="I24" i="2"/>
  <c r="H24" i="2"/>
  <c r="G24" i="2"/>
  <c r="F24" i="2"/>
  <c r="E24" i="2"/>
  <c r="D24" i="2"/>
  <c r="C24" i="2"/>
  <c r="I23" i="2"/>
  <c r="I22" i="2"/>
  <c r="H21" i="2"/>
  <c r="G21" i="2"/>
  <c r="F21" i="2"/>
  <c r="E21" i="2"/>
  <c r="D21" i="2"/>
  <c r="C21" i="2"/>
  <c r="I20" i="2"/>
  <c r="I19" i="2"/>
  <c r="H18" i="2"/>
  <c r="G18" i="2"/>
  <c r="F18" i="2"/>
  <c r="E18" i="2"/>
  <c r="D18" i="2"/>
  <c r="C18" i="2"/>
  <c r="I17" i="2"/>
  <c r="I21" i="2" s="1"/>
  <c r="I16" i="2"/>
  <c r="H15" i="2"/>
  <c r="G15" i="2"/>
  <c r="F15" i="2"/>
  <c r="E15" i="2"/>
  <c r="D15" i="2"/>
  <c r="C15" i="2"/>
  <c r="I14" i="2"/>
  <c r="I15" i="2" s="1"/>
  <c r="I13" i="2"/>
  <c r="I12" i="2"/>
  <c r="H12" i="2"/>
  <c r="G12" i="2"/>
  <c r="F12" i="2"/>
  <c r="E12" i="2"/>
  <c r="D12" i="2"/>
  <c r="C12" i="2"/>
  <c r="I11" i="2"/>
  <c r="I10" i="2"/>
  <c r="I9" i="2"/>
  <c r="H9" i="2"/>
  <c r="G9" i="2"/>
  <c r="F9" i="2"/>
  <c r="E9" i="2"/>
  <c r="D9" i="2"/>
  <c r="C9" i="2"/>
  <c r="I8" i="2"/>
  <c r="I7" i="2"/>
  <c r="I5" i="2"/>
  <c r="I4" i="2"/>
  <c r="F23" i="5" l="1"/>
  <c r="R23" i="5"/>
  <c r="Y23" i="5"/>
  <c r="O22" i="5"/>
  <c r="AA22" i="5"/>
  <c r="M23" i="5"/>
  <c r="Z23" i="5"/>
  <c r="D22" i="5"/>
  <c r="P22" i="5"/>
  <c r="AB22" i="5"/>
  <c r="N23" i="5"/>
  <c r="Z7" i="5"/>
  <c r="AC22" i="5"/>
  <c r="E67" i="4"/>
  <c r="F99" i="4"/>
  <c r="F109" i="4"/>
  <c r="F131" i="4"/>
  <c r="F141" i="4"/>
  <c r="E59" i="4"/>
  <c r="D59" i="4"/>
  <c r="F59" i="4" s="1"/>
  <c r="D91" i="4"/>
  <c r="E90" i="4"/>
  <c r="E91" i="4" s="1"/>
  <c r="F163" i="4"/>
  <c r="F201" i="4"/>
  <c r="F213" i="4"/>
  <c r="E31" i="4"/>
  <c r="D31" i="4"/>
  <c r="F31" i="4" s="1"/>
  <c r="F34" i="4"/>
  <c r="D35" i="4" s="1"/>
  <c r="F35" i="4" s="1"/>
  <c r="D57" i="4"/>
  <c r="F57" i="4" s="1"/>
  <c r="F111" i="4"/>
  <c r="F121" i="4"/>
  <c r="F10" i="4"/>
  <c r="E7" i="4"/>
  <c r="D7" i="4"/>
  <c r="F7" i="4" s="1"/>
  <c r="E33" i="4"/>
  <c r="D33" i="4"/>
  <c r="E57" i="4"/>
  <c r="F71" i="4"/>
  <c r="F93" i="4"/>
  <c r="E194" i="4"/>
  <c r="E195" i="4" s="1"/>
  <c r="D195" i="4"/>
  <c r="F195" i="4" s="1"/>
  <c r="E35" i="4"/>
  <c r="F205" i="4"/>
  <c r="E114" i="4"/>
  <c r="E115" i="4" s="1"/>
  <c r="F115" i="4" s="1"/>
  <c r="F125" i="4"/>
  <c r="F185" i="4"/>
  <c r="F217" i="4"/>
  <c r="E27" i="4"/>
  <c r="D27" i="4"/>
  <c r="F27" i="4" s="1"/>
  <c r="F105" i="4"/>
  <c r="D147" i="4"/>
  <c r="F147" i="4" s="1"/>
  <c r="D187" i="4"/>
  <c r="E186" i="4"/>
  <c r="E187" i="4" s="1"/>
  <c r="F207" i="4"/>
  <c r="D25" i="4"/>
  <c r="F25" i="4" s="1"/>
  <c r="E63" i="4"/>
  <c r="D63" i="4"/>
  <c r="F63" i="4" s="1"/>
  <c r="F66" i="4"/>
  <c r="D67" i="4" s="1"/>
  <c r="F67" i="4" s="1"/>
  <c r="F137" i="4"/>
  <c r="F157" i="4"/>
  <c r="E25" i="4"/>
  <c r="F42" i="4"/>
  <c r="E39" i="4"/>
  <c r="D39" i="4"/>
  <c r="F39" i="4" s="1"/>
  <c r="E65" i="4"/>
  <c r="D65" i="4"/>
  <c r="F65" i="4" s="1"/>
  <c r="F169" i="4"/>
  <c r="F191" i="4"/>
  <c r="D155" i="4"/>
  <c r="E154" i="4"/>
  <c r="E155" i="4" s="1"/>
  <c r="F175" i="4"/>
  <c r="F181" i="4"/>
  <c r="D13" i="4"/>
  <c r="F13" i="4" s="1"/>
  <c r="D45" i="4"/>
  <c r="F45" i="4" s="1"/>
  <c r="D77" i="4"/>
  <c r="F77" i="4" s="1"/>
  <c r="D123" i="4"/>
  <c r="E122" i="4"/>
  <c r="E123" i="4" s="1"/>
  <c r="E162" i="4"/>
  <c r="E163" i="4" s="1"/>
  <c r="F143" i="4"/>
  <c r="F149" i="4"/>
  <c r="D203" i="4"/>
  <c r="E202" i="4"/>
  <c r="E203" i="4" s="1"/>
  <c r="E98" i="4"/>
  <c r="E99" i="4" s="1"/>
  <c r="E130" i="4"/>
  <c r="E131" i="4" s="1"/>
  <c r="D9" i="4"/>
  <c r="F9" i="4" s="1"/>
  <c r="E15" i="4"/>
  <c r="D15" i="4"/>
  <c r="F15" i="4" s="1"/>
  <c r="D41" i="4"/>
  <c r="F41" i="4" s="1"/>
  <c r="E47" i="4"/>
  <c r="D47" i="4"/>
  <c r="F47" i="4" s="1"/>
  <c r="E79" i="4"/>
  <c r="D79" i="4"/>
  <c r="F79" i="4" s="1"/>
  <c r="F117" i="4"/>
  <c r="D171" i="4"/>
  <c r="E170" i="4"/>
  <c r="E171" i="4" s="1"/>
  <c r="E210" i="4"/>
  <c r="E211" i="4" s="1"/>
  <c r="F211" i="4" s="1"/>
  <c r="F73" i="4"/>
  <c r="F197" i="4"/>
  <c r="D17" i="4"/>
  <c r="F17" i="4" s="1"/>
  <c r="D23" i="4"/>
  <c r="F23" i="4" s="1"/>
  <c r="D49" i="4"/>
  <c r="F49" i="4" s="1"/>
  <c r="D55" i="4"/>
  <c r="F55" i="4" s="1"/>
  <c r="D81" i="4"/>
  <c r="F81" i="4" s="1"/>
  <c r="D139" i="4"/>
  <c r="F139" i="4" s="1"/>
  <c r="E138" i="4"/>
  <c r="E139" i="4" s="1"/>
  <c r="E178" i="4"/>
  <c r="E179" i="4" s="1"/>
  <c r="F179" i="4" s="1"/>
  <c r="D29" i="4"/>
  <c r="F29" i="4" s="1"/>
  <c r="D61" i="4"/>
  <c r="F61" i="4" s="1"/>
  <c r="E106" i="4"/>
  <c r="E107" i="4" s="1"/>
  <c r="F107" i="4" s="1"/>
  <c r="F159" i="4"/>
  <c r="F165" i="4"/>
  <c r="D219" i="4"/>
  <c r="E218" i="4"/>
  <c r="E219" i="4" s="1"/>
  <c r="E74" i="4"/>
  <c r="E75" i="4" s="1"/>
  <c r="F75" i="4" s="1"/>
  <c r="V8" i="6"/>
  <c r="I32" i="3"/>
  <c r="E36" i="3"/>
  <c r="I29" i="3"/>
  <c r="I30" i="3" s="1"/>
  <c r="I21" i="3"/>
  <c r="I42" i="2"/>
  <c r="I18" i="2"/>
  <c r="I57" i="2"/>
  <c r="I66" i="2"/>
  <c r="I32" i="2"/>
  <c r="H36" i="2"/>
  <c r="I51" i="2"/>
  <c r="F91" i="4" l="1"/>
  <c r="E11" i="4"/>
  <c r="D11" i="4"/>
  <c r="F11" i="4" s="1"/>
  <c r="F219" i="4"/>
  <c r="F123" i="4"/>
  <c r="F187" i="4"/>
  <c r="E43" i="4"/>
  <c r="D43" i="4"/>
  <c r="F43" i="4" s="1"/>
  <c r="F171" i="4"/>
  <c r="F203" i="4"/>
  <c r="F155" i="4"/>
  <c r="F33" i="4"/>
  <c r="I33" i="3"/>
  <c r="I36" i="3"/>
  <c r="I36" i="2"/>
  <c r="I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gifu</author>
  </authors>
  <commentList>
    <comment ref="A196" authorId="0" shapeId="0" xr:uid="{3B2F20F9-A0F3-4DCC-9213-74A037020293}">
      <text>
        <r>
          <rPr>
            <b/>
            <sz val="12"/>
            <color indexed="81"/>
            <rFont val="MS P ゴシック"/>
            <family val="3"/>
            <charset val="128"/>
          </rPr>
          <t>令和4年度当初調定の数値は、10月監査の口振収納状況調
第1期・全期前納の件数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04" authorId="0" shapeId="0" xr:uid="{4C4B5871-39BB-482B-8FBC-520FC35B8C81}">
      <text>
        <r>
          <rPr>
            <b/>
            <sz val="12"/>
            <color indexed="81"/>
            <rFont val="MS P ゴシック"/>
            <family val="3"/>
            <charset val="128"/>
          </rPr>
          <t>令和6年度当初調定の数値は、監査の口振収納状況調
第1期・全期前納の件数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12" authorId="0" shapeId="0" xr:uid="{B3CBBBB0-7358-4F3D-9EB1-EBEF0990B898}">
      <text>
        <r>
          <rPr>
            <b/>
            <sz val="12"/>
            <color indexed="81"/>
            <rFont val="MS P ゴシック"/>
            <family val="3"/>
            <charset val="128"/>
          </rPr>
          <t>令和7年度当初調定の数値は、監査の口振収納状況調
第1期・全期前納の件数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C2" authorId="0" shapeId="0" xr:uid="{B1AA9E9A-E800-4DD0-8020-E94F982BD22D}">
      <text>
        <r>
          <rPr>
            <b/>
            <sz val="12"/>
            <color indexed="81"/>
            <rFont val="MS P ゴシック"/>
            <family val="3"/>
            <charset val="128"/>
          </rPr>
          <t>千円以下四捨五入</t>
        </r>
      </text>
    </comment>
    <comment ref="B3" authorId="0" shapeId="0" xr:uid="{54E1C3CA-B9F4-499B-9FE3-77A11627DD7C}">
      <text>
        <r>
          <rPr>
            <b/>
            <sz val="11"/>
            <color indexed="81"/>
            <rFont val="MS P ゴシック"/>
            <family val="3"/>
            <charset val="128"/>
          </rPr>
          <t>1年度追加時に、古い年度は非表示にする
5年度分を表示</t>
        </r>
      </text>
    </comment>
    <comment ref="A4" authorId="0" shapeId="0" xr:uid="{668A5DB3-9FF8-47B6-A09C-73219B8B9092}">
      <text>
        <r>
          <rPr>
            <b/>
            <sz val="11"/>
            <color indexed="81"/>
            <rFont val="MS P ゴシック"/>
            <family val="3"/>
            <charset val="128"/>
          </rPr>
          <t>対象は、市民税（普通徴収）
按分率を税制課に確認し、データ作成。
住民情報系でデータ作成
※課共有→口座担当者用→その他→市税概要用
按分前のデータは、監査資料　口振収納状況調から</t>
        </r>
      </text>
    </comment>
    <comment ref="A9" authorId="0" shapeId="0" xr:uid="{351D33D3-7847-4915-A3C0-E8F7AFA8ED98}">
      <text>
        <r>
          <rPr>
            <b/>
            <sz val="12"/>
            <color indexed="81"/>
            <rFont val="MS P ゴシック"/>
            <family val="3"/>
            <charset val="128"/>
          </rPr>
          <t>監査資料の口振収納状況調　調定合計を参照</t>
        </r>
      </text>
    </comment>
    <comment ref="A14" authorId="0" shapeId="0" xr:uid="{8BE286A1-5376-4A7F-A30A-265AEFF5EAFA}">
      <text>
        <r>
          <rPr>
            <b/>
            <sz val="12"/>
            <color indexed="81"/>
            <rFont val="MS P ゴシック"/>
            <family val="3"/>
            <charset val="128"/>
          </rPr>
          <t>監査資料の口振収納状況調　調定合計を参照</t>
        </r>
      </text>
    </comment>
    <comment ref="A24" authorId="0" shapeId="0" xr:uid="{20B03CC7-07C0-4391-9629-73006EAE94A0}">
      <text>
        <r>
          <rPr>
            <b/>
            <sz val="9"/>
            <color indexed="81"/>
            <rFont val="MS P ゴシック"/>
            <family val="3"/>
            <charset val="128"/>
          </rPr>
          <t>内部事務系→T共有→１　納税課共通　→３　監査資料　該当年度の口座の根拠資料　口振収納状況調エクセルファイル
監）口座状況シート</t>
        </r>
      </text>
    </comment>
    <comment ref="A25" authorId="0" shapeId="0" xr:uid="{C5565EF6-B3B9-438E-96FA-536D442881E4}">
      <text>
        <r>
          <rPr>
            <b/>
            <sz val="12"/>
            <color indexed="81"/>
            <rFont val="MS P ゴシック"/>
            <family val="3"/>
            <charset val="128"/>
          </rPr>
          <t>最新の按分率を確認して作成する</t>
        </r>
      </text>
    </comment>
  </commentList>
</comments>
</file>

<file path=xl/sharedStrings.xml><?xml version="1.0" encoding="utf-8"?>
<sst xmlns="http://schemas.openxmlformats.org/spreadsheetml/2006/main" count="1026" uniqueCount="232">
  <si>
    <t>第５　徴収</t>
    <rPh sb="0" eb="1">
      <t>ダイ</t>
    </rPh>
    <rPh sb="3" eb="5">
      <t>チョウシュウ</t>
    </rPh>
    <phoneticPr fontId="4"/>
  </si>
  <si>
    <t>　１　滞納処分(差押)状況累年比較</t>
    <rPh sb="3" eb="5">
      <t>タイノウ</t>
    </rPh>
    <rPh sb="5" eb="7">
      <t>ショブン</t>
    </rPh>
    <rPh sb="8" eb="10">
      <t>サシオサエ</t>
    </rPh>
    <rPh sb="11" eb="13">
      <t>ジョウキョウ</t>
    </rPh>
    <rPh sb="13" eb="15">
      <t>ルイネン</t>
    </rPh>
    <rPh sb="15" eb="17">
      <t>ヒカク</t>
    </rPh>
    <phoneticPr fontId="4"/>
  </si>
  <si>
    <t>(単位:件・千円･％)</t>
    <rPh sb="1" eb="3">
      <t>タンイ</t>
    </rPh>
    <rPh sb="4" eb="5">
      <t>ケン</t>
    </rPh>
    <rPh sb="6" eb="8">
      <t>センエン</t>
    </rPh>
    <phoneticPr fontId="3"/>
  </si>
  <si>
    <t>年度</t>
    <rPh sb="0" eb="1">
      <t>トシ</t>
    </rPh>
    <rPh sb="1" eb="2">
      <t>タビ</t>
    </rPh>
    <phoneticPr fontId="4"/>
  </si>
  <si>
    <t>区分</t>
    <rPh sb="0" eb="1">
      <t>ク</t>
    </rPh>
    <rPh sb="1" eb="2">
      <t>ブン</t>
    </rPh>
    <phoneticPr fontId="4"/>
  </si>
  <si>
    <t>本年度に差押え</t>
    <rPh sb="0" eb="3">
      <t>ホンネンド</t>
    </rPh>
    <rPh sb="4" eb="6">
      <t>サシオサエ</t>
    </rPh>
    <phoneticPr fontId="3"/>
  </si>
  <si>
    <t>徴収・公売による解除</t>
    <rPh sb="0" eb="2">
      <t>チョウシュウ</t>
    </rPh>
    <rPh sb="3" eb="5">
      <t>コウバイ</t>
    </rPh>
    <rPh sb="8" eb="9">
      <t>カイ</t>
    </rPh>
    <rPh sb="9" eb="10">
      <t>ジョ</t>
    </rPh>
    <phoneticPr fontId="3"/>
  </si>
  <si>
    <t>件数</t>
    <rPh sb="0" eb="1">
      <t>ケン</t>
    </rPh>
    <rPh sb="1" eb="2">
      <t>カズ</t>
    </rPh>
    <phoneticPr fontId="3"/>
  </si>
  <si>
    <t>金額</t>
    <rPh sb="0" eb="1">
      <t>キン</t>
    </rPh>
    <rPh sb="1" eb="2">
      <t>ガク</t>
    </rPh>
    <phoneticPr fontId="4"/>
  </si>
  <si>
    <t>平成9年度</t>
    <rPh sb="0" eb="2">
      <t>ヘイセイ</t>
    </rPh>
    <rPh sb="3" eb="5">
      <t>ネンド</t>
    </rPh>
    <phoneticPr fontId="4"/>
  </si>
  <si>
    <t>不動産</t>
    <rPh sb="0" eb="3">
      <t>フドウサン</t>
    </rPh>
    <phoneticPr fontId="4"/>
  </si>
  <si>
    <t>動産</t>
    <rPh sb="0" eb="2">
      <t>ドウサン</t>
    </rPh>
    <phoneticPr fontId="4"/>
  </si>
  <si>
    <t>電話加入権</t>
    <rPh sb="0" eb="2">
      <t>デンワ</t>
    </rPh>
    <rPh sb="2" eb="5">
      <t>カニュウケン</t>
    </rPh>
    <phoneticPr fontId="4"/>
  </si>
  <si>
    <t>債権</t>
    <rPh sb="0" eb="2">
      <t>サイケン</t>
    </rPh>
    <phoneticPr fontId="4"/>
  </si>
  <si>
    <t>計</t>
    <rPh sb="0" eb="1">
      <t>ケイ</t>
    </rPh>
    <phoneticPr fontId="4"/>
  </si>
  <si>
    <t>前年比</t>
    <rPh sb="0" eb="1">
      <t>マエ</t>
    </rPh>
    <rPh sb="1" eb="2">
      <t>トシ</t>
    </rPh>
    <rPh sb="2" eb="3">
      <t>ヒ</t>
    </rPh>
    <phoneticPr fontId="4"/>
  </si>
  <si>
    <t>平成10年度</t>
    <rPh sb="0" eb="2">
      <t>ヘイセイ</t>
    </rPh>
    <rPh sb="4" eb="6">
      <t>ネンド</t>
    </rPh>
    <phoneticPr fontId="4"/>
  </si>
  <si>
    <t>平成11年度</t>
    <rPh sb="0" eb="2">
      <t>ヘイセイ</t>
    </rPh>
    <rPh sb="4" eb="6">
      <t>ネンド</t>
    </rPh>
    <phoneticPr fontId="4"/>
  </si>
  <si>
    <t>平成12年度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</si>
  <si>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</si>
  <si>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</si>
  <si>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</si>
  <si>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</si>
  <si>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</si>
  <si>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</si>
  <si>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</si>
  <si>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</si>
  <si>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</si>
  <si>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</si>
  <si>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</si>
  <si>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</si>
  <si>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</si>
  <si>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</si>
  <si>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</si>
  <si>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</si>
  <si>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</si>
  <si>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</si>
  <si>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1">
      <t>レイ</t>
    </rPh>
    <rPh sb="1" eb="2">
      <t>カズ</t>
    </rPh>
    <rPh sb="2" eb="4">
      <t>ガンネン</t>
    </rPh>
    <rPh sb="4" eb="5">
      <t>ド</t>
    </rPh>
    <phoneticPr fontId="4"/>
  </si>
  <si>
    <t>令和2年度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</si>
  <si>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t>令和3年度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</si>
  <si>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t>令和4年度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</si>
  <si>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t>２ 滞納処分の停止状況累年比較</t>
    <rPh sb="2" eb="4">
      <t>タイノウ</t>
    </rPh>
    <rPh sb="4" eb="6">
      <t>ショブン</t>
    </rPh>
    <rPh sb="7" eb="9">
      <t>テイシ</t>
    </rPh>
    <rPh sb="9" eb="11">
      <t>ジョウキョウ</t>
    </rPh>
    <rPh sb="11" eb="13">
      <t>ルイネン</t>
    </rPh>
    <rPh sb="13" eb="15">
      <t>ヒカク</t>
    </rPh>
    <phoneticPr fontId="4"/>
  </si>
  <si>
    <t xml:space="preserve">                     (単位：件・千円・％）</t>
    <rPh sb="22" eb="24">
      <t>タンイ</t>
    </rPh>
    <rPh sb="25" eb="26">
      <t>ケン</t>
    </rPh>
    <rPh sb="27" eb="29">
      <t>センエン</t>
    </rPh>
    <phoneticPr fontId="4"/>
  </si>
  <si>
    <t>個人市民税</t>
    <rPh sb="0" eb="2">
      <t>コジン</t>
    </rPh>
    <rPh sb="2" eb="5">
      <t>シミンゼイ</t>
    </rPh>
    <phoneticPr fontId="3"/>
  </si>
  <si>
    <t>法人市民税</t>
    <rPh sb="0" eb="2">
      <t>ホウジン</t>
    </rPh>
    <rPh sb="2" eb="5">
      <t>シミンゼイ</t>
    </rPh>
    <phoneticPr fontId="4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</si>
  <si>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</si>
  <si>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</si>
  <si>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3"/>
  </si>
  <si>
    <t>その他の税</t>
    <rPh sb="2" eb="3">
      <t>タ</t>
    </rPh>
    <rPh sb="4" eb="5">
      <t>ゼイ</t>
    </rPh>
    <phoneticPr fontId="4"/>
  </si>
  <si>
    <t>件数</t>
    <rPh sb="0" eb="1">
      <t>ケン</t>
    </rPh>
    <rPh sb="1" eb="2">
      <t>カズ</t>
    </rPh>
    <phoneticPr fontId="4"/>
  </si>
  <si>
    <t>(1,388)</t>
    <phoneticPr fontId="3"/>
  </si>
  <si>
    <t>(1,823)</t>
    <phoneticPr fontId="3"/>
  </si>
  <si>
    <t>(2,839)</t>
    <phoneticPr fontId="3"/>
  </si>
  <si>
    <t>(3,535)</t>
    <phoneticPr fontId="3"/>
  </si>
  <si>
    <t>(3,766)</t>
    <phoneticPr fontId="3"/>
  </si>
  <si>
    <t>(4,147)</t>
    <phoneticPr fontId="3"/>
  </si>
  <si>
    <t>(4,956)</t>
    <phoneticPr fontId="3"/>
  </si>
  <si>
    <t>(5,027)</t>
  </si>
  <si>
    <t>(6,045)</t>
    <phoneticPr fontId="3"/>
  </si>
  <si>
    <t>(5,101)</t>
    <phoneticPr fontId="3"/>
  </si>
  <si>
    <t>(5,455)</t>
    <phoneticPr fontId="3"/>
  </si>
  <si>
    <t>(3,632)</t>
    <phoneticPr fontId="3"/>
  </si>
  <si>
    <t>(3,865)</t>
    <phoneticPr fontId="3"/>
  </si>
  <si>
    <t>(3,380)</t>
    <phoneticPr fontId="3"/>
  </si>
  <si>
    <t>平成23年度</t>
    <rPh sb="0" eb="2">
      <t>ヘイセイ</t>
    </rPh>
    <rPh sb="4" eb="5">
      <t>ネン</t>
    </rPh>
    <rPh sb="5" eb="6">
      <t>ド</t>
    </rPh>
    <phoneticPr fontId="4"/>
  </si>
  <si>
    <t>(4,405)</t>
    <phoneticPr fontId="3"/>
  </si>
  <si>
    <t>平成24年度</t>
    <rPh sb="0" eb="2">
      <t>ヘイセイ</t>
    </rPh>
    <rPh sb="4" eb="5">
      <t>ネン</t>
    </rPh>
    <rPh sb="5" eb="6">
      <t>ド</t>
    </rPh>
    <phoneticPr fontId="4"/>
  </si>
  <si>
    <t>(4,053)</t>
    <phoneticPr fontId="3"/>
  </si>
  <si>
    <t>平成25年度</t>
    <rPh sb="0" eb="2">
      <t>ヘイセイ</t>
    </rPh>
    <rPh sb="4" eb="5">
      <t>ネン</t>
    </rPh>
    <rPh sb="5" eb="6">
      <t>ド</t>
    </rPh>
    <phoneticPr fontId="4"/>
  </si>
  <si>
    <t>(2,565)</t>
    <phoneticPr fontId="3"/>
  </si>
  <si>
    <t>平成26年度</t>
    <rPh sb="0" eb="2">
      <t>ヘイセイ</t>
    </rPh>
    <rPh sb="4" eb="5">
      <t>ネン</t>
    </rPh>
    <rPh sb="5" eb="6">
      <t>ド</t>
    </rPh>
    <phoneticPr fontId="4"/>
  </si>
  <si>
    <t>(1,975)</t>
    <phoneticPr fontId="3"/>
  </si>
  <si>
    <t>平成27年度</t>
    <rPh sb="0" eb="2">
      <t>ヘイセイ</t>
    </rPh>
    <rPh sb="4" eb="5">
      <t>ネン</t>
    </rPh>
    <rPh sb="5" eb="6">
      <t>ド</t>
    </rPh>
    <phoneticPr fontId="4"/>
  </si>
  <si>
    <t>(1,368)</t>
    <phoneticPr fontId="3"/>
  </si>
  <si>
    <t>平成28年度</t>
    <rPh sb="0" eb="2">
      <t>ヘイセイ</t>
    </rPh>
    <rPh sb="4" eb="5">
      <t>ネン</t>
    </rPh>
    <rPh sb="5" eb="6">
      <t>ド</t>
    </rPh>
    <phoneticPr fontId="4"/>
  </si>
  <si>
    <t>(1,075)</t>
    <phoneticPr fontId="3"/>
  </si>
  <si>
    <t>平成29年度</t>
    <rPh sb="0" eb="2">
      <t>ヘイセイ</t>
    </rPh>
    <rPh sb="4" eb="5">
      <t>ネン</t>
    </rPh>
    <rPh sb="5" eb="6">
      <t>ド</t>
    </rPh>
    <phoneticPr fontId="4"/>
  </si>
  <si>
    <t>(1,313)</t>
    <phoneticPr fontId="3"/>
  </si>
  <si>
    <r>
      <t>平成30年度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rPh sb="5" eb="6">
      <t>ド</t>
    </rPh>
    <phoneticPr fontId="4"/>
  </si>
  <si>
    <t>(1,858)</t>
    <phoneticPr fontId="3"/>
  </si>
  <si>
    <t>-</t>
    <phoneticPr fontId="3"/>
  </si>
  <si>
    <t>件数</t>
    <phoneticPr fontId="3"/>
  </si>
  <si>
    <t>金額</t>
    <phoneticPr fontId="3"/>
  </si>
  <si>
    <t>前年比</t>
  </si>
  <si>
    <t>　　　　固定資産税欄は土地・家屋分及び償却資産分の合計停止税額</t>
    <rPh sb="4" eb="6">
      <t>コテイ</t>
    </rPh>
    <rPh sb="6" eb="9">
      <t>シサンゼイ</t>
    </rPh>
    <rPh sb="9" eb="10">
      <t>ラン</t>
    </rPh>
    <rPh sb="11" eb="13">
      <t>トチ</t>
    </rPh>
    <rPh sb="14" eb="16">
      <t>カオク</t>
    </rPh>
    <rPh sb="16" eb="17">
      <t>ブン</t>
    </rPh>
    <rPh sb="17" eb="18">
      <t>オヨ</t>
    </rPh>
    <rPh sb="19" eb="21">
      <t>ショウキャク</t>
    </rPh>
    <rPh sb="21" eb="23">
      <t>シサン</t>
    </rPh>
    <rPh sb="23" eb="24">
      <t>ブン</t>
    </rPh>
    <rPh sb="25" eb="27">
      <t>ゴウケイ</t>
    </rPh>
    <rPh sb="27" eb="29">
      <t>テイシ</t>
    </rPh>
    <rPh sb="29" eb="31">
      <t>ゼイガク</t>
    </rPh>
    <phoneticPr fontId="3"/>
  </si>
  <si>
    <t>３　不納欠損処分状況累年比較</t>
    <rPh sb="2" eb="4">
      <t>フノウ</t>
    </rPh>
    <rPh sb="4" eb="6">
      <t>ケッソン</t>
    </rPh>
    <rPh sb="6" eb="8">
      <t>ショブン</t>
    </rPh>
    <rPh sb="8" eb="10">
      <t>ジョウキョウ</t>
    </rPh>
    <rPh sb="10" eb="12">
      <t>ルイネン</t>
    </rPh>
    <rPh sb="12" eb="14">
      <t>ヒカク</t>
    </rPh>
    <phoneticPr fontId="4"/>
  </si>
  <si>
    <t>(1,240)</t>
    <phoneticPr fontId="3"/>
  </si>
  <si>
    <t>(1,843)</t>
    <phoneticPr fontId="3"/>
  </si>
  <si>
    <t>(2,017)</t>
    <phoneticPr fontId="3"/>
  </si>
  <si>
    <t>皆増</t>
    <rPh sb="0" eb="1">
      <t>ミナ</t>
    </rPh>
    <rPh sb="1" eb="2">
      <t>ゾウ</t>
    </rPh>
    <phoneticPr fontId="3"/>
  </si>
  <si>
    <t>(2,002)</t>
    <phoneticPr fontId="3"/>
  </si>
  <si>
    <t>(2,212)</t>
    <phoneticPr fontId="3"/>
  </si>
  <si>
    <t>(3,417)</t>
    <phoneticPr fontId="3"/>
  </si>
  <si>
    <t>(3,328)</t>
    <phoneticPr fontId="3"/>
  </si>
  <si>
    <t>(3,562)</t>
  </si>
  <si>
    <t>(4,101)</t>
    <phoneticPr fontId="3"/>
  </si>
  <si>
    <t>(4,071)</t>
    <phoneticPr fontId="3"/>
  </si>
  <si>
    <t>(3,671)</t>
    <phoneticPr fontId="3"/>
  </si>
  <si>
    <t>(5,299)</t>
    <phoneticPr fontId="3"/>
  </si>
  <si>
    <t>(3,726)</t>
    <phoneticPr fontId="3"/>
  </si>
  <si>
    <t>(6,115)</t>
    <phoneticPr fontId="3"/>
  </si>
  <si>
    <t>(5,319)</t>
    <phoneticPr fontId="3"/>
  </si>
  <si>
    <t>(6,518)</t>
    <phoneticPr fontId="3"/>
  </si>
  <si>
    <t>(6,531)</t>
    <phoneticPr fontId="3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</si>
  <si>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</si>
  <si>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(5,258)</t>
    <phoneticPr fontId="3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</si>
  <si>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</si>
  <si>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(5,392)</t>
    <phoneticPr fontId="3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</si>
  <si>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</si>
  <si>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(4,622)</t>
    <phoneticPr fontId="3"/>
  </si>
  <si>
    <r>
      <t>平成29年度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</si>
  <si>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(4,326)</t>
    <phoneticPr fontId="3"/>
  </si>
  <si>
    <r>
      <t>平成30年度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</si>
  <si>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(3429)</t>
    <phoneticPr fontId="3"/>
  </si>
  <si>
    <t>件数</t>
  </si>
  <si>
    <t>金額</t>
  </si>
  <si>
    <t>　　　　固定資産税欄は土地・家屋分及び償却資産分の合計税額</t>
    <rPh sb="4" eb="6">
      <t>コテイ</t>
    </rPh>
    <rPh sb="6" eb="9">
      <t>シサンゼイ</t>
    </rPh>
    <rPh sb="9" eb="10">
      <t>ラン</t>
    </rPh>
    <rPh sb="11" eb="13">
      <t>トチ</t>
    </rPh>
    <rPh sb="14" eb="16">
      <t>カオク</t>
    </rPh>
    <rPh sb="16" eb="17">
      <t>ブン</t>
    </rPh>
    <rPh sb="17" eb="18">
      <t>オヨ</t>
    </rPh>
    <rPh sb="19" eb="21">
      <t>ショウキャク</t>
    </rPh>
    <rPh sb="21" eb="23">
      <t>シサン</t>
    </rPh>
    <rPh sb="23" eb="24">
      <t>ブン</t>
    </rPh>
    <rPh sb="25" eb="27">
      <t>ゴウケイ</t>
    </rPh>
    <rPh sb="27" eb="29">
      <t>ゼイガク</t>
    </rPh>
    <phoneticPr fontId="3"/>
  </si>
  <si>
    <t>４　口座振替に関する調</t>
    <rPh sb="2" eb="4">
      <t>コウザ</t>
    </rPh>
    <rPh sb="4" eb="6">
      <t>フリカエ</t>
    </rPh>
    <rPh sb="7" eb="8">
      <t>カン</t>
    </rPh>
    <rPh sb="10" eb="11">
      <t>シラ</t>
    </rPh>
    <phoneticPr fontId="4"/>
  </si>
  <si>
    <t>(1)普及状況累年比較（当初調定人員）</t>
    <rPh sb="3" eb="5">
      <t>フキュウ</t>
    </rPh>
    <rPh sb="5" eb="7">
      <t>ジョウキョウ</t>
    </rPh>
    <rPh sb="7" eb="9">
      <t>ルイネン</t>
    </rPh>
    <rPh sb="9" eb="11">
      <t>ヒカク</t>
    </rPh>
    <rPh sb="12" eb="14">
      <t>トウショ</t>
    </rPh>
    <rPh sb="14" eb="15">
      <t>チョウ</t>
    </rPh>
    <rPh sb="15" eb="16">
      <t>サダム</t>
    </rPh>
    <rPh sb="16" eb="18">
      <t>ジンイン</t>
    </rPh>
    <phoneticPr fontId="3"/>
  </si>
  <si>
    <t>(単位：人・％）</t>
    <rPh sb="1" eb="3">
      <t>タンイ</t>
    </rPh>
    <rPh sb="4" eb="5">
      <t>ニン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</si>
  <si>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</si>
  <si>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</si>
  <si>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口座振替納付</t>
    <rPh sb="0" eb="2">
      <t>コウザ</t>
    </rPh>
    <rPh sb="2" eb="4">
      <t>フリカエ</t>
    </rPh>
    <rPh sb="4" eb="6">
      <t>ノウフ</t>
    </rPh>
    <phoneticPr fontId="3"/>
  </si>
  <si>
    <t>一般納付</t>
    <rPh sb="0" eb="2">
      <t>イッパン</t>
    </rPh>
    <rPh sb="2" eb="4">
      <t>ノウフ</t>
    </rPh>
    <phoneticPr fontId="3"/>
  </si>
  <si>
    <t>市・県民税</t>
    <rPh sb="0" eb="1">
      <t>シ</t>
    </rPh>
    <rPh sb="2" eb="5">
      <t>ケンミンゼイ</t>
    </rPh>
    <phoneticPr fontId="4"/>
  </si>
  <si>
    <t>納税者数</t>
    <rPh sb="0" eb="3">
      <t>ノウゼイシャ</t>
    </rPh>
    <rPh sb="3" eb="4">
      <t>スウ</t>
    </rPh>
    <phoneticPr fontId="4"/>
  </si>
  <si>
    <t>（普通徴収）</t>
    <rPh sb="1" eb="3">
      <t>フツウ</t>
    </rPh>
    <rPh sb="3" eb="5">
      <t>チョウシュウ</t>
    </rPh>
    <phoneticPr fontId="4"/>
  </si>
  <si>
    <t>構成比</t>
    <rPh sb="0" eb="3">
      <t>コウセイヒ</t>
    </rPh>
    <phoneticPr fontId="4"/>
  </si>
  <si>
    <t>固定資産税</t>
    <rPh sb="0" eb="2">
      <t>コテイ</t>
    </rPh>
    <rPh sb="2" eb="5">
      <t>シサンゼイ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</si>
  <si>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</si>
  <si>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4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</si>
  <si>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4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</si>
  <si>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</si>
  <si>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4"/>
  </si>
  <si>
    <t>軽自動車税
（種別割）</t>
    <rPh sb="0" eb="4">
      <t>ケイジドウシャ</t>
    </rPh>
    <rPh sb="4" eb="5">
      <t>ゼイ</t>
    </rPh>
    <rPh sb="7" eb="10">
      <t>シュベツワリ</t>
    </rPh>
    <phoneticPr fontId="4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</si>
  <si>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</si>
  <si>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4"/>
  </si>
  <si>
    <t>(2)口座振替の納付状況累年比較</t>
    <rPh sb="3" eb="5">
      <t>コウザ</t>
    </rPh>
    <rPh sb="5" eb="7">
      <t>フリカエ</t>
    </rPh>
    <rPh sb="8" eb="10">
      <t>ノウフ</t>
    </rPh>
    <rPh sb="10" eb="12">
      <t>ジョウキョウ</t>
    </rPh>
    <rPh sb="12" eb="14">
      <t>ルイネン</t>
    </rPh>
    <rPh sb="14" eb="16">
      <t>ヒカク</t>
    </rPh>
    <phoneticPr fontId="4"/>
  </si>
  <si>
    <t>（単位：千円・％）</t>
    <rPh sb="1" eb="3">
      <t>タンイ</t>
    </rPh>
    <rPh sb="4" eb="5">
      <t>セン</t>
    </rPh>
    <rPh sb="5" eb="6">
      <t>エン</t>
    </rPh>
    <phoneticPr fontId="4"/>
  </si>
  <si>
    <t>税目</t>
    <rPh sb="0" eb="1">
      <t>ゼイ</t>
    </rPh>
    <rPh sb="1" eb="2">
      <t>メ</t>
    </rPh>
    <phoneticPr fontId="4"/>
  </si>
  <si>
    <t>市  民  税
(普通徴収)</t>
    <rPh sb="0" eb="1">
      <t>シ</t>
    </rPh>
    <rPh sb="3" eb="4">
      <t>タミ</t>
    </rPh>
    <rPh sb="6" eb="7">
      <t>ゼイ</t>
    </rPh>
    <rPh sb="9" eb="11">
      <t>フツウ</t>
    </rPh>
    <rPh sb="11" eb="13">
      <t>チョウシュウ</t>
    </rPh>
    <phoneticPr fontId="4"/>
  </si>
  <si>
    <t>総調定額</t>
    <rPh sb="0" eb="1">
      <t>ソウ</t>
    </rPh>
    <rPh sb="1" eb="2">
      <t>チョウ</t>
    </rPh>
    <rPh sb="2" eb="4">
      <t>テイガク</t>
    </rPh>
    <phoneticPr fontId="4"/>
  </si>
  <si>
    <t>振替調定額Ａ</t>
    <rPh sb="0" eb="2">
      <t>フリカエ</t>
    </rPh>
    <rPh sb="2" eb="3">
      <t>チョウ</t>
    </rPh>
    <rPh sb="3" eb="4">
      <t>サダム</t>
    </rPh>
    <rPh sb="4" eb="5">
      <t>ガク</t>
    </rPh>
    <phoneticPr fontId="4"/>
  </si>
  <si>
    <t>振替納付額B</t>
    <rPh sb="0" eb="2">
      <t>フリカエ</t>
    </rPh>
    <rPh sb="2" eb="4">
      <t>ノウフ</t>
    </rPh>
    <rPh sb="4" eb="5">
      <t>ガク</t>
    </rPh>
    <phoneticPr fontId="4"/>
  </si>
  <si>
    <t>収納率Ｂ/Ａ</t>
    <rPh sb="0" eb="2">
      <t>シュウノウ</t>
    </rPh>
    <rPh sb="2" eb="3">
      <t>リツ</t>
    </rPh>
    <phoneticPr fontId="4"/>
  </si>
  <si>
    <t>Ｂの前年比</t>
    <rPh sb="2" eb="5">
      <t>ゼンネンヒ</t>
    </rPh>
    <phoneticPr fontId="4"/>
  </si>
  <si>
    <t xml:space="preserve">
固定資産税
都市計画税</t>
    <rPh sb="1" eb="3">
      <t>コテイ</t>
    </rPh>
    <rPh sb="3" eb="6">
      <t>シサンゼイ</t>
    </rPh>
    <rPh sb="7" eb="9">
      <t>トシ</t>
    </rPh>
    <rPh sb="9" eb="11">
      <t>ケイカク</t>
    </rPh>
    <rPh sb="11" eb="12">
      <t>ゼイ</t>
    </rPh>
    <phoneticPr fontId="4"/>
  </si>
  <si>
    <t>合計</t>
    <rPh sb="0" eb="1">
      <t>ゴウ</t>
    </rPh>
    <rPh sb="1" eb="2">
      <t>ケイ</t>
    </rPh>
    <phoneticPr fontId="4"/>
  </si>
  <si>
    <t>（注）総調定額は各納期における期別調定額の合計</t>
    <rPh sb="1" eb="2">
      <t>チュウ</t>
    </rPh>
    <rPh sb="3" eb="4">
      <t>ソウ</t>
    </rPh>
    <rPh sb="4" eb="7">
      <t>チョウテイガク</t>
    </rPh>
    <rPh sb="8" eb="9">
      <t>カク</t>
    </rPh>
    <rPh sb="9" eb="11">
      <t>ノウキ</t>
    </rPh>
    <rPh sb="15" eb="16">
      <t>キ</t>
    </rPh>
    <rPh sb="16" eb="17">
      <t>ベツ</t>
    </rPh>
    <rPh sb="17" eb="20">
      <t>チョウテイガク</t>
    </rPh>
    <rPh sb="21" eb="23">
      <t>ゴウケイ</t>
    </rPh>
    <phoneticPr fontId="4"/>
  </si>
  <si>
    <t>（注）市民税の総調定額、振替調定額、振替納付額については、市・県民税の値に按分率をかけて算出する。</t>
    <rPh sb="1" eb="2">
      <t>チュウ</t>
    </rPh>
    <rPh sb="3" eb="6">
      <t>シミンゼイ</t>
    </rPh>
    <rPh sb="7" eb="8">
      <t>ソウ</t>
    </rPh>
    <rPh sb="8" eb="10">
      <t>チョウテイ</t>
    </rPh>
    <rPh sb="10" eb="11">
      <t>ガク</t>
    </rPh>
    <rPh sb="12" eb="14">
      <t>フリカエ</t>
    </rPh>
    <rPh sb="14" eb="16">
      <t>チョウテイ</t>
    </rPh>
    <rPh sb="16" eb="17">
      <t>ガク</t>
    </rPh>
    <rPh sb="18" eb="20">
      <t>フリカエ</t>
    </rPh>
    <rPh sb="20" eb="22">
      <t>ノウフ</t>
    </rPh>
    <rPh sb="22" eb="23">
      <t>ガク</t>
    </rPh>
    <rPh sb="29" eb="30">
      <t>シ</t>
    </rPh>
    <rPh sb="31" eb="34">
      <t>ケンミンゼイ</t>
    </rPh>
    <rPh sb="35" eb="36">
      <t>アタイ</t>
    </rPh>
    <rPh sb="37" eb="38">
      <t>アン</t>
    </rPh>
    <rPh sb="38" eb="39">
      <t>ブン</t>
    </rPh>
    <rPh sb="39" eb="40">
      <t>リツ</t>
    </rPh>
    <rPh sb="44" eb="46">
      <t>サンシュツ</t>
    </rPh>
    <phoneticPr fontId="4"/>
  </si>
  <si>
    <t>(3)口座振替手数料の支出状況累年比較</t>
    <rPh sb="15" eb="17">
      <t>ルイネン</t>
    </rPh>
    <rPh sb="17" eb="19">
      <t>ヒカク</t>
    </rPh>
    <phoneticPr fontId="4"/>
  </si>
  <si>
    <t>（単位：円・％）</t>
    <phoneticPr fontId="4"/>
  </si>
  <si>
    <t>区分</t>
    <phoneticPr fontId="4"/>
  </si>
  <si>
    <t>平成9年度</t>
    <phoneticPr fontId="4"/>
  </si>
  <si>
    <t>平成10年度</t>
  </si>
  <si>
    <t>平成11年度</t>
  </si>
  <si>
    <t>平成12年度</t>
  </si>
  <si>
    <t>平成13年度</t>
  </si>
  <si>
    <t>平成14年度</t>
    <phoneticPr fontId="4"/>
  </si>
  <si>
    <t>平成15年度</t>
    <phoneticPr fontId="4"/>
  </si>
  <si>
    <t>平成16年度</t>
  </si>
  <si>
    <t>平成17年度</t>
    <phoneticPr fontId="4"/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</si>
  <si>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</si>
  <si>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</si>
  <si>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</si>
  <si>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</si>
  <si>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</si>
  <si>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</si>
  <si>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</si>
  <si>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</si>
  <si>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</si>
  <si>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</si>
  <si>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平成29年度</t>
    <rPh sb="4" eb="6">
      <t>ネンド</t>
    </rPh>
    <phoneticPr fontId="4"/>
  </si>
  <si>
    <t>平成30年度</t>
    <rPh sb="4" eb="6">
      <t>ネンド</t>
    </rPh>
    <phoneticPr fontId="4"/>
  </si>
  <si>
    <t>金融機関取扱手数料</t>
    <phoneticPr fontId="4"/>
  </si>
  <si>
    <t>前年比</t>
    <phoneticPr fontId="4"/>
  </si>
  <si>
    <t>1件あたりの取扱手数料</t>
    <phoneticPr fontId="4"/>
  </si>
  <si>
    <t>郵便局取扱手数料</t>
  </si>
  <si>
    <t>前年比</t>
    <rPh sb="1" eb="2">
      <t>トシ</t>
    </rPh>
    <phoneticPr fontId="4"/>
  </si>
  <si>
    <t>1件あたりの取扱手数料</t>
    <rPh sb="1" eb="2">
      <t>ケン</t>
    </rPh>
    <rPh sb="6" eb="8">
      <t>トリアツカイ</t>
    </rPh>
    <rPh sb="8" eb="11">
      <t>テスウリョウ</t>
    </rPh>
    <phoneticPr fontId="4"/>
  </si>
  <si>
    <t>・平成12年度の金融機関取扱手数料には、領収書の郵送料相当額を含んでいる。</t>
    <rPh sb="1" eb="3">
      <t>ヘイセイ</t>
    </rPh>
    <rPh sb="5" eb="7">
      <t>ネンド</t>
    </rPh>
    <phoneticPr fontId="4"/>
  </si>
  <si>
    <t>(4)キャッシュレス決済の収納件数及び収納額</t>
    <rPh sb="10" eb="12">
      <t>ケッサイ</t>
    </rPh>
    <rPh sb="13" eb="15">
      <t>シュウノウ</t>
    </rPh>
    <rPh sb="15" eb="17">
      <t>ケンスウ</t>
    </rPh>
    <rPh sb="17" eb="18">
      <t>オヨ</t>
    </rPh>
    <rPh sb="19" eb="21">
      <t>シュウノウ</t>
    </rPh>
    <rPh sb="21" eb="22">
      <t>ガク</t>
    </rPh>
    <phoneticPr fontId="4"/>
  </si>
  <si>
    <t>（単位：件・円・％）</t>
    <phoneticPr fontId="4"/>
  </si>
  <si>
    <t>平成30年度</t>
    <phoneticPr fontId="4"/>
  </si>
  <si>
    <t>収納件数</t>
    <rPh sb="0" eb="4">
      <t>シュウノウケンスウ</t>
    </rPh>
    <phoneticPr fontId="4"/>
  </si>
  <si>
    <t>収納額</t>
    <rPh sb="0" eb="2">
      <t>シュウノウ</t>
    </rPh>
    <rPh sb="2" eb="3">
      <t>ガク</t>
    </rPh>
    <phoneticPr fontId="4"/>
  </si>
  <si>
    <t>（＊）各決済方法の対応開始時期は、PayB（H30年8月）、LINEPay（H31年3月）、PayPay（R2年6月）、クレジットカード・Pay-easy（R2年12月）、auPAY（R5年4月）。</t>
    <rPh sb="3" eb="4">
      <t>カク</t>
    </rPh>
    <rPh sb="4" eb="6">
      <t>ケッサイ</t>
    </rPh>
    <rPh sb="6" eb="8">
      <t>ホウホウ</t>
    </rPh>
    <rPh sb="9" eb="11">
      <t>タイオウ</t>
    </rPh>
    <rPh sb="11" eb="13">
      <t>カイシ</t>
    </rPh>
    <rPh sb="13" eb="15">
      <t>ジキ</t>
    </rPh>
    <rPh sb="25" eb="26">
      <t>ネン</t>
    </rPh>
    <rPh sb="27" eb="28">
      <t>ガツ</t>
    </rPh>
    <rPh sb="41" eb="42">
      <t>ネン</t>
    </rPh>
    <rPh sb="43" eb="44">
      <t>ガツ</t>
    </rPh>
    <rPh sb="55" eb="56">
      <t>ネン</t>
    </rPh>
    <rPh sb="57" eb="58">
      <t>ガツ</t>
    </rPh>
    <rPh sb="80" eb="81">
      <t>ネン</t>
    </rPh>
    <rPh sb="83" eb="84">
      <t>ガツ</t>
    </rPh>
    <rPh sb="94" eb="95">
      <t>ネン</t>
    </rPh>
    <rPh sb="96" eb="97">
      <t>ガツ</t>
    </rPh>
    <phoneticPr fontId="4"/>
  </si>
  <si>
    <t>令和5年度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</si>
  <si>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t xml:space="preserve">                             (単位：件・千円・％）</t>
    <rPh sb="30" eb="32">
      <t>タンイ</t>
    </rPh>
    <rPh sb="33" eb="34">
      <t>ケン</t>
    </rPh>
    <rPh sb="35" eb="37">
      <t>センエン</t>
    </rPh>
    <phoneticPr fontId="4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</si>
  <si>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</si>
  <si>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令和2年度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</si>
  <si>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t>令和3年度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</si>
  <si>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t>令和4年度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</si>
  <si>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t>令和5年度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</si>
  <si>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</si>
  <si>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</si>
  <si>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r>
      <t>令和2年度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5">
      <t>ド</t>
    </rPh>
    <phoneticPr fontId="1"/>
  </si>
  <si>
    <r>
      <t>令和3年度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5">
      <t>ド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</si>
  <si>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</si>
  <si>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</si>
  <si>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</si>
  <si>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(1,809)</t>
  </si>
  <si>
    <t>(1,750)</t>
  </si>
  <si>
    <t>(1,146)</t>
  </si>
  <si>
    <t>-</t>
  </si>
  <si>
    <t>(1,218)</t>
  </si>
  <si>
    <t>(2,021)</t>
  </si>
  <si>
    <r>
      <t>令和2年度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カズ</t>
    </rPh>
    <rPh sb="3" eb="5">
      <t>ネンド</t>
    </rPh>
    <rPh sb="4" eb="5">
      <t>ド</t>
    </rPh>
    <phoneticPr fontId="1"/>
  </si>
  <si>
    <r>
      <t>令和3年度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カズ</t>
    </rPh>
    <rPh sb="3" eb="5">
      <t>ネンド</t>
    </rPh>
    <rPh sb="4" eb="5">
      <t>ド</t>
    </rPh>
    <phoneticPr fontId="1"/>
  </si>
  <si>
    <t>(4,087)</t>
  </si>
  <si>
    <t>(4,065)</t>
  </si>
  <si>
    <t>(3,972)</t>
  </si>
  <si>
    <t>(3,308)</t>
  </si>
  <si>
    <t>(3,487)</t>
  </si>
  <si>
    <t>市・県民税・
森林環境税
（普通徴収）</t>
    <rPh sb="0" eb="1">
      <t>シ</t>
    </rPh>
    <rPh sb="2" eb="5">
      <t>ケンミンゼイ</t>
    </rPh>
    <rPh sb="7" eb="12">
      <t>シンリンカンキョウゼイ</t>
    </rPh>
    <rPh sb="14" eb="18">
      <t>フツウチョウシュウ</t>
    </rPh>
    <phoneticPr fontId="4"/>
  </si>
  <si>
    <t>令和7年度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</si>
  <si>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</si>
  <si>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</si>
  <si>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</si>
  <si>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</si>
  <si>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</si>
  <si>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r>
      <t>11.00</t>
    </r>
    <r>
      <rPr>
        <sz val="12"/>
        <color indexed="9"/>
        <rFont val="ＭＳ Ｐゴシック"/>
        <family val="3"/>
        <charset val="128"/>
      </rPr>
      <t>,</t>
    </r>
    <r>
      <rPr>
        <sz val="12"/>
        <color indexed="8"/>
        <rFont val="ＭＳ Ｐゴシック"/>
        <family val="3"/>
        <charset val="128"/>
      </rPr>
      <t xml:space="preserve">
(1行のみ)22.00</t>
    </r>
    <r>
      <rPr>
        <sz val="12"/>
        <color indexed="9"/>
        <rFont val="ＭＳ Ｐゴシック"/>
        <family val="3"/>
        <charset val="128"/>
      </rPr>
      <t>,</t>
    </r>
    <rPh sb="9" eb="10">
      <t>コウ</t>
    </rPh>
    <phoneticPr fontId="2"/>
  </si>
  <si>
    <t>令和2年度</t>
    <rPh sb="0" eb="1">
      <t>レイワ</t>
    </rPh>
    <rPh sb="3" eb="5">
      <t>ネンド</t>
    </rPh>
    <phoneticPr fontId="2"/>
  </si>
  <si>
    <t>令和3年度</t>
    <rPh sb="0" eb="1">
      <t>レイワ</t>
    </rPh>
    <rPh sb="3" eb="4">
      <t>ネン</t>
    </rPh>
    <rPh sb="4" eb="5">
      <t>ド</t>
    </rPh>
    <phoneticPr fontId="2"/>
  </si>
  <si>
    <t>令和4年度</t>
    <rPh sb="0" eb="1">
      <t>レイワ</t>
    </rPh>
    <rPh sb="3" eb="5">
      <t>ネンド</t>
    </rPh>
    <phoneticPr fontId="2"/>
  </si>
  <si>
    <t>令和5年度</t>
    <rPh sb="0" eb="1">
      <t>レイワ</t>
    </rPh>
    <rPh sb="3" eb="5">
      <t>ネンド</t>
    </rPh>
    <phoneticPr fontId="2"/>
  </si>
  <si>
    <t>令和6年度</t>
    <rPh sb="0" eb="1">
      <t>レイワ</t>
    </rPh>
    <rPh sb="3" eb="5">
      <t>ネンド</t>
    </rPh>
    <phoneticPr fontId="2"/>
  </si>
  <si>
    <t>(＊)令和6年度より1行のみ口座振替手数料が22円（税込）に変更となった。</t>
    <rPh sb="3" eb="5">
      <t>レイワ</t>
    </rPh>
    <rPh sb="6" eb="8">
      <t>ネンド</t>
    </rPh>
    <rPh sb="11" eb="12">
      <t>コウ</t>
    </rPh>
    <rPh sb="14" eb="16">
      <t>コウザ</t>
    </rPh>
    <rPh sb="16" eb="18">
      <t>フリカエ</t>
    </rPh>
    <rPh sb="18" eb="21">
      <t>テスウリョウ</t>
    </rPh>
    <rPh sb="24" eb="25">
      <t>エン</t>
    </rPh>
    <rPh sb="26" eb="28">
      <t>ゼイコミ</t>
    </rPh>
    <rPh sb="30" eb="32">
      <t>ヘンコウ</t>
    </rPh>
    <phoneticPr fontId="2"/>
  </si>
  <si>
    <t>（注）　各年度末現在の滞納処分の停止税額</t>
    <rPh sb="1" eb="2">
      <t>チュウ</t>
    </rPh>
    <rPh sb="4" eb="5">
      <t>カク</t>
    </rPh>
    <rPh sb="5" eb="8">
      <t>ネンドマツ</t>
    </rPh>
    <rPh sb="8" eb="10">
      <t>ゲンザイ</t>
    </rPh>
    <rPh sb="11" eb="13">
      <t>タイノウ</t>
    </rPh>
    <rPh sb="13" eb="15">
      <t>ショブン</t>
    </rPh>
    <rPh sb="16" eb="18">
      <t>テイシ</t>
    </rPh>
    <rPh sb="18" eb="20">
      <t>ゼイガク</t>
    </rPh>
    <phoneticPr fontId="3"/>
  </si>
  <si>
    <t>（注）　各年度末現在の不納欠損処分税額</t>
    <rPh sb="1" eb="2">
      <t>チュウ</t>
    </rPh>
    <rPh sb="4" eb="5">
      <t>カク</t>
    </rPh>
    <rPh sb="5" eb="8">
      <t>ネンドマツ</t>
    </rPh>
    <rPh sb="8" eb="10">
      <t>ゲンザイ</t>
    </rPh>
    <rPh sb="11" eb="13">
      <t>フノウ</t>
    </rPh>
    <rPh sb="13" eb="15">
      <t>ケッソン</t>
    </rPh>
    <rPh sb="15" eb="17">
      <t>ショブン</t>
    </rPh>
    <rPh sb="17" eb="19">
      <t>ゼイガク</t>
    </rPh>
    <phoneticPr fontId="3"/>
  </si>
  <si>
    <t xml:space="preserve">
(＊)キャッシュレス決済とは、スマートフォンアプリやクレジットカード等を利用して市税を納付できる決済手段であり、
令和６年度時点で利用可能なスマートフォンアプリにPayB、LINEPay、PayPay、auPAYがある。</t>
    <rPh sb="11" eb="13">
      <t>ケッサイ</t>
    </rPh>
    <rPh sb="35" eb="36">
      <t>トウ</t>
    </rPh>
    <rPh sb="37" eb="39">
      <t>リヨウ</t>
    </rPh>
    <rPh sb="41" eb="42">
      <t>シ</t>
    </rPh>
    <rPh sb="42" eb="43">
      <t>ゼイ</t>
    </rPh>
    <rPh sb="44" eb="46">
      <t>ノウフ</t>
    </rPh>
    <rPh sb="49" eb="51">
      <t>ケッサイ</t>
    </rPh>
    <rPh sb="51" eb="53">
      <t>シュダン</t>
    </rPh>
    <rPh sb="58" eb="60">
      <t>レイワ</t>
    </rPh>
    <rPh sb="61" eb="63">
      <t>ネンド</t>
    </rPh>
    <rPh sb="63" eb="65">
      <t>ジテン</t>
    </rPh>
    <rPh sb="66" eb="68">
      <t>リヨウ</t>
    </rPh>
    <rPh sb="68" eb="70">
      <t>カノウ</t>
    </rPh>
    <phoneticPr fontId="4"/>
  </si>
  <si>
    <t>（注） 県民税を含む。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</si>
</sst>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_ "/>
    <numFmt numFmtId="178" formatCode="#,##0.0_);[Red]\(#,##0.0\)"/>
    <numFmt numFmtId="179" formatCode="0_);[Red]\(0\)"/>
    <numFmt numFmtId="180" formatCode="#,##0_);[Red]\(#,##0\)"/>
    <numFmt numFmtId="181" formatCode="0_ "/>
    <numFmt numFmtId="182" formatCode="#,##0;&quot;△ &quot;#,##0"/>
    <numFmt numFmtId="183" formatCode="#,##0.0;&quot;△ &quot;#,##0.0"/>
    <numFmt numFmtId="184" formatCode="#,##0.00_ "/>
    <numFmt numFmtId="185" formatCode="#,##0.00_ ;[Red]\-#,##0.00\ "/>
  </numFmts>
  <fonts count="2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8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4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4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41" fontId="5" fillId="0" borderId="19" xfId="0" applyNumberFormat="1" applyFont="1" applyBorder="1" applyAlignment="1">
      <alignment horizontal="right" vertical="center"/>
    </xf>
    <xf numFmtId="41" fontId="5" fillId="0" borderId="20" xfId="0" applyNumberFormat="1" applyFont="1" applyBorder="1" applyAlignment="1">
      <alignment horizontal="right" vertical="center"/>
    </xf>
    <xf numFmtId="41" fontId="5" fillId="0" borderId="21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right" vertical="center"/>
    </xf>
    <xf numFmtId="177" fontId="5" fillId="0" borderId="26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8" fontId="5" fillId="0" borderId="25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right" vertical="center"/>
    </xf>
    <xf numFmtId="178" fontId="5" fillId="0" borderId="36" xfId="0" applyNumberFormat="1" applyFont="1" applyBorder="1" applyAlignment="1">
      <alignment horizontal="right" vertical="center"/>
    </xf>
    <xf numFmtId="178" fontId="5" fillId="0" borderId="37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178" fontId="5" fillId="0" borderId="39" xfId="0" applyNumberFormat="1" applyFont="1" applyBorder="1" applyAlignment="1">
      <alignment horizontal="right" vertical="center"/>
    </xf>
    <xf numFmtId="178" fontId="5" fillId="0" borderId="40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41" xfId="0" applyNumberFormat="1" applyFont="1" applyBorder="1" applyAlignment="1">
      <alignment horizontal="right" vertical="center"/>
    </xf>
    <xf numFmtId="179" fontId="5" fillId="0" borderId="19" xfId="0" applyNumberFormat="1" applyFont="1" applyBorder="1" applyAlignment="1">
      <alignment horizontal="right" vertical="center"/>
    </xf>
    <xf numFmtId="179" fontId="5" fillId="0" borderId="20" xfId="0" applyNumberFormat="1" applyFont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176" fontId="6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178" fontId="5" fillId="0" borderId="42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76" fontId="5" fillId="0" borderId="19" xfId="0" quotePrefix="1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76" fontId="5" fillId="0" borderId="16" xfId="0" quotePrefix="1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177" fontId="5" fillId="0" borderId="30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0" fontId="6" fillId="0" borderId="46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/>
    </xf>
    <xf numFmtId="42" fontId="5" fillId="0" borderId="5" xfId="0" quotePrefix="1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>
      <alignment horizontal="right" vertical="center"/>
    </xf>
    <xf numFmtId="176" fontId="5" fillId="2" borderId="21" xfId="0" applyNumberFormat="1" applyFont="1" applyFill="1" applyBorder="1" applyAlignment="1">
      <alignment horizontal="right" vertical="center"/>
    </xf>
    <xf numFmtId="176" fontId="5" fillId="2" borderId="22" xfId="0" applyNumberFormat="1" applyFont="1" applyFill="1" applyBorder="1" applyAlignment="1">
      <alignment horizontal="right" vertical="center"/>
    </xf>
    <xf numFmtId="176" fontId="5" fillId="2" borderId="24" xfId="0" applyNumberFormat="1" applyFont="1" applyFill="1" applyBorder="1" applyAlignment="1">
      <alignment horizontal="right" vertical="center"/>
    </xf>
    <xf numFmtId="177" fontId="5" fillId="2" borderId="25" xfId="0" applyNumberFormat="1" applyFont="1" applyFill="1" applyBorder="1" applyAlignment="1">
      <alignment horizontal="right" vertical="center"/>
    </xf>
    <xf numFmtId="177" fontId="5" fillId="2" borderId="27" xfId="0" applyNumberFormat="1" applyFont="1" applyFill="1" applyBorder="1" applyAlignment="1">
      <alignment horizontal="right" vertical="center"/>
    </xf>
    <xf numFmtId="0" fontId="5" fillId="0" borderId="48" xfId="0" applyFont="1" applyBorder="1" applyAlignment="1">
      <alignment vertical="center"/>
    </xf>
    <xf numFmtId="176" fontId="5" fillId="2" borderId="25" xfId="0" applyNumberFormat="1" applyFont="1" applyFill="1" applyBorder="1" applyAlignment="1">
      <alignment horizontal="right" vertical="center"/>
    </xf>
    <xf numFmtId="49" fontId="5" fillId="2" borderId="25" xfId="0" applyNumberFormat="1" applyFont="1" applyFill="1" applyBorder="1" applyAlignment="1">
      <alignment horizontal="right" vertical="center"/>
    </xf>
    <xf numFmtId="176" fontId="5" fillId="2" borderId="27" xfId="0" applyNumberFormat="1" applyFont="1" applyFill="1" applyBorder="1" applyAlignment="1">
      <alignment horizontal="right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177" fontId="5" fillId="2" borderId="22" xfId="0" applyNumberFormat="1" applyFont="1" applyFill="1" applyBorder="1" applyAlignment="1">
      <alignment vertical="center"/>
    </xf>
    <xf numFmtId="177" fontId="5" fillId="2" borderId="51" xfId="0" applyNumberFormat="1" applyFont="1" applyFill="1" applyBorder="1" applyAlignment="1">
      <alignment vertical="center"/>
    </xf>
    <xf numFmtId="177" fontId="5" fillId="2" borderId="50" xfId="0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vertical="center"/>
    </xf>
    <xf numFmtId="177" fontId="5" fillId="2" borderId="38" xfId="0" applyNumberFormat="1" applyFont="1" applyFill="1" applyBorder="1" applyAlignment="1">
      <alignment horizontal="right" vertical="center"/>
    </xf>
    <xf numFmtId="0" fontId="5" fillId="0" borderId="52" xfId="0" applyFont="1" applyBorder="1" applyAlignment="1">
      <alignment vertical="center"/>
    </xf>
    <xf numFmtId="177" fontId="5" fillId="2" borderId="19" xfId="0" applyNumberFormat="1" applyFont="1" applyFill="1" applyBorder="1" applyAlignment="1">
      <alignment vertical="center"/>
    </xf>
    <xf numFmtId="177" fontId="5" fillId="2" borderId="0" xfId="0" applyNumberFormat="1" applyFont="1" applyFill="1" applyAlignment="1">
      <alignment vertical="center"/>
    </xf>
    <xf numFmtId="177" fontId="5" fillId="2" borderId="48" xfId="0" applyNumberFormat="1" applyFont="1" applyFill="1" applyBorder="1" applyAlignment="1">
      <alignment vertical="center"/>
    </xf>
    <xf numFmtId="177" fontId="5" fillId="2" borderId="25" xfId="0" applyNumberFormat="1" applyFont="1" applyFill="1" applyBorder="1" applyAlignment="1">
      <alignment vertical="center"/>
    </xf>
    <xf numFmtId="177" fontId="5" fillId="2" borderId="53" xfId="0" applyNumberFormat="1" applyFont="1" applyFill="1" applyBorder="1" applyAlignment="1">
      <alignment horizontal="right" vertical="center"/>
    </xf>
    <xf numFmtId="0" fontId="6" fillId="0" borderId="48" xfId="0" applyFont="1" applyBorder="1" applyAlignment="1">
      <alignment vertical="center"/>
    </xf>
    <xf numFmtId="176" fontId="6" fillId="2" borderId="25" xfId="0" applyNumberFormat="1" applyFont="1" applyFill="1" applyBorder="1" applyAlignment="1">
      <alignment horizontal="right" vertical="center"/>
    </xf>
    <xf numFmtId="49" fontId="6" fillId="2" borderId="25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0" fontId="6" fillId="0" borderId="49" xfId="0" applyFont="1" applyBorder="1" applyAlignment="1">
      <alignment vertical="center"/>
    </xf>
    <xf numFmtId="176" fontId="6" fillId="2" borderId="22" xfId="0" applyNumberFormat="1" applyFont="1" applyFill="1" applyBorder="1" applyAlignment="1">
      <alignment horizontal="right" vertical="center"/>
    </xf>
    <xf numFmtId="176" fontId="6" fillId="2" borderId="24" xfId="0" applyNumberFormat="1" applyFont="1" applyFill="1" applyBorder="1" applyAlignment="1">
      <alignment horizontal="right" vertical="center"/>
    </xf>
    <xf numFmtId="42" fontId="5" fillId="0" borderId="35" xfId="0" quotePrefix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76" fontId="5" fillId="0" borderId="9" xfId="0" quotePrefix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176" fontId="5" fillId="0" borderId="13" xfId="0" quotePrefix="1" applyNumberFormat="1" applyFont="1" applyBorder="1" applyAlignment="1">
      <alignment horizontal="right" vertical="center"/>
    </xf>
    <xf numFmtId="0" fontId="6" fillId="0" borderId="0" xfId="0" quotePrefix="1" applyFont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181" fontId="5" fillId="0" borderId="16" xfId="0" applyNumberFormat="1" applyFont="1" applyBorder="1" applyAlignment="1">
      <alignment horizontal="right" vertical="center"/>
    </xf>
    <xf numFmtId="0" fontId="5" fillId="0" borderId="59" xfId="0" applyFont="1" applyBorder="1" applyAlignment="1">
      <alignment vertical="center"/>
    </xf>
    <xf numFmtId="177" fontId="5" fillId="0" borderId="49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5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0" fontId="6" fillId="0" borderId="59" xfId="0" applyFont="1" applyBorder="1" applyAlignment="1">
      <alignment vertical="center"/>
    </xf>
    <xf numFmtId="176" fontId="6" fillId="0" borderId="24" xfId="0" applyNumberFormat="1" applyFont="1" applyBorder="1" applyAlignment="1">
      <alignment horizontal="right" vertical="center"/>
    </xf>
    <xf numFmtId="38" fontId="7" fillId="0" borderId="0" xfId="1" applyFont="1" applyAlignment="1"/>
    <xf numFmtId="38" fontId="5" fillId="0" borderId="0" xfId="1" applyFont="1" applyBorder="1" applyAlignment="1">
      <alignment horizontal="center"/>
    </xf>
    <xf numFmtId="38" fontId="5" fillId="0" borderId="0" xfId="1" applyFont="1" applyBorder="1" applyAlignment="1"/>
    <xf numFmtId="38" fontId="6" fillId="0" borderId="0" xfId="1" applyFont="1" applyAlignment="1"/>
    <xf numFmtId="38" fontId="5" fillId="0" borderId="0" xfId="1" applyFont="1" applyAlignment="1"/>
    <xf numFmtId="38" fontId="5" fillId="0" borderId="0" xfId="1" applyFont="1" applyBorder="1" applyAlignment="1">
      <alignment horizontal="right"/>
    </xf>
    <xf numFmtId="38" fontId="5" fillId="0" borderId="43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62" xfId="1" applyFont="1" applyBorder="1" applyAlignment="1">
      <alignment horizontal="center" vertical="center"/>
    </xf>
    <xf numFmtId="38" fontId="5" fillId="0" borderId="19" xfId="1" applyFont="1" applyBorder="1" applyAlignment="1">
      <alignment vertical="center"/>
    </xf>
    <xf numFmtId="176" fontId="5" fillId="0" borderId="20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176" fontId="5" fillId="0" borderId="53" xfId="1" applyNumberFormat="1" applyFont="1" applyBorder="1" applyAlignment="1">
      <alignment horizontal="right" vertical="center"/>
    </xf>
    <xf numFmtId="177" fontId="5" fillId="0" borderId="20" xfId="1" applyNumberFormat="1" applyFont="1" applyBorder="1" applyAlignment="1">
      <alignment horizontal="right" vertical="center"/>
    </xf>
    <xf numFmtId="177" fontId="5" fillId="0" borderId="19" xfId="1" applyNumberFormat="1" applyFont="1" applyBorder="1" applyAlignment="1">
      <alignment horizontal="right" vertical="center"/>
    </xf>
    <xf numFmtId="177" fontId="5" fillId="0" borderId="53" xfId="1" applyNumberFormat="1" applyFont="1" applyBorder="1" applyAlignment="1">
      <alignment horizontal="right"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176" fontId="5" fillId="0" borderId="40" xfId="1" applyNumberFormat="1" applyFont="1" applyBorder="1" applyAlignment="1">
      <alignment horizontal="right" vertical="center"/>
    </xf>
    <xf numFmtId="38" fontId="5" fillId="0" borderId="49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7" fontId="5" fillId="0" borderId="23" xfId="1" applyNumberFormat="1" applyFont="1" applyBorder="1" applyAlignment="1">
      <alignment horizontal="right" vertical="center"/>
    </xf>
    <xf numFmtId="177" fontId="5" fillId="0" borderId="22" xfId="1" applyNumberFormat="1" applyFont="1" applyBorder="1" applyAlignment="1">
      <alignment horizontal="right" vertical="center"/>
    </xf>
    <xf numFmtId="177" fontId="5" fillId="0" borderId="38" xfId="1" applyNumberFormat="1" applyFont="1" applyBorder="1" applyAlignment="1">
      <alignment horizontal="right" vertical="center"/>
    </xf>
    <xf numFmtId="38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177" fontId="5" fillId="0" borderId="9" xfId="1" applyNumberFormat="1" applyFont="1" applyBorder="1" applyAlignment="1">
      <alignment horizontal="right" vertical="center"/>
    </xf>
    <xf numFmtId="177" fontId="5" fillId="0" borderId="64" xfId="1" applyNumberFormat="1" applyFont="1" applyBorder="1" applyAlignment="1">
      <alignment horizontal="right" vertical="center"/>
    </xf>
    <xf numFmtId="38" fontId="5" fillId="0" borderId="65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66" xfId="1" applyNumberFormat="1" applyFont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53" xfId="1" applyNumberFormat="1" applyFont="1" applyFill="1" applyBorder="1" applyAlignment="1">
      <alignment horizontal="right" vertical="center"/>
    </xf>
    <xf numFmtId="177" fontId="5" fillId="0" borderId="20" xfId="1" applyNumberFormat="1" applyFont="1" applyFill="1" applyBorder="1" applyAlignment="1">
      <alignment horizontal="right" vertical="center"/>
    </xf>
    <xf numFmtId="177" fontId="5" fillId="0" borderId="19" xfId="1" applyNumberFormat="1" applyFont="1" applyFill="1" applyBorder="1" applyAlignment="1">
      <alignment horizontal="right" vertical="center"/>
    </xf>
    <xf numFmtId="177" fontId="5" fillId="0" borderId="53" xfId="1" applyNumberFormat="1" applyFont="1" applyFill="1" applyBorder="1" applyAlignment="1">
      <alignment horizontal="right" vertical="center"/>
    </xf>
    <xf numFmtId="176" fontId="5" fillId="0" borderId="26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40" xfId="1" applyNumberFormat="1" applyFont="1" applyFill="1" applyBorder="1" applyAlignment="1">
      <alignment horizontal="right" vertical="center"/>
    </xf>
    <xf numFmtId="176" fontId="5" fillId="0" borderId="66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right" vertical="center"/>
    </xf>
    <xf numFmtId="177" fontId="5" fillId="0" borderId="68" xfId="1" applyNumberFormat="1" applyFont="1" applyBorder="1" applyAlignment="1">
      <alignment horizontal="right" vertical="center"/>
    </xf>
    <xf numFmtId="177" fontId="5" fillId="0" borderId="56" xfId="1" applyNumberFormat="1" applyFont="1" applyBorder="1" applyAlignment="1">
      <alignment horizontal="right" vertical="center"/>
    </xf>
    <xf numFmtId="177" fontId="5" fillId="0" borderId="58" xfId="1" applyNumberFormat="1" applyFont="1" applyBorder="1" applyAlignment="1">
      <alignment horizontal="right" vertical="center"/>
    </xf>
    <xf numFmtId="176" fontId="5" fillId="2" borderId="20" xfId="1" applyNumberFormat="1" applyFont="1" applyFill="1" applyBorder="1" applyAlignment="1">
      <alignment horizontal="right" vertical="center"/>
    </xf>
    <xf numFmtId="176" fontId="5" fillId="2" borderId="19" xfId="1" applyNumberFormat="1" applyFont="1" applyFill="1" applyBorder="1" applyAlignment="1">
      <alignment horizontal="right" vertical="center"/>
    </xf>
    <xf numFmtId="176" fontId="5" fillId="2" borderId="53" xfId="1" applyNumberFormat="1" applyFont="1" applyFill="1" applyBorder="1" applyAlignment="1">
      <alignment horizontal="right" vertical="center"/>
    </xf>
    <xf numFmtId="177" fontId="5" fillId="2" borderId="20" xfId="1" applyNumberFormat="1" applyFont="1" applyFill="1" applyBorder="1" applyAlignment="1">
      <alignment horizontal="right" vertical="center"/>
    </xf>
    <xf numFmtId="177" fontId="5" fillId="2" borderId="19" xfId="1" applyNumberFormat="1" applyFont="1" applyFill="1" applyBorder="1" applyAlignment="1">
      <alignment horizontal="right" vertical="center"/>
    </xf>
    <xf numFmtId="177" fontId="5" fillId="2" borderId="53" xfId="1" applyNumberFormat="1" applyFont="1" applyFill="1" applyBorder="1" applyAlignment="1">
      <alignment horizontal="right" vertical="center"/>
    </xf>
    <xf numFmtId="176" fontId="5" fillId="2" borderId="26" xfId="1" applyNumberFormat="1" applyFont="1" applyFill="1" applyBorder="1" applyAlignment="1">
      <alignment horizontal="right" vertical="center"/>
    </xf>
    <xf numFmtId="176" fontId="5" fillId="2" borderId="25" xfId="1" applyNumberFormat="1" applyFont="1" applyFill="1" applyBorder="1" applyAlignment="1">
      <alignment horizontal="right" vertical="center"/>
    </xf>
    <xf numFmtId="176" fontId="5" fillId="2" borderId="40" xfId="1" applyNumberFormat="1" applyFont="1" applyFill="1" applyBorder="1" applyAlignment="1">
      <alignment horizontal="right" vertical="center"/>
    </xf>
    <xf numFmtId="38" fontId="5" fillId="2" borderId="56" xfId="1" applyFont="1" applyFill="1" applyBorder="1" applyAlignment="1">
      <alignment horizontal="center" vertical="center"/>
    </xf>
    <xf numFmtId="177" fontId="5" fillId="2" borderId="68" xfId="1" applyNumberFormat="1" applyFont="1" applyFill="1" applyBorder="1" applyAlignment="1">
      <alignment horizontal="right" vertical="center"/>
    </xf>
    <xf numFmtId="177" fontId="5" fillId="2" borderId="56" xfId="1" applyNumberFormat="1" applyFont="1" applyFill="1" applyBorder="1" applyAlignment="1">
      <alignment horizontal="right" vertical="center"/>
    </xf>
    <xf numFmtId="177" fontId="5" fillId="2" borderId="58" xfId="1" applyNumberFormat="1" applyFont="1" applyFill="1" applyBorder="1" applyAlignment="1">
      <alignment horizontal="right" vertical="center"/>
    </xf>
    <xf numFmtId="176" fontId="6" fillId="2" borderId="20" xfId="1" applyNumberFormat="1" applyFont="1" applyFill="1" applyBorder="1" applyAlignment="1">
      <alignment horizontal="right" vertical="center"/>
    </xf>
    <xf numFmtId="176" fontId="6" fillId="2" borderId="19" xfId="1" applyNumberFormat="1" applyFont="1" applyFill="1" applyBorder="1" applyAlignment="1">
      <alignment horizontal="right" vertical="center"/>
    </xf>
    <xf numFmtId="176" fontId="6" fillId="2" borderId="53" xfId="1" applyNumberFormat="1" applyFont="1" applyFill="1" applyBorder="1" applyAlignment="1">
      <alignment horizontal="right" vertical="center"/>
    </xf>
    <xf numFmtId="177" fontId="6" fillId="2" borderId="20" xfId="1" applyNumberFormat="1" applyFont="1" applyFill="1" applyBorder="1" applyAlignment="1">
      <alignment horizontal="right" vertical="center"/>
    </xf>
    <xf numFmtId="177" fontId="6" fillId="2" borderId="19" xfId="1" applyNumberFormat="1" applyFont="1" applyFill="1" applyBorder="1" applyAlignment="1">
      <alignment horizontal="right" vertical="center"/>
    </xf>
    <xf numFmtId="177" fontId="6" fillId="2" borderId="53" xfId="1" applyNumberFormat="1" applyFont="1" applyFill="1" applyBorder="1" applyAlignment="1">
      <alignment horizontal="right" vertical="center"/>
    </xf>
    <xf numFmtId="38" fontId="6" fillId="2" borderId="25" xfId="1" applyFont="1" applyFill="1" applyBorder="1" applyAlignment="1">
      <alignment horizontal="center" vertical="center"/>
    </xf>
    <xf numFmtId="176" fontId="6" fillId="2" borderId="26" xfId="1" applyNumberFormat="1" applyFont="1" applyFill="1" applyBorder="1" applyAlignment="1">
      <alignment horizontal="right" vertical="center"/>
    </xf>
    <xf numFmtId="176" fontId="6" fillId="2" borderId="25" xfId="1" applyNumberFormat="1" applyFont="1" applyFill="1" applyBorder="1" applyAlignment="1">
      <alignment horizontal="right" vertical="center"/>
    </xf>
    <xf numFmtId="176" fontId="6" fillId="2" borderId="40" xfId="1" applyNumberFormat="1" applyFont="1" applyFill="1" applyBorder="1" applyAlignment="1">
      <alignment horizontal="right" vertical="center"/>
    </xf>
    <xf numFmtId="177" fontId="5" fillId="2" borderId="23" xfId="1" applyNumberFormat="1" applyFont="1" applyFill="1" applyBorder="1" applyAlignment="1">
      <alignment horizontal="right" vertical="center"/>
    </xf>
    <xf numFmtId="177" fontId="5" fillId="2" borderId="22" xfId="1" applyNumberFormat="1" applyFont="1" applyFill="1" applyBorder="1" applyAlignment="1">
      <alignment horizontal="right" vertical="center"/>
    </xf>
    <xf numFmtId="177" fontId="5" fillId="2" borderId="38" xfId="1" applyNumberFormat="1" applyFont="1" applyFill="1" applyBorder="1" applyAlignment="1">
      <alignment horizontal="right" vertical="center"/>
    </xf>
    <xf numFmtId="176" fontId="6" fillId="0" borderId="26" xfId="1" applyNumberFormat="1" applyFont="1" applyFill="1" applyBorder="1" applyAlignment="1">
      <alignment horizontal="right" vertical="center"/>
    </xf>
    <xf numFmtId="176" fontId="6" fillId="0" borderId="25" xfId="1" applyNumberFormat="1" applyFont="1" applyFill="1" applyBorder="1" applyAlignment="1">
      <alignment horizontal="right" vertical="center"/>
    </xf>
    <xf numFmtId="176" fontId="6" fillId="0" borderId="40" xfId="1" applyNumberFormat="1" applyFont="1" applyFill="1" applyBorder="1" applyAlignment="1">
      <alignment horizontal="right" vertical="center"/>
    </xf>
    <xf numFmtId="38" fontId="8" fillId="0" borderId="0" xfId="1" applyFont="1" applyAlignment="1"/>
    <xf numFmtId="177" fontId="6" fillId="0" borderId="20" xfId="1" applyNumberFormat="1" applyFont="1" applyFill="1" applyBorder="1" applyAlignment="1">
      <alignment horizontal="right" vertical="center"/>
    </xf>
    <xf numFmtId="177" fontId="6" fillId="0" borderId="19" xfId="1" applyNumberFormat="1" applyFont="1" applyFill="1" applyBorder="1" applyAlignment="1">
      <alignment horizontal="right" vertical="center"/>
    </xf>
    <xf numFmtId="177" fontId="6" fillId="0" borderId="53" xfId="1" applyNumberFormat="1" applyFont="1" applyFill="1" applyBorder="1" applyAlignment="1">
      <alignment horizontal="right" vertical="center"/>
    </xf>
    <xf numFmtId="38" fontId="14" fillId="0" borderId="0" xfId="3" applyFont="1">
      <alignment vertical="center"/>
    </xf>
    <xf numFmtId="38" fontId="6" fillId="0" borderId="0" xfId="3">
      <alignment vertical="center"/>
    </xf>
    <xf numFmtId="38" fontId="6" fillId="0" borderId="0" xfId="3" applyAlignment="1">
      <alignment horizontal="center" vertical="center"/>
    </xf>
    <xf numFmtId="38" fontId="6" fillId="0" borderId="0" xfId="3" applyFont="1" applyAlignment="1"/>
    <xf numFmtId="38" fontId="6" fillId="0" borderId="0" xfId="3" applyAlignment="1">
      <alignment horizontal="right" vertical="center"/>
    </xf>
    <xf numFmtId="38" fontId="0" fillId="0" borderId="0" xfId="3" applyFont="1" applyAlignment="1">
      <alignment horizontal="right" vertical="center"/>
    </xf>
    <xf numFmtId="38" fontId="5" fillId="0" borderId="43" xfId="3" applyFont="1" applyBorder="1" applyAlignment="1">
      <alignment horizontal="center" vertical="center"/>
    </xf>
    <xf numFmtId="38" fontId="5" fillId="0" borderId="1" xfId="3" applyFont="1" applyBorder="1" applyAlignment="1">
      <alignment horizontal="center" vertical="center"/>
    </xf>
    <xf numFmtId="38" fontId="5" fillId="0" borderId="61" xfId="3" applyFont="1" applyBorder="1" applyAlignment="1">
      <alignment horizontal="center" vertical="center"/>
    </xf>
    <xf numFmtId="38" fontId="5" fillId="0" borderId="1" xfId="3" quotePrefix="1" applyFont="1" applyBorder="1" applyAlignment="1">
      <alignment horizontal="center" vertical="center"/>
    </xf>
    <xf numFmtId="38" fontId="5" fillId="0" borderId="78" xfId="3" quotePrefix="1" applyFont="1" applyBorder="1" applyAlignment="1">
      <alignment horizontal="center" vertical="center"/>
    </xf>
    <xf numFmtId="38" fontId="5" fillId="0" borderId="1" xfId="3" quotePrefix="1" applyFont="1" applyFill="1" applyBorder="1" applyAlignment="1">
      <alignment horizontal="center" vertical="center"/>
    </xf>
    <xf numFmtId="38" fontId="5" fillId="0" borderId="78" xfId="3" quotePrefix="1" applyFont="1" applyFill="1" applyBorder="1" applyAlignment="1">
      <alignment horizontal="center" vertical="center"/>
    </xf>
    <xf numFmtId="38" fontId="5" fillId="0" borderId="61" xfId="3" quotePrefix="1" applyFont="1" applyFill="1" applyBorder="1" applyAlignment="1">
      <alignment horizontal="center" vertical="center"/>
    </xf>
    <xf numFmtId="38" fontId="6" fillId="0" borderId="62" xfId="3" quotePrefix="1" applyFont="1" applyFill="1" applyBorder="1" applyAlignment="1">
      <alignment horizontal="center" vertical="center"/>
    </xf>
    <xf numFmtId="176" fontId="9" fillId="0" borderId="44" xfId="3" applyNumberFormat="1" applyFont="1" applyBorder="1" applyAlignment="1">
      <alignment horizontal="center" vertical="center" shrinkToFit="1"/>
    </xf>
    <xf numFmtId="176" fontId="5" fillId="0" borderId="22" xfId="3" applyNumberFormat="1" applyFont="1" applyBorder="1" applyAlignment="1">
      <alignment horizontal="center" vertical="center"/>
    </xf>
    <xf numFmtId="176" fontId="5" fillId="0" borderId="22" xfId="3" applyNumberFormat="1" applyFont="1" applyBorder="1">
      <alignment vertical="center"/>
    </xf>
    <xf numFmtId="176" fontId="5" fillId="0" borderId="49" xfId="3" applyNumberFormat="1" applyFont="1" applyBorder="1">
      <alignment vertical="center"/>
    </xf>
    <xf numFmtId="176" fontId="5" fillId="0" borderId="51" xfId="3" applyNumberFormat="1" applyFont="1" applyBorder="1">
      <alignment vertical="center"/>
    </xf>
    <xf numFmtId="176" fontId="5" fillId="0" borderId="22" xfId="3" applyNumberFormat="1" applyFont="1" applyFill="1" applyBorder="1">
      <alignment vertical="center"/>
    </xf>
    <xf numFmtId="176" fontId="5" fillId="0" borderId="51" xfId="3" applyNumberFormat="1" applyFont="1" applyFill="1" applyBorder="1">
      <alignment vertical="center"/>
    </xf>
    <xf numFmtId="176" fontId="5" fillId="0" borderId="49" xfId="3" applyNumberFormat="1" applyFont="1" applyFill="1" applyBorder="1">
      <alignment vertical="center"/>
    </xf>
    <xf numFmtId="176" fontId="15" fillId="0" borderId="49" xfId="3" applyNumberFormat="1" applyFont="1" applyFill="1" applyBorder="1">
      <alignment vertical="center"/>
    </xf>
    <xf numFmtId="176" fontId="15" fillId="0" borderId="22" xfId="3" applyNumberFormat="1" applyFont="1" applyFill="1" applyBorder="1">
      <alignment vertical="center"/>
    </xf>
    <xf numFmtId="176" fontId="15" fillId="2" borderId="49" xfId="3" applyNumberFormat="1" applyFont="1" applyFill="1" applyBorder="1">
      <alignment vertical="center"/>
    </xf>
    <xf numFmtId="176" fontId="15" fillId="2" borderId="22" xfId="3" applyNumberFormat="1" applyFont="1" applyFill="1" applyBorder="1">
      <alignment vertical="center"/>
    </xf>
    <xf numFmtId="176" fontId="16" fillId="2" borderId="38" xfId="3" applyNumberFormat="1" applyFont="1" applyFill="1" applyBorder="1">
      <alignment vertical="center"/>
    </xf>
    <xf numFmtId="176" fontId="5" fillId="0" borderId="28" xfId="3" applyNumberFormat="1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0" borderId="5" xfId="3" applyNumberFormat="1" applyFont="1" applyBorder="1">
      <alignment vertical="center"/>
    </xf>
    <xf numFmtId="177" fontId="5" fillId="0" borderId="50" xfId="3" applyNumberFormat="1" applyFont="1" applyBorder="1">
      <alignment vertical="center"/>
    </xf>
    <xf numFmtId="177" fontId="5" fillId="0" borderId="79" xfId="3" applyNumberFormat="1" applyFont="1" applyBorder="1">
      <alignment vertical="center"/>
    </xf>
    <xf numFmtId="177" fontId="5" fillId="0" borderId="5" xfId="3" applyNumberFormat="1" applyFont="1" applyFill="1" applyBorder="1">
      <alignment vertical="center"/>
    </xf>
    <xf numFmtId="177" fontId="5" fillId="0" borderId="79" xfId="3" applyNumberFormat="1" applyFont="1" applyFill="1" applyBorder="1">
      <alignment vertical="center"/>
    </xf>
    <xf numFmtId="177" fontId="5" fillId="0" borderId="50" xfId="3" applyNumberFormat="1" applyFont="1" applyFill="1" applyBorder="1">
      <alignment vertical="center"/>
    </xf>
    <xf numFmtId="177" fontId="15" fillId="0" borderId="50" xfId="3" applyNumberFormat="1" applyFont="1" applyFill="1" applyBorder="1">
      <alignment vertical="center"/>
    </xf>
    <xf numFmtId="177" fontId="15" fillId="0" borderId="5" xfId="3" applyNumberFormat="1" applyFont="1" applyFill="1" applyBorder="1">
      <alignment vertical="center"/>
    </xf>
    <xf numFmtId="177" fontId="15" fillId="2" borderId="50" xfId="3" applyNumberFormat="1" applyFont="1" applyFill="1" applyBorder="1">
      <alignment vertical="center"/>
    </xf>
    <xf numFmtId="177" fontId="15" fillId="2" borderId="5" xfId="3" applyNumberFormat="1" applyFont="1" applyFill="1" applyBorder="1">
      <alignment vertical="center"/>
    </xf>
    <xf numFmtId="177" fontId="16" fillId="2" borderId="41" xfId="3" applyNumberFormat="1" applyFont="1" applyFill="1" applyBorder="1">
      <alignment vertical="center"/>
    </xf>
    <xf numFmtId="176" fontId="9" fillId="0" borderId="46" xfId="3" applyNumberFormat="1" applyFont="1" applyBorder="1" applyAlignment="1">
      <alignment horizontal="center" vertical="center"/>
    </xf>
    <xf numFmtId="177" fontId="5" fillId="0" borderId="26" xfId="3" applyNumberFormat="1" applyFont="1" applyBorder="1" applyAlignment="1">
      <alignment horizontal="center" vertical="center"/>
    </xf>
    <xf numFmtId="184" fontId="5" fillId="0" borderId="25" xfId="3" applyNumberFormat="1" applyFont="1" applyBorder="1">
      <alignment vertical="center"/>
    </xf>
    <xf numFmtId="184" fontId="5" fillId="0" borderId="48" xfId="3" applyNumberFormat="1" applyFont="1" applyBorder="1">
      <alignment vertical="center"/>
    </xf>
    <xf numFmtId="184" fontId="5" fillId="0" borderId="25" xfId="3" applyNumberFormat="1" applyFont="1" applyFill="1" applyBorder="1">
      <alignment vertical="center"/>
    </xf>
    <xf numFmtId="184" fontId="5" fillId="0" borderId="59" xfId="3" applyNumberFormat="1" applyFont="1" applyFill="1" applyBorder="1">
      <alignment vertical="center"/>
    </xf>
    <xf numFmtId="184" fontId="5" fillId="0" borderId="48" xfId="3" applyNumberFormat="1" applyFont="1" applyFill="1" applyBorder="1">
      <alignment vertical="center"/>
    </xf>
    <xf numFmtId="184" fontId="15" fillId="0" borderId="48" xfId="3" applyNumberFormat="1" applyFont="1" applyFill="1" applyBorder="1">
      <alignment vertical="center"/>
    </xf>
    <xf numFmtId="184" fontId="15" fillId="0" borderId="25" xfId="3" applyNumberFormat="1" applyFont="1" applyFill="1" applyBorder="1">
      <alignment vertical="center"/>
    </xf>
    <xf numFmtId="185" fontId="15" fillId="2" borderId="48" xfId="3" applyNumberFormat="1" applyFont="1" applyFill="1" applyBorder="1" applyAlignment="1">
      <alignment horizontal="right" vertical="center" wrapText="1"/>
    </xf>
    <xf numFmtId="185" fontId="15" fillId="0" borderId="25" xfId="3" applyNumberFormat="1" applyFont="1" applyFill="1" applyBorder="1" applyAlignment="1">
      <alignment vertical="center"/>
    </xf>
    <xf numFmtId="176" fontId="5" fillId="0" borderId="5" xfId="3" applyNumberFormat="1" applyFont="1" applyBorder="1">
      <alignment vertical="center"/>
    </xf>
    <xf numFmtId="176" fontId="5" fillId="0" borderId="50" xfId="3" applyNumberFormat="1" applyFont="1" applyBorder="1">
      <alignment vertical="center"/>
    </xf>
    <xf numFmtId="176" fontId="5" fillId="0" borderId="5" xfId="3" applyNumberFormat="1" applyFont="1" applyFill="1" applyBorder="1">
      <alignment vertical="center"/>
    </xf>
    <xf numFmtId="176" fontId="5" fillId="0" borderId="79" xfId="3" applyNumberFormat="1" applyFont="1" applyFill="1" applyBorder="1">
      <alignment vertical="center"/>
    </xf>
    <xf numFmtId="176" fontId="5" fillId="0" borderId="50" xfId="3" applyNumberFormat="1" applyFont="1" applyFill="1" applyBorder="1">
      <alignment vertical="center"/>
    </xf>
    <xf numFmtId="176" fontId="15" fillId="0" borderId="50" xfId="3" applyNumberFormat="1" applyFont="1" applyFill="1" applyBorder="1">
      <alignment vertical="center"/>
    </xf>
    <xf numFmtId="176" fontId="15" fillId="0" borderId="5" xfId="3" applyNumberFormat="1" applyFont="1" applyFill="1" applyBorder="1">
      <alignment vertical="center"/>
    </xf>
    <xf numFmtId="176" fontId="15" fillId="2" borderId="50" xfId="3" applyNumberFormat="1" applyFont="1" applyFill="1" applyBorder="1">
      <alignment vertical="center"/>
    </xf>
    <xf numFmtId="176" fontId="15" fillId="2" borderId="5" xfId="3" applyNumberFormat="1" applyFont="1" applyFill="1" applyBorder="1">
      <alignment vertical="center"/>
    </xf>
    <xf numFmtId="176" fontId="16" fillId="2" borderId="41" xfId="3" applyNumberFormat="1" applyFont="1" applyFill="1" applyBorder="1">
      <alignment vertical="center"/>
    </xf>
    <xf numFmtId="177" fontId="5" fillId="0" borderId="6" xfId="3" applyNumberFormat="1" applyFont="1" applyBorder="1">
      <alignment vertical="center"/>
    </xf>
    <xf numFmtId="38" fontId="5" fillId="0" borderId="35" xfId="3" applyFont="1" applyBorder="1" applyAlignment="1">
      <alignment horizontal="center" vertical="center"/>
    </xf>
    <xf numFmtId="185" fontId="5" fillId="0" borderId="55" xfId="3" applyNumberFormat="1" applyFont="1" applyBorder="1" applyAlignment="1">
      <alignment vertical="center"/>
    </xf>
    <xf numFmtId="185" fontId="5" fillId="0" borderId="35" xfId="3" applyNumberFormat="1" applyFont="1" applyBorder="1" applyAlignment="1">
      <alignment vertical="center"/>
    </xf>
    <xf numFmtId="185" fontId="5" fillId="0" borderId="35" xfId="3" applyNumberFormat="1" applyFont="1" applyFill="1" applyBorder="1" applyAlignment="1">
      <alignment vertical="center"/>
    </xf>
    <xf numFmtId="185" fontId="5" fillId="0" borderId="82" xfId="3" applyNumberFormat="1" applyFont="1" applyFill="1" applyBorder="1" applyAlignment="1">
      <alignment vertical="center"/>
    </xf>
    <xf numFmtId="185" fontId="5" fillId="0" borderId="55" xfId="3" applyNumberFormat="1" applyFont="1" applyFill="1" applyBorder="1" applyAlignment="1">
      <alignment vertical="center"/>
    </xf>
    <xf numFmtId="185" fontId="15" fillId="0" borderId="55" xfId="3" applyNumberFormat="1" applyFont="1" applyFill="1" applyBorder="1" applyAlignment="1">
      <alignment vertical="center"/>
    </xf>
    <xf numFmtId="185" fontId="15" fillId="0" borderId="35" xfId="3" applyNumberFormat="1" applyFont="1" applyFill="1" applyBorder="1" applyAlignment="1">
      <alignment vertical="center"/>
    </xf>
    <xf numFmtId="185" fontId="16" fillId="0" borderId="39" xfId="3" applyNumberFormat="1" applyFont="1" applyFill="1" applyBorder="1" applyAlignment="1">
      <alignment vertical="center"/>
    </xf>
    <xf numFmtId="38" fontId="5" fillId="0" borderId="0" xfId="3" applyFont="1">
      <alignment vertical="center"/>
    </xf>
    <xf numFmtId="38" fontId="9" fillId="0" borderId="0" xfId="3" applyFont="1">
      <alignment vertical="center"/>
    </xf>
    <xf numFmtId="38" fontId="5" fillId="0" borderId="0" xfId="3" applyFont="1" applyAlignment="1"/>
    <xf numFmtId="38" fontId="5" fillId="0" borderId="83" xfId="3" applyFont="1" applyBorder="1" applyAlignment="1">
      <alignment horizontal="center" vertical="center"/>
    </xf>
    <xf numFmtId="38" fontId="5" fillId="0" borderId="84" xfId="3" applyFont="1" applyBorder="1" applyAlignment="1">
      <alignment horizontal="center" vertical="center"/>
    </xf>
    <xf numFmtId="38" fontId="5" fillId="0" borderId="85" xfId="3" applyFont="1" applyBorder="1" applyAlignment="1">
      <alignment horizontal="center" vertical="center"/>
    </xf>
    <xf numFmtId="38" fontId="5" fillId="0" borderId="84" xfId="3" quotePrefix="1" applyFont="1" applyBorder="1" applyAlignment="1">
      <alignment horizontal="center" vertical="center"/>
    </xf>
    <xf numFmtId="38" fontId="5" fillId="0" borderId="42" xfId="3" quotePrefix="1" applyFont="1" applyBorder="1" applyAlignment="1">
      <alignment horizontal="center" vertical="center"/>
    </xf>
    <xf numFmtId="38" fontId="5" fillId="0" borderId="84" xfId="3" quotePrefix="1" applyFont="1" applyFill="1" applyBorder="1" applyAlignment="1">
      <alignment horizontal="center" vertical="center"/>
    </xf>
    <xf numFmtId="38" fontId="5" fillId="0" borderId="42" xfId="3" quotePrefix="1" applyFont="1" applyFill="1" applyBorder="1" applyAlignment="1">
      <alignment horizontal="center" vertical="center"/>
    </xf>
    <xf numFmtId="38" fontId="5" fillId="0" borderId="85" xfId="3" quotePrefix="1" applyFont="1" applyFill="1" applyBorder="1" applyAlignment="1">
      <alignment horizontal="center" vertical="center"/>
    </xf>
    <xf numFmtId="176" fontId="5" fillId="0" borderId="28" xfId="3" applyNumberFormat="1" applyFont="1" applyBorder="1" applyAlignment="1">
      <alignment horizontal="center" vertical="center" shrinkToFit="1"/>
    </xf>
    <xf numFmtId="176" fontId="5" fillId="0" borderId="5" xfId="3" applyNumberFormat="1" applyFont="1" applyBorder="1" applyAlignment="1">
      <alignment horizontal="center" vertical="center"/>
    </xf>
    <xf numFmtId="176" fontId="5" fillId="0" borderId="79" xfId="3" applyNumberFormat="1" applyFont="1" applyBorder="1">
      <alignment vertical="center"/>
    </xf>
    <xf numFmtId="38" fontId="6" fillId="0" borderId="59" xfId="3" applyBorder="1">
      <alignment vertical="center"/>
    </xf>
    <xf numFmtId="176" fontId="5" fillId="0" borderId="46" xfId="3" applyNumberFormat="1" applyFont="1" applyBorder="1" applyAlignment="1">
      <alignment horizontal="center" vertical="center"/>
    </xf>
    <xf numFmtId="177" fontId="15" fillId="0" borderId="25" xfId="3" applyNumberFormat="1" applyFont="1" applyFill="1" applyBorder="1">
      <alignment vertical="center"/>
    </xf>
    <xf numFmtId="184" fontId="15" fillId="0" borderId="86" xfId="3" applyNumberFormat="1" applyFont="1" applyFill="1" applyBorder="1">
      <alignment vertical="center"/>
    </xf>
    <xf numFmtId="176" fontId="5" fillId="0" borderId="76" xfId="3" applyNumberFormat="1" applyFont="1" applyBorder="1" applyAlignment="1">
      <alignment horizontal="center" vertical="center"/>
    </xf>
    <xf numFmtId="177" fontId="5" fillId="0" borderId="36" xfId="3" applyNumberFormat="1" applyFont="1" applyBorder="1" applyAlignment="1">
      <alignment horizontal="center" vertical="center"/>
    </xf>
    <xf numFmtId="184" fontId="5" fillId="0" borderId="35" xfId="3" applyNumberFormat="1" applyFont="1" applyBorder="1">
      <alignment vertical="center"/>
    </xf>
    <xf numFmtId="184" fontId="5" fillId="0" borderId="55" xfId="3" applyNumberFormat="1" applyFont="1" applyBorder="1">
      <alignment vertical="center"/>
    </xf>
    <xf numFmtId="184" fontId="5" fillId="0" borderId="35" xfId="3" applyNumberFormat="1" applyFont="1" applyFill="1" applyBorder="1">
      <alignment vertical="center"/>
    </xf>
    <xf numFmtId="184" fontId="5" fillId="0" borderId="82" xfId="3" applyNumberFormat="1" applyFont="1" applyFill="1" applyBorder="1">
      <alignment vertical="center"/>
    </xf>
    <xf numFmtId="184" fontId="5" fillId="0" borderId="55" xfId="3" applyNumberFormat="1" applyFont="1" applyFill="1" applyBorder="1">
      <alignment vertical="center"/>
    </xf>
    <xf numFmtId="184" fontId="15" fillId="0" borderId="35" xfId="3" applyNumberFormat="1" applyFont="1" applyFill="1" applyBorder="1">
      <alignment vertical="center"/>
    </xf>
    <xf numFmtId="177" fontId="15" fillId="0" borderId="35" xfId="3" applyNumberFormat="1" applyFont="1" applyFill="1" applyBorder="1">
      <alignment vertical="center"/>
    </xf>
    <xf numFmtId="38" fontId="6" fillId="0" borderId="0" xfId="3" applyBorder="1">
      <alignment vertical="center"/>
    </xf>
    <xf numFmtId="184" fontId="15" fillId="0" borderId="87" xfId="3" applyNumberFormat="1" applyFont="1" applyFill="1" applyBorder="1">
      <alignment vertical="center"/>
    </xf>
    <xf numFmtId="38" fontId="19" fillId="0" borderId="0" xfId="3" applyFont="1" applyAlignme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80" fontId="5" fillId="0" borderId="19" xfId="0" applyNumberFormat="1" applyFont="1" applyBorder="1" applyAlignment="1">
      <alignment horizontal="right" vertical="center"/>
    </xf>
    <xf numFmtId="180" fontId="5" fillId="0" borderId="21" xfId="0" applyNumberFormat="1" applyFont="1" applyBorder="1" applyAlignment="1">
      <alignment horizontal="right" vertical="center"/>
    </xf>
    <xf numFmtId="177" fontId="6" fillId="2" borderId="19" xfId="0" applyNumberFormat="1" applyFont="1" applyFill="1" applyBorder="1" applyAlignment="1">
      <alignment vertical="center"/>
    </xf>
    <xf numFmtId="177" fontId="6" fillId="2" borderId="0" xfId="0" applyNumberFormat="1" applyFont="1" applyFill="1" applyAlignment="1">
      <alignment vertical="center"/>
    </xf>
    <xf numFmtId="177" fontId="6" fillId="2" borderId="48" xfId="0" applyNumberFormat="1" applyFont="1" applyFill="1" applyBorder="1" applyAlignment="1">
      <alignment vertical="center"/>
    </xf>
    <xf numFmtId="42" fontId="5" fillId="0" borderId="25" xfId="0" quotePrefix="1" applyNumberFormat="1" applyFont="1" applyBorder="1" applyAlignment="1">
      <alignment horizontal="right" vertical="center"/>
    </xf>
    <xf numFmtId="177" fontId="6" fillId="2" borderId="53" xfId="0" applyNumberFormat="1" applyFont="1" applyFill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177" fontId="5" fillId="2" borderId="56" xfId="0" applyNumberFormat="1" applyFont="1" applyFill="1" applyBorder="1" applyAlignment="1">
      <alignment vertical="center"/>
    </xf>
    <xf numFmtId="177" fontId="5" fillId="2" borderId="57" xfId="0" applyNumberFormat="1" applyFont="1" applyFill="1" applyBorder="1" applyAlignment="1">
      <alignment vertical="center"/>
    </xf>
    <xf numFmtId="177" fontId="5" fillId="2" borderId="55" xfId="0" applyNumberFormat="1" applyFont="1" applyFill="1" applyBorder="1" applyAlignment="1">
      <alignment vertical="center"/>
    </xf>
    <xf numFmtId="177" fontId="5" fillId="2" borderId="58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2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60" xfId="0" applyNumberFormat="1" applyFont="1" applyBorder="1" applyAlignment="1">
      <alignment horizontal="right" vertical="center"/>
    </xf>
    <xf numFmtId="177" fontId="5" fillId="0" borderId="56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23" xfId="1" applyNumberFormat="1" applyFont="1" applyFill="1" applyBorder="1" applyAlignment="1">
      <alignment horizontal="right" vertical="center"/>
    </xf>
    <xf numFmtId="177" fontId="5" fillId="0" borderId="22" xfId="1" applyNumberFormat="1" applyFont="1" applyFill="1" applyBorder="1" applyAlignment="1">
      <alignment horizontal="right" vertical="center"/>
    </xf>
    <xf numFmtId="177" fontId="5" fillId="0" borderId="38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176" fontId="6" fillId="0" borderId="53" xfId="1" applyNumberFormat="1" applyFont="1" applyFill="1" applyBorder="1" applyAlignment="1">
      <alignment horizontal="right" vertical="center"/>
    </xf>
    <xf numFmtId="177" fontId="6" fillId="0" borderId="23" xfId="1" applyNumberFormat="1" applyFont="1" applyFill="1" applyBorder="1" applyAlignment="1">
      <alignment horizontal="right" vertical="center"/>
    </xf>
    <xf numFmtId="177" fontId="6" fillId="0" borderId="22" xfId="1" applyNumberFormat="1" applyFont="1" applyFill="1" applyBorder="1" applyAlignment="1">
      <alignment horizontal="right" vertical="center"/>
    </xf>
    <xf numFmtId="177" fontId="6" fillId="0" borderId="38" xfId="1" applyNumberFormat="1" applyFont="1" applyFill="1" applyBorder="1" applyAlignment="1">
      <alignment horizontal="right" vertical="center"/>
    </xf>
    <xf numFmtId="177" fontId="5" fillId="0" borderId="68" xfId="1" applyNumberFormat="1" applyFont="1" applyFill="1" applyBorder="1" applyAlignment="1">
      <alignment horizontal="right" vertical="center"/>
    </xf>
    <xf numFmtId="177" fontId="5" fillId="0" borderId="56" xfId="1" applyNumberFormat="1" applyFont="1" applyFill="1" applyBorder="1" applyAlignment="1">
      <alignment horizontal="right" vertical="center"/>
    </xf>
    <xf numFmtId="177" fontId="5" fillId="0" borderId="58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right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61" xfId="0" quotePrefix="1" applyFont="1" applyBorder="1" applyAlignment="1">
      <alignment horizontal="center" vertical="center"/>
    </xf>
    <xf numFmtId="0" fontId="0" fillId="0" borderId="61" xfId="0" quotePrefix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82" fontId="5" fillId="0" borderId="71" xfId="0" applyNumberFormat="1" applyFont="1" applyBorder="1" applyAlignment="1">
      <alignment horizontal="right" vertical="center"/>
    </xf>
    <xf numFmtId="182" fontId="5" fillId="0" borderId="25" xfId="0" applyNumberFormat="1" applyFont="1" applyBorder="1" applyAlignment="1">
      <alignment horizontal="right" vertical="center"/>
    </xf>
    <xf numFmtId="182" fontId="5" fillId="0" borderId="48" xfId="0" applyNumberFormat="1" applyFont="1" applyBorder="1" applyAlignment="1">
      <alignment horizontal="right" vertical="center"/>
    </xf>
    <xf numFmtId="182" fontId="5" fillId="2" borderId="48" xfId="0" applyNumberFormat="1" applyFont="1" applyFill="1" applyBorder="1" applyAlignment="1">
      <alignment horizontal="right" vertical="center"/>
    </xf>
    <xf numFmtId="182" fontId="0" fillId="0" borderId="48" xfId="0" applyNumberFormat="1" applyBorder="1" applyAlignment="1">
      <alignment horizontal="right" vertical="center"/>
    </xf>
    <xf numFmtId="0" fontId="5" fillId="0" borderId="52" xfId="0" applyFont="1" applyBorder="1" applyAlignment="1">
      <alignment horizontal="center" vertical="center"/>
    </xf>
    <xf numFmtId="182" fontId="5" fillId="0" borderId="72" xfId="0" applyNumberFormat="1" applyFont="1" applyBorder="1" applyAlignment="1">
      <alignment horizontal="right" vertical="center"/>
    </xf>
    <xf numFmtId="182" fontId="5" fillId="0" borderId="19" xfId="0" applyNumberFormat="1" applyFont="1" applyBorder="1" applyAlignment="1">
      <alignment horizontal="right" vertical="center"/>
    </xf>
    <xf numFmtId="182" fontId="5" fillId="0" borderId="52" xfId="0" applyNumberFormat="1" applyFont="1" applyBorder="1" applyAlignment="1">
      <alignment horizontal="right" vertical="center"/>
    </xf>
    <xf numFmtId="182" fontId="5" fillId="2" borderId="52" xfId="0" applyNumberFormat="1" applyFont="1" applyFill="1" applyBorder="1" applyAlignment="1">
      <alignment horizontal="right" vertical="center"/>
    </xf>
    <xf numFmtId="182" fontId="0" fillId="0" borderId="19" xfId="0" applyNumberFormat="1" applyBorder="1" applyAlignment="1">
      <alignment horizontal="right" vertical="center"/>
    </xf>
    <xf numFmtId="182" fontId="5" fillId="0" borderId="53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182" fontId="5" fillId="0" borderId="73" xfId="0" applyNumberFormat="1" applyFont="1" applyBorder="1" applyAlignment="1">
      <alignment horizontal="right" vertical="center"/>
    </xf>
    <xf numFmtId="182" fontId="5" fillId="0" borderId="22" xfId="0" applyNumberFormat="1" applyFont="1" applyBorder="1" applyAlignment="1">
      <alignment horizontal="right" vertical="center"/>
    </xf>
    <xf numFmtId="182" fontId="5" fillId="0" borderId="49" xfId="0" applyNumberFormat="1" applyFont="1" applyBorder="1" applyAlignment="1">
      <alignment horizontal="right" vertical="center"/>
    </xf>
    <xf numFmtId="182" fontId="5" fillId="2" borderId="49" xfId="0" applyNumberFormat="1" applyFont="1" applyFill="1" applyBorder="1" applyAlignment="1">
      <alignment horizontal="right" vertical="center"/>
    </xf>
    <xf numFmtId="182" fontId="0" fillId="0" borderId="22" xfId="0" applyNumberFormat="1" applyBorder="1" applyAlignment="1">
      <alignment horizontal="right" vertical="center"/>
    </xf>
    <xf numFmtId="182" fontId="5" fillId="0" borderId="38" xfId="0" applyNumberFormat="1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183" fontId="5" fillId="0" borderId="7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83" fontId="5" fillId="0" borderId="50" xfId="0" applyNumberFormat="1" applyFont="1" applyBorder="1" applyAlignment="1">
      <alignment horizontal="right" vertical="center"/>
    </xf>
    <xf numFmtId="183" fontId="5" fillId="2" borderId="50" xfId="0" applyNumberFormat="1" applyFont="1" applyFill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5" fillId="0" borderId="41" xfId="0" applyNumberFormat="1" applyFont="1" applyBorder="1" applyAlignment="1">
      <alignment horizontal="right" vertical="center"/>
    </xf>
    <xf numFmtId="182" fontId="0" fillId="0" borderId="25" xfId="0" applyNumberFormat="1" applyBorder="1" applyAlignment="1">
      <alignment horizontal="right" vertical="center"/>
    </xf>
    <xf numFmtId="182" fontId="5" fillId="0" borderId="40" xfId="0" applyNumberFormat="1" applyFont="1" applyBorder="1" applyAlignment="1">
      <alignment horizontal="right" vertical="center"/>
    </xf>
    <xf numFmtId="182" fontId="5" fillId="0" borderId="75" xfId="0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center" vertical="center"/>
    </xf>
    <xf numFmtId="183" fontId="5" fillId="0" borderId="77" xfId="0" applyNumberFormat="1" applyFont="1" applyBorder="1" applyAlignment="1">
      <alignment horizontal="right" vertical="center"/>
    </xf>
    <xf numFmtId="183" fontId="5" fillId="0" borderId="35" xfId="0" applyNumberFormat="1" applyFont="1" applyBorder="1" applyAlignment="1">
      <alignment horizontal="right" vertical="center"/>
    </xf>
    <xf numFmtId="183" fontId="5" fillId="0" borderId="55" xfId="0" applyNumberFormat="1" applyFont="1" applyBorder="1" applyAlignment="1">
      <alignment horizontal="right" vertical="center"/>
    </xf>
    <xf numFmtId="183" fontId="0" fillId="0" borderId="35" xfId="0" applyNumberFormat="1" applyBorder="1" applyAlignment="1">
      <alignment horizontal="right" vertical="center"/>
    </xf>
    <xf numFmtId="183" fontId="5" fillId="0" borderId="39" xfId="0" applyNumberFormat="1" applyFont="1" applyBorder="1" applyAlignment="1">
      <alignment horizontal="right" vertical="center"/>
    </xf>
    <xf numFmtId="0" fontId="5" fillId="0" borderId="0" xfId="0" applyFont="1"/>
    <xf numFmtId="38" fontId="6" fillId="0" borderId="1" xfId="3" quotePrefix="1" applyFont="1" applyFill="1" applyBorder="1" applyAlignment="1">
      <alignment horizontal="center" vertical="center"/>
    </xf>
    <xf numFmtId="176" fontId="16" fillId="2" borderId="22" xfId="3" applyNumberFormat="1" applyFont="1" applyFill="1" applyBorder="1">
      <alignment vertical="center"/>
    </xf>
    <xf numFmtId="177" fontId="16" fillId="2" borderId="5" xfId="3" applyNumberFormat="1" applyFont="1" applyFill="1" applyBorder="1">
      <alignment vertical="center"/>
    </xf>
    <xf numFmtId="185" fontId="16" fillId="0" borderId="25" xfId="3" applyNumberFormat="1" applyFont="1" applyFill="1" applyBorder="1" applyAlignment="1">
      <alignment vertical="center"/>
    </xf>
    <xf numFmtId="176" fontId="16" fillId="2" borderId="5" xfId="3" applyNumberFormat="1" applyFont="1" applyFill="1" applyBorder="1">
      <alignment vertical="center"/>
    </xf>
    <xf numFmtId="185" fontId="16" fillId="0" borderId="35" xfId="3" applyNumberFormat="1" applyFont="1" applyFill="1" applyBorder="1" applyAlignment="1">
      <alignment vertical="center"/>
    </xf>
    <xf numFmtId="38" fontId="6" fillId="0" borderId="0" xfId="3" applyFont="1">
      <alignment vertical="center"/>
    </xf>
    <xf numFmtId="38" fontId="0" fillId="0" borderId="84" xfId="3" quotePrefix="1" applyFont="1" applyFill="1" applyBorder="1" applyAlignment="1">
      <alignment horizontal="center" vertical="center"/>
    </xf>
    <xf numFmtId="38" fontId="5" fillId="0" borderId="88" xfId="3" quotePrefix="1" applyFont="1" applyFill="1" applyBorder="1" applyAlignment="1">
      <alignment horizontal="center" vertical="center"/>
    </xf>
    <xf numFmtId="176" fontId="16" fillId="0" borderId="5" xfId="3" applyNumberFormat="1" applyFont="1" applyFill="1" applyBorder="1">
      <alignment vertical="center"/>
    </xf>
    <xf numFmtId="176" fontId="15" fillId="0" borderId="41" xfId="3" applyNumberFormat="1" applyFont="1" applyFill="1" applyBorder="1">
      <alignment vertical="center"/>
    </xf>
    <xf numFmtId="177" fontId="16" fillId="0" borderId="25" xfId="3" applyNumberFormat="1" applyFont="1" applyFill="1" applyBorder="1">
      <alignment vertical="center"/>
    </xf>
    <xf numFmtId="177" fontId="15" fillId="0" borderId="40" xfId="3" applyNumberFormat="1" applyFont="1" applyFill="1" applyBorder="1">
      <alignment vertical="center"/>
    </xf>
    <xf numFmtId="177" fontId="16" fillId="0" borderId="35" xfId="3" applyNumberFormat="1" applyFont="1" applyFill="1" applyBorder="1">
      <alignment vertical="center"/>
    </xf>
    <xf numFmtId="177" fontId="15" fillId="0" borderId="39" xfId="3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48" xfId="1" applyFont="1" applyFill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38" fontId="5" fillId="2" borderId="52" xfId="1" applyFont="1" applyFill="1" applyBorder="1" applyAlignment="1">
      <alignment horizontal="center" vertical="center"/>
    </xf>
    <xf numFmtId="38" fontId="6" fillId="2" borderId="48" xfId="1" applyFont="1" applyFill="1" applyBorder="1" applyAlignment="1">
      <alignment horizontal="center" vertical="center"/>
    </xf>
    <xf numFmtId="38" fontId="6" fillId="2" borderId="49" xfId="1" applyFont="1" applyFill="1" applyBorder="1" applyAlignment="1">
      <alignment horizontal="center" vertical="center"/>
    </xf>
    <xf numFmtId="38" fontId="6" fillId="2" borderId="52" xfId="1" applyFont="1" applyFill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38" fontId="5" fillId="0" borderId="49" xfId="1" applyFont="1" applyBorder="1" applyAlignment="1">
      <alignment horizontal="center" vertical="center"/>
    </xf>
    <xf numFmtId="38" fontId="5" fillId="0" borderId="52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56" xfId="1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38" fontId="5" fillId="0" borderId="52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35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10" fillId="0" borderId="25" xfId="0" applyFont="1" applyBorder="1" applyAlignment="1">
      <alignment horizontal="left" vertical="center" shrinkToFit="1"/>
    </xf>
    <xf numFmtId="176" fontId="5" fillId="0" borderId="27" xfId="1" applyNumberFormat="1" applyFont="1" applyFill="1" applyBorder="1" applyAlignment="1">
      <alignment horizontal="right" vertical="center"/>
    </xf>
    <xf numFmtId="0" fontId="5" fillId="0" borderId="62" xfId="0" quotePrefix="1" applyFont="1" applyBorder="1" applyAlignment="1">
      <alignment horizontal="center" vertical="center"/>
    </xf>
    <xf numFmtId="185" fontId="16" fillId="0" borderId="40" xfId="3" applyNumberFormat="1" applyFont="1" applyFill="1" applyBorder="1" applyAlignment="1">
      <alignment vertical="center" wrapText="1"/>
    </xf>
    <xf numFmtId="0" fontId="5" fillId="0" borderId="45" xfId="0" quotePrefix="1" applyFont="1" applyBorder="1" applyAlignment="1">
      <alignment horizontal="left" vertical="center"/>
    </xf>
    <xf numFmtId="0" fontId="5" fillId="0" borderId="47" xfId="0" quotePrefix="1" applyFont="1" applyBorder="1" applyAlignment="1">
      <alignment horizontal="left" vertical="center"/>
    </xf>
    <xf numFmtId="0" fontId="5" fillId="0" borderId="54" xfId="0" quotePrefix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3" xfId="0" quotePrefix="1" applyFont="1" applyBorder="1" applyAlignment="1">
      <alignment horizontal="left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8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83" xfId="0" quotePrefix="1" applyFont="1" applyBorder="1" applyAlignment="1">
      <alignment horizontal="left" vertical="center"/>
    </xf>
    <xf numFmtId="0" fontId="6" fillId="0" borderId="45" xfId="0" quotePrefix="1" applyFont="1" applyBorder="1" applyAlignment="1">
      <alignment horizontal="left" vertical="center"/>
    </xf>
    <xf numFmtId="0" fontId="6" fillId="0" borderId="47" xfId="0" quotePrefix="1" applyFont="1" applyBorder="1" applyAlignment="1">
      <alignment horizontal="left" vertical="center"/>
    </xf>
    <xf numFmtId="0" fontId="6" fillId="0" borderId="44" xfId="0" quotePrefix="1" applyFont="1" applyBorder="1" applyAlignment="1">
      <alignment horizontal="left" vertical="center"/>
    </xf>
    <xf numFmtId="0" fontId="5" fillId="0" borderId="44" xfId="0" quotePrefix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12" xfId="0" quotePrefix="1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3" xfId="0" quotePrefix="1" applyFont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38" fontId="5" fillId="0" borderId="33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38" fontId="5" fillId="0" borderId="49" xfId="1" applyFont="1" applyBorder="1" applyAlignment="1">
      <alignment horizontal="center" vertical="center"/>
    </xf>
    <xf numFmtId="38" fontId="5" fillId="0" borderId="52" xfId="1" applyFont="1" applyBorder="1" applyAlignment="1">
      <alignment horizontal="center" vertical="center"/>
    </xf>
    <xf numFmtId="38" fontId="5" fillId="0" borderId="63" xfId="1" applyFont="1" applyBorder="1" applyAlignment="1">
      <alignment horizontal="center" vertical="center"/>
    </xf>
    <xf numFmtId="38" fontId="5" fillId="0" borderId="47" xfId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38" fontId="5" fillId="0" borderId="52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63" xfId="1" applyFont="1" applyBorder="1" applyAlignment="1">
      <alignment vertical="center"/>
    </xf>
    <xf numFmtId="0" fontId="11" fillId="0" borderId="47" xfId="0" applyFont="1" applyBorder="1" applyAlignment="1">
      <alignment horizontal="center" vertical="center"/>
    </xf>
    <xf numFmtId="38" fontId="5" fillId="0" borderId="12" xfId="1" quotePrefix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67" xfId="1" quotePrefix="1" applyFont="1" applyBorder="1" applyAlignment="1">
      <alignment horizontal="center" vertical="center"/>
    </xf>
    <xf numFmtId="38" fontId="5" fillId="0" borderId="67" xfId="1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38" fontId="5" fillId="0" borderId="8" xfId="1" quotePrefix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38" fontId="5" fillId="0" borderId="33" xfId="1" quotePrefix="1" applyFont="1" applyBorder="1" applyAlignment="1">
      <alignment horizontal="center" vertical="center"/>
    </xf>
    <xf numFmtId="38" fontId="5" fillId="0" borderId="47" xfId="1" quotePrefix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54" xfId="1" quotePrefix="1" applyFont="1" applyBorder="1" applyAlignment="1">
      <alignment horizontal="center" vertical="center"/>
    </xf>
    <xf numFmtId="38" fontId="5" fillId="0" borderId="56" xfId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38" fontId="5" fillId="0" borderId="60" xfId="1" applyFont="1" applyBorder="1" applyAlignment="1">
      <alignment horizontal="center" vertical="center"/>
    </xf>
    <xf numFmtId="38" fontId="5" fillId="2" borderId="8" xfId="1" quotePrefix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38" fontId="5" fillId="2" borderId="48" xfId="1" applyFont="1" applyFill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38" fontId="5" fillId="2" borderId="52" xfId="1" applyFont="1" applyFill="1" applyBorder="1" applyAlignment="1">
      <alignment horizontal="center" vertical="center"/>
    </xf>
    <xf numFmtId="38" fontId="5" fillId="2" borderId="60" xfId="1" applyFont="1" applyFill="1" applyBorder="1" applyAlignment="1">
      <alignment horizontal="center" vertical="center"/>
    </xf>
    <xf numFmtId="38" fontId="6" fillId="2" borderId="8" xfId="1" quotePrefix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38" fontId="6" fillId="2" borderId="48" xfId="1" applyFont="1" applyFill="1" applyBorder="1" applyAlignment="1">
      <alignment horizontal="center" vertical="center"/>
    </xf>
    <xf numFmtId="38" fontId="6" fillId="2" borderId="49" xfId="1" applyFont="1" applyFill="1" applyBorder="1" applyAlignment="1">
      <alignment horizontal="center" vertical="center"/>
    </xf>
    <xf numFmtId="38" fontId="6" fillId="2" borderId="52" xfId="1" applyFont="1" applyFill="1" applyBorder="1" applyAlignment="1">
      <alignment horizontal="center" vertical="center"/>
    </xf>
    <xf numFmtId="38" fontId="5" fillId="2" borderId="45" xfId="1" quotePrefix="1" applyFont="1" applyFill="1" applyBorder="1" applyAlignment="1">
      <alignment horizontal="center" vertical="center"/>
    </xf>
    <xf numFmtId="38" fontId="5" fillId="2" borderId="47" xfId="1" quotePrefix="1" applyFont="1" applyFill="1" applyBorder="1" applyAlignment="1">
      <alignment horizontal="center" vertical="center"/>
    </xf>
    <xf numFmtId="38" fontId="5" fillId="2" borderId="44" xfId="1" quotePrefix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 wrapText="1"/>
    </xf>
    <xf numFmtId="38" fontId="5" fillId="2" borderId="22" xfId="1" applyFont="1" applyFill="1" applyBorder="1" applyAlignment="1">
      <alignment horizontal="center" vertical="center" wrapText="1"/>
    </xf>
    <xf numFmtId="38" fontId="5" fillId="2" borderId="19" xfId="1" applyFont="1" applyFill="1" applyBorder="1" applyAlignment="1">
      <alignment horizontal="center" vertical="center"/>
    </xf>
    <xf numFmtId="38" fontId="5" fillId="2" borderId="48" xfId="1" applyFont="1" applyFill="1" applyBorder="1" applyAlignment="1">
      <alignment horizontal="center" vertical="center" wrapText="1"/>
    </xf>
    <xf numFmtId="38" fontId="5" fillId="2" borderId="49" xfId="1" applyFont="1" applyFill="1" applyBorder="1" applyAlignment="1">
      <alignment horizontal="center" vertical="center" wrapText="1"/>
    </xf>
    <xf numFmtId="38" fontId="6" fillId="2" borderId="29" xfId="1" quotePrefix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8" fontId="6" fillId="2" borderId="25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5" fillId="2" borderId="29" xfId="1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8" fontId="9" fillId="0" borderId="0" xfId="3" applyFont="1" applyFill="1" applyAlignment="1">
      <alignment horizontal="left" vertical="center" shrinkToFit="1"/>
    </xf>
    <xf numFmtId="176" fontId="9" fillId="0" borderId="80" xfId="3" applyNumberFormat="1" applyFont="1" applyBorder="1" applyAlignment="1">
      <alignment horizontal="center" vertical="center"/>
    </xf>
    <xf numFmtId="176" fontId="9" fillId="0" borderId="6" xfId="3" applyNumberFormat="1" applyFont="1" applyBorder="1" applyAlignment="1">
      <alignment horizontal="center" vertical="center"/>
    </xf>
    <xf numFmtId="176" fontId="5" fillId="0" borderId="80" xfId="3" applyNumberFormat="1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38" fontId="9" fillId="0" borderId="81" xfId="3" applyFont="1" applyBorder="1" applyAlignment="1">
      <alignment horizontal="center" vertical="center"/>
    </xf>
    <xf numFmtId="38" fontId="9" fillId="0" borderId="35" xfId="3" applyFont="1" applyBorder="1" applyAlignment="1">
      <alignment horizontal="center" vertical="center"/>
    </xf>
    <xf numFmtId="38" fontId="9" fillId="0" borderId="42" xfId="3" applyFont="1" applyBorder="1" applyAlignment="1">
      <alignment horizontal="left" vertical="center" wrapText="1"/>
    </xf>
    <xf numFmtId="38" fontId="9" fillId="0" borderId="0" xfId="3" applyFont="1" applyFill="1" applyAlignment="1">
      <alignment horizontal="left" wrapText="1"/>
    </xf>
  </cellXfs>
  <cellStyles count="5">
    <cellStyle name="桁区切り 2" xfId="1" xr:uid="{725C6427-CB5D-4A43-B98C-F8AA4AAD716E}"/>
    <cellStyle name="桁区切り 3" xfId="3" xr:uid="{3C0A4CC4-641F-488E-8558-6E5DC9E9AB9D}"/>
    <cellStyle name="標準" xfId="0" builtinId="0"/>
    <cellStyle name="標準 2" xfId="2" xr:uid="{29ED00BA-1C20-4DCB-9CF5-454F19F4E743}"/>
    <cellStyle name="標準 3" xfId="4" xr:uid="{13ADEF25-C41A-4C26-8200-B4205EC07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899B-B497-46C4-9453-F01EA18F0B70}">
  <sheetPr>
    <tabColor rgb="FFFFFF00"/>
  </sheetPr>
  <dimension ref="A1:I170"/>
  <sheetViews>
    <sheetView showGridLines="0" tabSelected="1" view="pageBreakPreview" zoomScale="80" zoomScaleNormal="100" zoomScaleSheetLayoutView="80" workbookViewId="0">
      <pane ySplit="101" topLeftCell="A162" activePane="bottomLeft" state="frozen"/>
      <selection pane="bottomLeft" activeCell="I164" sqref="I164"/>
    </sheetView>
  </sheetViews>
  <sheetFormatPr defaultColWidth="12.44140625" defaultRowHeight="22.5" customHeight="1"/>
  <cols>
    <col min="1" max="2" width="15.6640625" style="3" customWidth="1"/>
    <col min="3" max="6" width="15.6640625" style="2" customWidth="1"/>
    <col min="7" max="256" width="12.44140625" style="3"/>
    <col min="257" max="262" width="15.6640625" style="3" customWidth="1"/>
    <col min="263" max="512" width="12.44140625" style="3"/>
    <col min="513" max="518" width="15.6640625" style="3" customWidth="1"/>
    <col min="519" max="768" width="12.44140625" style="3"/>
    <col min="769" max="774" width="15.6640625" style="3" customWidth="1"/>
    <col min="775" max="1024" width="12.44140625" style="3"/>
    <col min="1025" max="1030" width="15.6640625" style="3" customWidth="1"/>
    <col min="1031" max="1280" width="12.44140625" style="3"/>
    <col min="1281" max="1286" width="15.6640625" style="3" customWidth="1"/>
    <col min="1287" max="1536" width="12.44140625" style="3"/>
    <col min="1537" max="1542" width="15.6640625" style="3" customWidth="1"/>
    <col min="1543" max="1792" width="12.44140625" style="3"/>
    <col min="1793" max="1798" width="15.6640625" style="3" customWidth="1"/>
    <col min="1799" max="2048" width="12.44140625" style="3"/>
    <col min="2049" max="2054" width="15.6640625" style="3" customWidth="1"/>
    <col min="2055" max="2304" width="12.44140625" style="3"/>
    <col min="2305" max="2310" width="15.6640625" style="3" customWidth="1"/>
    <col min="2311" max="2560" width="12.44140625" style="3"/>
    <col min="2561" max="2566" width="15.6640625" style="3" customWidth="1"/>
    <col min="2567" max="2816" width="12.44140625" style="3"/>
    <col min="2817" max="2822" width="15.6640625" style="3" customWidth="1"/>
    <col min="2823" max="3072" width="12.44140625" style="3"/>
    <col min="3073" max="3078" width="15.6640625" style="3" customWidth="1"/>
    <col min="3079" max="3328" width="12.44140625" style="3"/>
    <col min="3329" max="3334" width="15.6640625" style="3" customWidth="1"/>
    <col min="3335" max="3584" width="12.44140625" style="3"/>
    <col min="3585" max="3590" width="15.6640625" style="3" customWidth="1"/>
    <col min="3591" max="3840" width="12.44140625" style="3"/>
    <col min="3841" max="3846" width="15.6640625" style="3" customWidth="1"/>
    <col min="3847" max="4096" width="12.44140625" style="3"/>
    <col min="4097" max="4102" width="15.6640625" style="3" customWidth="1"/>
    <col min="4103" max="4352" width="12.44140625" style="3"/>
    <col min="4353" max="4358" width="15.6640625" style="3" customWidth="1"/>
    <col min="4359" max="4608" width="12.44140625" style="3"/>
    <col min="4609" max="4614" width="15.6640625" style="3" customWidth="1"/>
    <col min="4615" max="4864" width="12.44140625" style="3"/>
    <col min="4865" max="4870" width="15.6640625" style="3" customWidth="1"/>
    <col min="4871" max="5120" width="12.44140625" style="3"/>
    <col min="5121" max="5126" width="15.6640625" style="3" customWidth="1"/>
    <col min="5127" max="5376" width="12.44140625" style="3"/>
    <col min="5377" max="5382" width="15.6640625" style="3" customWidth="1"/>
    <col min="5383" max="5632" width="12.44140625" style="3"/>
    <col min="5633" max="5638" width="15.6640625" style="3" customWidth="1"/>
    <col min="5639" max="5888" width="12.44140625" style="3"/>
    <col min="5889" max="5894" width="15.6640625" style="3" customWidth="1"/>
    <col min="5895" max="6144" width="12.44140625" style="3"/>
    <col min="6145" max="6150" width="15.6640625" style="3" customWidth="1"/>
    <col min="6151" max="6400" width="12.44140625" style="3"/>
    <col min="6401" max="6406" width="15.6640625" style="3" customWidth="1"/>
    <col min="6407" max="6656" width="12.44140625" style="3"/>
    <col min="6657" max="6662" width="15.6640625" style="3" customWidth="1"/>
    <col min="6663" max="6912" width="12.44140625" style="3"/>
    <col min="6913" max="6918" width="15.6640625" style="3" customWidth="1"/>
    <col min="6919" max="7168" width="12.44140625" style="3"/>
    <col min="7169" max="7174" width="15.6640625" style="3" customWidth="1"/>
    <col min="7175" max="7424" width="12.44140625" style="3"/>
    <col min="7425" max="7430" width="15.6640625" style="3" customWidth="1"/>
    <col min="7431" max="7680" width="12.44140625" style="3"/>
    <col min="7681" max="7686" width="15.6640625" style="3" customWidth="1"/>
    <col min="7687" max="7936" width="12.44140625" style="3"/>
    <col min="7937" max="7942" width="15.6640625" style="3" customWidth="1"/>
    <col min="7943" max="8192" width="12.44140625" style="3"/>
    <col min="8193" max="8198" width="15.6640625" style="3" customWidth="1"/>
    <col min="8199" max="8448" width="12.44140625" style="3"/>
    <col min="8449" max="8454" width="15.6640625" style="3" customWidth="1"/>
    <col min="8455" max="8704" width="12.44140625" style="3"/>
    <col min="8705" max="8710" width="15.6640625" style="3" customWidth="1"/>
    <col min="8711" max="8960" width="12.44140625" style="3"/>
    <col min="8961" max="8966" width="15.6640625" style="3" customWidth="1"/>
    <col min="8967" max="9216" width="12.44140625" style="3"/>
    <col min="9217" max="9222" width="15.6640625" style="3" customWidth="1"/>
    <col min="9223" max="9472" width="12.44140625" style="3"/>
    <col min="9473" max="9478" width="15.6640625" style="3" customWidth="1"/>
    <col min="9479" max="9728" width="12.44140625" style="3"/>
    <col min="9729" max="9734" width="15.6640625" style="3" customWidth="1"/>
    <col min="9735" max="9984" width="12.44140625" style="3"/>
    <col min="9985" max="9990" width="15.6640625" style="3" customWidth="1"/>
    <col min="9991" max="10240" width="12.44140625" style="3"/>
    <col min="10241" max="10246" width="15.6640625" style="3" customWidth="1"/>
    <col min="10247" max="10496" width="12.44140625" style="3"/>
    <col min="10497" max="10502" width="15.6640625" style="3" customWidth="1"/>
    <col min="10503" max="10752" width="12.44140625" style="3"/>
    <col min="10753" max="10758" width="15.6640625" style="3" customWidth="1"/>
    <col min="10759" max="11008" width="12.44140625" style="3"/>
    <col min="11009" max="11014" width="15.6640625" style="3" customWidth="1"/>
    <col min="11015" max="11264" width="12.44140625" style="3"/>
    <col min="11265" max="11270" width="15.6640625" style="3" customWidth="1"/>
    <col min="11271" max="11520" width="12.44140625" style="3"/>
    <col min="11521" max="11526" width="15.6640625" style="3" customWidth="1"/>
    <col min="11527" max="11776" width="12.44140625" style="3"/>
    <col min="11777" max="11782" width="15.6640625" style="3" customWidth="1"/>
    <col min="11783" max="12032" width="12.44140625" style="3"/>
    <col min="12033" max="12038" width="15.6640625" style="3" customWidth="1"/>
    <col min="12039" max="12288" width="12.44140625" style="3"/>
    <col min="12289" max="12294" width="15.6640625" style="3" customWidth="1"/>
    <col min="12295" max="12544" width="12.44140625" style="3"/>
    <col min="12545" max="12550" width="15.6640625" style="3" customWidth="1"/>
    <col min="12551" max="12800" width="12.44140625" style="3"/>
    <col min="12801" max="12806" width="15.6640625" style="3" customWidth="1"/>
    <col min="12807" max="13056" width="12.44140625" style="3"/>
    <col min="13057" max="13062" width="15.6640625" style="3" customWidth="1"/>
    <col min="13063" max="13312" width="12.44140625" style="3"/>
    <col min="13313" max="13318" width="15.6640625" style="3" customWidth="1"/>
    <col min="13319" max="13568" width="12.44140625" style="3"/>
    <col min="13569" max="13574" width="15.6640625" style="3" customWidth="1"/>
    <col min="13575" max="13824" width="12.44140625" style="3"/>
    <col min="13825" max="13830" width="15.6640625" style="3" customWidth="1"/>
    <col min="13831" max="14080" width="12.44140625" style="3"/>
    <col min="14081" max="14086" width="15.6640625" style="3" customWidth="1"/>
    <col min="14087" max="14336" width="12.44140625" style="3"/>
    <col min="14337" max="14342" width="15.6640625" style="3" customWidth="1"/>
    <col min="14343" max="14592" width="12.44140625" style="3"/>
    <col min="14593" max="14598" width="15.6640625" style="3" customWidth="1"/>
    <col min="14599" max="14848" width="12.44140625" style="3"/>
    <col min="14849" max="14854" width="15.6640625" style="3" customWidth="1"/>
    <col min="14855" max="15104" width="12.44140625" style="3"/>
    <col min="15105" max="15110" width="15.6640625" style="3" customWidth="1"/>
    <col min="15111" max="15360" width="12.44140625" style="3"/>
    <col min="15361" max="15366" width="15.6640625" style="3" customWidth="1"/>
    <col min="15367" max="15616" width="12.44140625" style="3"/>
    <col min="15617" max="15622" width="15.6640625" style="3" customWidth="1"/>
    <col min="15623" max="15872" width="12.44140625" style="3"/>
    <col min="15873" max="15878" width="15.6640625" style="3" customWidth="1"/>
    <col min="15879" max="16128" width="12.44140625" style="3"/>
    <col min="16129" max="16134" width="15.6640625" style="3" customWidth="1"/>
    <col min="16135" max="16384" width="12.44140625" style="3"/>
  </cols>
  <sheetData>
    <row r="1" spans="1:9" ht="22.5" customHeight="1">
      <c r="A1" s="1" t="s">
        <v>0</v>
      </c>
      <c r="B1" s="2"/>
    </row>
    <row r="2" spans="1:9" ht="22.5" customHeight="1">
      <c r="A2" s="4" t="s">
        <v>1</v>
      </c>
      <c r="B2" s="2"/>
    </row>
    <row r="3" spans="1:9" ht="22.5" customHeight="1" thickBot="1">
      <c r="A3" s="2"/>
      <c r="B3" s="5"/>
      <c r="F3" s="6" t="s">
        <v>2</v>
      </c>
    </row>
    <row r="4" spans="1:9" ht="23.1" customHeight="1">
      <c r="A4" s="483" t="s">
        <v>3</v>
      </c>
      <c r="B4" s="485" t="s">
        <v>4</v>
      </c>
      <c r="C4" s="487" t="s">
        <v>5</v>
      </c>
      <c r="D4" s="488"/>
      <c r="E4" s="487" t="s">
        <v>6</v>
      </c>
      <c r="F4" s="489"/>
      <c r="H4" s="477"/>
      <c r="I4" s="477"/>
    </row>
    <row r="5" spans="1:9" ht="23.1" customHeight="1">
      <c r="A5" s="484"/>
      <c r="B5" s="486"/>
      <c r="C5" s="7" t="s">
        <v>7</v>
      </c>
      <c r="D5" s="7" t="s">
        <v>8</v>
      </c>
      <c r="E5" s="8" t="s">
        <v>7</v>
      </c>
      <c r="F5" s="9" t="s">
        <v>8</v>
      </c>
      <c r="H5" s="442"/>
      <c r="I5" s="442"/>
    </row>
    <row r="6" spans="1:9" ht="23.1" hidden="1" customHeight="1">
      <c r="A6" s="478" t="s">
        <v>9</v>
      </c>
      <c r="B6" s="10" t="s">
        <v>10</v>
      </c>
      <c r="C6" s="11">
        <v>1397</v>
      </c>
      <c r="D6" s="11">
        <v>148297</v>
      </c>
      <c r="E6" s="12">
        <v>818</v>
      </c>
      <c r="F6" s="13">
        <v>102314</v>
      </c>
      <c r="H6" s="14"/>
      <c r="I6" s="14"/>
    </row>
    <row r="7" spans="1:9" ht="23.1" hidden="1" customHeight="1">
      <c r="A7" s="479"/>
      <c r="B7" s="15" t="s">
        <v>11</v>
      </c>
      <c r="C7" s="16">
        <v>0</v>
      </c>
      <c r="D7" s="16">
        <v>0</v>
      </c>
      <c r="E7" s="17">
        <v>0</v>
      </c>
      <c r="F7" s="18">
        <v>0</v>
      </c>
      <c r="H7" s="19"/>
      <c r="I7" s="19"/>
    </row>
    <row r="8" spans="1:9" ht="23.1" hidden="1" customHeight="1">
      <c r="A8" s="479"/>
      <c r="B8" s="15" t="s">
        <v>12</v>
      </c>
      <c r="C8" s="16">
        <v>0</v>
      </c>
      <c r="D8" s="16">
        <v>0</v>
      </c>
      <c r="E8" s="20">
        <v>572</v>
      </c>
      <c r="F8" s="21">
        <v>13294</v>
      </c>
      <c r="H8" s="14"/>
      <c r="I8" s="14"/>
    </row>
    <row r="9" spans="1:9" ht="23.1" hidden="1" customHeight="1">
      <c r="A9" s="479"/>
      <c r="B9" s="15" t="s">
        <v>13</v>
      </c>
      <c r="C9" s="22">
        <v>258</v>
      </c>
      <c r="D9" s="22">
        <v>26025</v>
      </c>
      <c r="E9" s="20">
        <v>250</v>
      </c>
      <c r="F9" s="21">
        <v>33842</v>
      </c>
      <c r="H9" s="14"/>
      <c r="I9" s="14"/>
    </row>
    <row r="10" spans="1:9" ht="23.1" hidden="1" customHeight="1">
      <c r="A10" s="479"/>
      <c r="B10" s="15" t="s">
        <v>14</v>
      </c>
      <c r="C10" s="22">
        <f>SUM(C6:C9)</f>
        <v>1655</v>
      </c>
      <c r="D10" s="22">
        <f>SUM(D6:D9)</f>
        <v>174322</v>
      </c>
      <c r="E10" s="20">
        <f>SUM(E6:E9)</f>
        <v>1640</v>
      </c>
      <c r="F10" s="21">
        <f>SUM(F6:F9)</f>
        <v>149450</v>
      </c>
      <c r="H10" s="14"/>
      <c r="I10" s="14"/>
    </row>
    <row r="11" spans="1:9" ht="23.1" hidden="1" customHeight="1">
      <c r="A11" s="480"/>
      <c r="B11" s="15" t="s">
        <v>15</v>
      </c>
      <c r="C11" s="23">
        <v>209.8</v>
      </c>
      <c r="D11" s="23">
        <v>212.1</v>
      </c>
      <c r="E11" s="24">
        <v>140.4</v>
      </c>
      <c r="F11" s="25">
        <v>162.9</v>
      </c>
      <c r="H11" s="26"/>
      <c r="I11" s="26"/>
    </row>
    <row r="12" spans="1:9" ht="23.1" hidden="1" customHeight="1">
      <c r="A12" s="490" t="s">
        <v>16</v>
      </c>
      <c r="B12" s="15" t="s">
        <v>10</v>
      </c>
      <c r="C12" s="22">
        <v>1965</v>
      </c>
      <c r="D12" s="22">
        <v>228543</v>
      </c>
      <c r="E12" s="20">
        <v>1021</v>
      </c>
      <c r="F12" s="21">
        <v>124378</v>
      </c>
      <c r="H12" s="14"/>
      <c r="I12" s="14"/>
    </row>
    <row r="13" spans="1:9" ht="23.1" hidden="1" customHeight="1">
      <c r="A13" s="479"/>
      <c r="B13" s="15" t="s">
        <v>11</v>
      </c>
      <c r="C13" s="16">
        <v>0</v>
      </c>
      <c r="D13" s="16">
        <v>0</v>
      </c>
      <c r="E13" s="17">
        <v>0</v>
      </c>
      <c r="F13" s="18">
        <v>0</v>
      </c>
      <c r="H13" s="19"/>
      <c r="I13" s="19"/>
    </row>
    <row r="14" spans="1:9" ht="23.1" hidden="1" customHeight="1">
      <c r="A14" s="479"/>
      <c r="B14" s="15" t="s">
        <v>12</v>
      </c>
      <c r="C14" s="22">
        <v>2</v>
      </c>
      <c r="D14" s="22">
        <v>102</v>
      </c>
      <c r="E14" s="20">
        <v>129</v>
      </c>
      <c r="F14" s="21">
        <v>3097</v>
      </c>
      <c r="H14" s="14"/>
      <c r="I14" s="14"/>
    </row>
    <row r="15" spans="1:9" ht="23.1" hidden="1" customHeight="1">
      <c r="A15" s="479"/>
      <c r="B15" s="15" t="s">
        <v>13</v>
      </c>
      <c r="C15" s="22">
        <v>230</v>
      </c>
      <c r="D15" s="22">
        <v>29640</v>
      </c>
      <c r="E15" s="20">
        <v>235</v>
      </c>
      <c r="F15" s="21">
        <v>16835</v>
      </c>
      <c r="H15" s="14"/>
      <c r="I15" s="14"/>
    </row>
    <row r="16" spans="1:9" ht="23.1" hidden="1" customHeight="1">
      <c r="A16" s="479"/>
      <c r="B16" s="15" t="s">
        <v>14</v>
      </c>
      <c r="C16" s="22">
        <f>SUM(C12:C15)</f>
        <v>2197</v>
      </c>
      <c r="D16" s="22">
        <f>SUM(D12:D15)</f>
        <v>258285</v>
      </c>
      <c r="E16" s="20">
        <f>SUM(E12:E15)</f>
        <v>1385</v>
      </c>
      <c r="F16" s="21">
        <f>SUM(F12:F15)</f>
        <v>144310</v>
      </c>
      <c r="H16" s="14"/>
      <c r="I16" s="14"/>
    </row>
    <row r="17" spans="1:9" ht="23.1" hidden="1" customHeight="1">
      <c r="A17" s="480"/>
      <c r="B17" s="15" t="s">
        <v>15</v>
      </c>
      <c r="C17" s="23">
        <f>+C16/C10*100</f>
        <v>132.74924471299096</v>
      </c>
      <c r="D17" s="23">
        <f>+D16/D10*100</f>
        <v>148.16546391161185</v>
      </c>
      <c r="E17" s="24">
        <f>+E16/E10*100</f>
        <v>84.451219512195124</v>
      </c>
      <c r="F17" s="25">
        <f>+F16/F10*100</f>
        <v>96.560722649715629</v>
      </c>
      <c r="H17" s="26"/>
      <c r="I17" s="26"/>
    </row>
    <row r="18" spans="1:9" ht="23.1" hidden="1" customHeight="1" collapsed="1">
      <c r="A18" s="490" t="s">
        <v>17</v>
      </c>
      <c r="B18" s="15" t="s">
        <v>10</v>
      </c>
      <c r="C18" s="22">
        <v>2250</v>
      </c>
      <c r="D18" s="22">
        <v>233567</v>
      </c>
      <c r="E18" s="20">
        <v>1404</v>
      </c>
      <c r="F18" s="21">
        <v>154428</v>
      </c>
      <c r="H18" s="14"/>
      <c r="I18" s="14"/>
    </row>
    <row r="19" spans="1:9" ht="23.1" hidden="1" customHeight="1">
      <c r="A19" s="479"/>
      <c r="B19" s="15" t="s">
        <v>11</v>
      </c>
      <c r="C19" s="16">
        <v>0</v>
      </c>
      <c r="D19" s="16">
        <v>0</v>
      </c>
      <c r="E19" s="17">
        <v>0</v>
      </c>
      <c r="F19" s="18">
        <v>0</v>
      </c>
      <c r="H19" s="19"/>
      <c r="I19" s="19"/>
    </row>
    <row r="20" spans="1:9" ht="23.1" hidden="1" customHeight="1">
      <c r="A20" s="479"/>
      <c r="B20" s="15" t="s">
        <v>12</v>
      </c>
      <c r="C20" s="16">
        <v>0</v>
      </c>
      <c r="D20" s="16">
        <v>0</v>
      </c>
      <c r="E20" s="20">
        <v>81</v>
      </c>
      <c r="F20" s="21">
        <v>1039</v>
      </c>
      <c r="H20" s="14"/>
      <c r="I20" s="14"/>
    </row>
    <row r="21" spans="1:9" ht="23.1" hidden="1" customHeight="1">
      <c r="A21" s="479"/>
      <c r="B21" s="15" t="s">
        <v>13</v>
      </c>
      <c r="C21" s="22">
        <v>134</v>
      </c>
      <c r="D21" s="22">
        <v>10983</v>
      </c>
      <c r="E21" s="20">
        <v>151</v>
      </c>
      <c r="F21" s="21">
        <v>21905</v>
      </c>
      <c r="H21" s="14"/>
      <c r="I21" s="14"/>
    </row>
    <row r="22" spans="1:9" ht="23.1" hidden="1" customHeight="1">
      <c r="A22" s="479"/>
      <c r="B22" s="27" t="s">
        <v>14</v>
      </c>
      <c r="C22" s="22">
        <f>SUM(C18:C21)</f>
        <v>2384</v>
      </c>
      <c r="D22" s="22">
        <f>SUM(D18:D21)</f>
        <v>244550</v>
      </c>
      <c r="E22" s="20">
        <f>SUM(E18:E21)</f>
        <v>1636</v>
      </c>
      <c r="F22" s="21">
        <f>SUM(F18:F21)</f>
        <v>177372</v>
      </c>
      <c r="H22" s="14"/>
      <c r="I22" s="14"/>
    </row>
    <row r="23" spans="1:9" ht="23.1" hidden="1" customHeight="1">
      <c r="A23" s="480"/>
      <c r="B23" s="27" t="s">
        <v>15</v>
      </c>
      <c r="C23" s="23">
        <f>+C22/C16*100</f>
        <v>108.51160673645882</v>
      </c>
      <c r="D23" s="23">
        <f>+D22/D16*100</f>
        <v>94.682230869001287</v>
      </c>
      <c r="E23" s="24">
        <f>+E22/E16*100</f>
        <v>118.12274368231046</v>
      </c>
      <c r="F23" s="25">
        <f>+F22/F16*100</f>
        <v>122.91040121959671</v>
      </c>
      <c r="H23" s="26"/>
      <c r="I23" s="26"/>
    </row>
    <row r="24" spans="1:9" ht="23.1" hidden="1" customHeight="1">
      <c r="A24" s="490" t="s">
        <v>18</v>
      </c>
      <c r="B24" s="28" t="s">
        <v>10</v>
      </c>
      <c r="C24" s="29">
        <v>1680</v>
      </c>
      <c r="D24" s="29">
        <v>142909</v>
      </c>
      <c r="E24" s="30">
        <v>1132</v>
      </c>
      <c r="F24" s="31">
        <v>94807</v>
      </c>
      <c r="H24" s="14"/>
      <c r="I24" s="14"/>
    </row>
    <row r="25" spans="1:9" ht="23.1" hidden="1" customHeight="1">
      <c r="A25" s="479"/>
      <c r="B25" s="32" t="s">
        <v>11</v>
      </c>
      <c r="C25" s="33">
        <v>0</v>
      </c>
      <c r="D25" s="33">
        <v>0</v>
      </c>
      <c r="E25" s="34">
        <v>0</v>
      </c>
      <c r="F25" s="35">
        <v>0</v>
      </c>
      <c r="H25" s="19"/>
      <c r="I25" s="19"/>
    </row>
    <row r="26" spans="1:9" ht="23.1" hidden="1" customHeight="1">
      <c r="A26" s="479"/>
      <c r="B26" s="32" t="s">
        <v>12</v>
      </c>
      <c r="C26" s="36">
        <v>20</v>
      </c>
      <c r="D26" s="36">
        <v>230</v>
      </c>
      <c r="E26" s="37">
        <v>1</v>
      </c>
      <c r="F26" s="38">
        <v>17</v>
      </c>
      <c r="H26" s="14"/>
      <c r="I26" s="14"/>
    </row>
    <row r="27" spans="1:9" ht="23.1" hidden="1" customHeight="1">
      <c r="A27" s="479"/>
      <c r="B27" s="39" t="s">
        <v>13</v>
      </c>
      <c r="C27" s="40">
        <v>281</v>
      </c>
      <c r="D27" s="40">
        <v>18239</v>
      </c>
      <c r="E27" s="41">
        <v>194</v>
      </c>
      <c r="F27" s="42">
        <v>12431</v>
      </c>
      <c r="H27" s="14"/>
      <c r="I27" s="14"/>
    </row>
    <row r="28" spans="1:9" ht="23.1" hidden="1" customHeight="1">
      <c r="A28" s="479"/>
      <c r="B28" s="7" t="s">
        <v>14</v>
      </c>
      <c r="C28" s="43">
        <f>SUM(C24:C27)</f>
        <v>1981</v>
      </c>
      <c r="D28" s="43">
        <f>SUM(D24:D27)</f>
        <v>161378</v>
      </c>
      <c r="E28" s="44">
        <f>SUM(E24:E27)</f>
        <v>1327</v>
      </c>
      <c r="F28" s="45">
        <f>SUM(F24:F27)</f>
        <v>107255</v>
      </c>
      <c r="H28" s="14"/>
      <c r="I28" s="14"/>
    </row>
    <row r="29" spans="1:9" ht="23.1" hidden="1" customHeight="1">
      <c r="A29" s="480"/>
      <c r="B29" s="46" t="s">
        <v>15</v>
      </c>
      <c r="C29" s="47">
        <f>+C28/C22*100</f>
        <v>83.095637583892611</v>
      </c>
      <c r="D29" s="47">
        <f>+D28/D22*100</f>
        <v>65.989777141688819</v>
      </c>
      <c r="E29" s="48">
        <f>+E28/E22*100</f>
        <v>81.112469437652805</v>
      </c>
      <c r="F29" s="49">
        <f>+F28/F22*100</f>
        <v>60.468957896398535</v>
      </c>
      <c r="H29" s="26"/>
      <c r="I29" s="26"/>
    </row>
    <row r="30" spans="1:9" ht="23.1" hidden="1" customHeight="1">
      <c r="A30" s="490" t="s">
        <v>19</v>
      </c>
      <c r="B30" s="28" t="s">
        <v>10</v>
      </c>
      <c r="C30" s="29">
        <v>2004</v>
      </c>
      <c r="D30" s="29">
        <v>253318</v>
      </c>
      <c r="E30" s="30">
        <v>1017</v>
      </c>
      <c r="F30" s="31">
        <v>167683</v>
      </c>
      <c r="H30" s="14"/>
      <c r="I30" s="14"/>
    </row>
    <row r="31" spans="1:9" ht="23.1" hidden="1" customHeight="1">
      <c r="A31" s="479"/>
      <c r="B31" s="32" t="s">
        <v>11</v>
      </c>
      <c r="C31" s="33">
        <v>0</v>
      </c>
      <c r="D31" s="33">
        <v>0</v>
      </c>
      <c r="E31" s="34">
        <v>0</v>
      </c>
      <c r="F31" s="35">
        <v>0</v>
      </c>
      <c r="H31" s="19"/>
      <c r="I31" s="19"/>
    </row>
    <row r="32" spans="1:9" ht="23.1" hidden="1" customHeight="1">
      <c r="A32" s="479"/>
      <c r="B32" s="32" t="s">
        <v>12</v>
      </c>
      <c r="C32" s="36">
        <v>33</v>
      </c>
      <c r="D32" s="36">
        <v>910</v>
      </c>
      <c r="E32" s="37">
        <v>2</v>
      </c>
      <c r="F32" s="38">
        <v>245</v>
      </c>
      <c r="H32" s="14"/>
      <c r="I32" s="14"/>
    </row>
    <row r="33" spans="1:9" ht="23.1" hidden="1" customHeight="1">
      <c r="A33" s="479"/>
      <c r="B33" s="39" t="s">
        <v>13</v>
      </c>
      <c r="C33" s="40">
        <v>196</v>
      </c>
      <c r="D33" s="40">
        <v>3862</v>
      </c>
      <c r="E33" s="41">
        <v>285</v>
      </c>
      <c r="F33" s="42">
        <v>22548</v>
      </c>
      <c r="H33" s="14"/>
      <c r="I33" s="14"/>
    </row>
    <row r="34" spans="1:9" ht="23.1" hidden="1" customHeight="1">
      <c r="A34" s="479"/>
      <c r="B34" s="7" t="s">
        <v>14</v>
      </c>
      <c r="C34" s="43">
        <f>SUM(C30:C33)</f>
        <v>2233</v>
      </c>
      <c r="D34" s="43">
        <f>SUM(D30:D33)</f>
        <v>258090</v>
      </c>
      <c r="E34" s="44">
        <f>SUM(E30:E33)</f>
        <v>1304</v>
      </c>
      <c r="F34" s="45">
        <f>SUM(F30:F33)</f>
        <v>190476</v>
      </c>
      <c r="H34" s="14"/>
      <c r="I34" s="14"/>
    </row>
    <row r="35" spans="1:9" ht="23.1" hidden="1" customHeight="1">
      <c r="A35" s="480"/>
      <c r="B35" s="50" t="s">
        <v>15</v>
      </c>
      <c r="C35" s="51">
        <f>+C34/C28*100</f>
        <v>112.72084805653711</v>
      </c>
      <c r="D35" s="51">
        <f>+D34/D28*100</f>
        <v>159.92886267025247</v>
      </c>
      <c r="E35" s="52">
        <f>+E34/E28*100</f>
        <v>98.266767143933691</v>
      </c>
      <c r="F35" s="53">
        <f>+F34/F28*100</f>
        <v>177.59172066570324</v>
      </c>
      <c r="H35" s="54"/>
      <c r="I35" s="54"/>
    </row>
    <row r="36" spans="1:9" ht="23.1" hidden="1" customHeight="1">
      <c r="A36" s="490" t="s">
        <v>20</v>
      </c>
      <c r="B36" s="28" t="s">
        <v>10</v>
      </c>
      <c r="C36" s="29">
        <v>2126</v>
      </c>
      <c r="D36" s="29">
        <v>167624</v>
      </c>
      <c r="E36" s="30">
        <v>1152</v>
      </c>
      <c r="F36" s="31">
        <v>150478</v>
      </c>
      <c r="H36" s="14"/>
      <c r="I36" s="14"/>
    </row>
    <row r="37" spans="1:9" ht="23.1" hidden="1" customHeight="1">
      <c r="A37" s="479"/>
      <c r="B37" s="32" t="s">
        <v>11</v>
      </c>
      <c r="C37" s="33">
        <v>0</v>
      </c>
      <c r="D37" s="33">
        <v>0</v>
      </c>
      <c r="E37" s="34">
        <v>0</v>
      </c>
      <c r="F37" s="35">
        <v>0</v>
      </c>
      <c r="H37" s="19"/>
      <c r="I37" s="19"/>
    </row>
    <row r="38" spans="1:9" ht="23.1" hidden="1" customHeight="1">
      <c r="A38" s="479"/>
      <c r="B38" s="32" t="s">
        <v>12</v>
      </c>
      <c r="C38" s="36">
        <v>13</v>
      </c>
      <c r="D38" s="36">
        <v>286</v>
      </c>
      <c r="E38" s="37">
        <v>22</v>
      </c>
      <c r="F38" s="38">
        <v>314</v>
      </c>
      <c r="H38" s="14"/>
      <c r="I38" s="14"/>
    </row>
    <row r="39" spans="1:9" ht="23.1" hidden="1" customHeight="1">
      <c r="A39" s="479"/>
      <c r="B39" s="39" t="s">
        <v>13</v>
      </c>
      <c r="C39" s="40">
        <v>138</v>
      </c>
      <c r="D39" s="40">
        <v>2879</v>
      </c>
      <c r="E39" s="41">
        <v>135</v>
      </c>
      <c r="F39" s="42">
        <v>2801</v>
      </c>
      <c r="H39" s="14"/>
      <c r="I39" s="14"/>
    </row>
    <row r="40" spans="1:9" ht="23.1" hidden="1" customHeight="1">
      <c r="A40" s="479"/>
      <c r="B40" s="7" t="s">
        <v>14</v>
      </c>
      <c r="C40" s="43">
        <f>SUM(C36:C39)</f>
        <v>2277</v>
      </c>
      <c r="D40" s="43">
        <f>SUM(D36:D39)</f>
        <v>170789</v>
      </c>
      <c r="E40" s="44">
        <f>SUM(E36:E39)</f>
        <v>1309</v>
      </c>
      <c r="F40" s="45">
        <f>SUM(F36:F39)</f>
        <v>153593</v>
      </c>
      <c r="H40" s="14"/>
      <c r="I40" s="14"/>
    </row>
    <row r="41" spans="1:9" ht="23.1" hidden="1" customHeight="1">
      <c r="A41" s="480"/>
      <c r="B41" s="50" t="s">
        <v>15</v>
      </c>
      <c r="C41" s="51">
        <f>+C40/C34*100</f>
        <v>101.97044334975369</v>
      </c>
      <c r="D41" s="51">
        <f>+D40/D34*100</f>
        <v>66.174202797473754</v>
      </c>
      <c r="E41" s="52">
        <f>+E40/E34*100</f>
        <v>100.38343558282207</v>
      </c>
      <c r="F41" s="53">
        <f>+F40/F34*100</f>
        <v>80.636405636405641</v>
      </c>
      <c r="H41" s="54"/>
      <c r="I41" s="54"/>
    </row>
    <row r="42" spans="1:9" ht="23.1" hidden="1" customHeight="1">
      <c r="A42" s="481" t="s">
        <v>21</v>
      </c>
      <c r="B42" s="32" t="s">
        <v>10</v>
      </c>
      <c r="C42" s="36">
        <v>2576</v>
      </c>
      <c r="D42" s="36">
        <v>205406</v>
      </c>
      <c r="E42" s="37">
        <v>1567</v>
      </c>
      <c r="F42" s="38">
        <v>239282</v>
      </c>
      <c r="H42" s="14"/>
      <c r="I42" s="14"/>
    </row>
    <row r="43" spans="1:9" ht="23.1" hidden="1" customHeight="1">
      <c r="A43" s="475"/>
      <c r="B43" s="32" t="s">
        <v>11</v>
      </c>
      <c r="C43" s="33">
        <v>0</v>
      </c>
      <c r="D43" s="33">
        <v>0</v>
      </c>
      <c r="E43" s="34">
        <v>0</v>
      </c>
      <c r="F43" s="35">
        <v>0</v>
      </c>
      <c r="H43" s="19"/>
      <c r="I43" s="19"/>
    </row>
    <row r="44" spans="1:9" ht="23.1" hidden="1" customHeight="1">
      <c r="A44" s="475"/>
      <c r="B44" s="32" t="s">
        <v>12</v>
      </c>
      <c r="C44" s="36">
        <v>13</v>
      </c>
      <c r="D44" s="36">
        <v>80</v>
      </c>
      <c r="E44" s="37">
        <v>2</v>
      </c>
      <c r="F44" s="38">
        <v>38</v>
      </c>
      <c r="H44" s="14"/>
      <c r="I44" s="14"/>
    </row>
    <row r="45" spans="1:9" ht="23.1" hidden="1" customHeight="1">
      <c r="A45" s="475"/>
      <c r="B45" s="39" t="s">
        <v>13</v>
      </c>
      <c r="C45" s="40">
        <v>298</v>
      </c>
      <c r="D45" s="40">
        <v>9677</v>
      </c>
      <c r="E45" s="41">
        <v>142</v>
      </c>
      <c r="F45" s="42">
        <v>5168</v>
      </c>
      <c r="H45" s="14"/>
      <c r="I45" s="14"/>
    </row>
    <row r="46" spans="1:9" ht="23.1" hidden="1" customHeight="1">
      <c r="A46" s="475"/>
      <c r="B46" s="7" t="s">
        <v>14</v>
      </c>
      <c r="C46" s="43">
        <f>SUM(C42:C45)</f>
        <v>2887</v>
      </c>
      <c r="D46" s="43">
        <f>SUM(D42:D45)</f>
        <v>215163</v>
      </c>
      <c r="E46" s="44">
        <f>SUM(E42:E45)</f>
        <v>1711</v>
      </c>
      <c r="F46" s="45">
        <f>SUM(F42:F45)</f>
        <v>244488</v>
      </c>
      <c r="H46" s="14"/>
      <c r="I46" s="14"/>
    </row>
    <row r="47" spans="1:9" ht="13.5" hidden="1" customHeight="1">
      <c r="A47" s="482"/>
      <c r="B47" s="50" t="s">
        <v>15</v>
      </c>
      <c r="C47" s="51">
        <f>+C46/C40*100</f>
        <v>126.78963548528766</v>
      </c>
      <c r="D47" s="51">
        <f>+D46/D40*100</f>
        <v>125.98176697562489</v>
      </c>
      <c r="E47" s="52">
        <f>+E46/E40*100</f>
        <v>130.71046600458365</v>
      </c>
      <c r="F47" s="53">
        <f>+F46/F40*100</f>
        <v>159.1791292571927</v>
      </c>
      <c r="H47" s="54"/>
      <c r="I47" s="54"/>
    </row>
    <row r="48" spans="1:9" ht="23.1" hidden="1" customHeight="1">
      <c r="A48" s="481" t="s">
        <v>22</v>
      </c>
      <c r="B48" s="28" t="s">
        <v>10</v>
      </c>
      <c r="C48" s="29">
        <v>4925</v>
      </c>
      <c r="D48" s="29">
        <v>274675</v>
      </c>
      <c r="E48" s="30">
        <v>1830</v>
      </c>
      <c r="F48" s="31">
        <v>147332</v>
      </c>
      <c r="H48" s="14"/>
      <c r="I48" s="14"/>
    </row>
    <row r="49" spans="1:9" ht="23.1" hidden="1" customHeight="1">
      <c r="A49" s="475"/>
      <c r="B49" s="32" t="s">
        <v>11</v>
      </c>
      <c r="C49" s="33">
        <v>0</v>
      </c>
      <c r="D49" s="33">
        <v>0</v>
      </c>
      <c r="E49" s="34">
        <v>0</v>
      </c>
      <c r="F49" s="35">
        <v>0</v>
      </c>
      <c r="H49" s="19"/>
      <c r="I49" s="19"/>
    </row>
    <row r="50" spans="1:9" ht="23.1" hidden="1" customHeight="1">
      <c r="A50" s="475"/>
      <c r="B50" s="32" t="s">
        <v>12</v>
      </c>
      <c r="C50" s="36">
        <v>0</v>
      </c>
      <c r="D50" s="36">
        <v>0</v>
      </c>
      <c r="E50" s="37">
        <v>26</v>
      </c>
      <c r="F50" s="38">
        <v>581</v>
      </c>
      <c r="H50" s="14"/>
      <c r="I50" s="14"/>
    </row>
    <row r="51" spans="1:9" ht="23.1" hidden="1" customHeight="1">
      <c r="A51" s="475"/>
      <c r="B51" s="39" t="s">
        <v>13</v>
      </c>
      <c r="C51" s="40">
        <v>648</v>
      </c>
      <c r="D51" s="40">
        <v>25426</v>
      </c>
      <c r="E51" s="41">
        <v>658</v>
      </c>
      <c r="F51" s="42">
        <v>22496</v>
      </c>
      <c r="H51" s="14"/>
      <c r="I51" s="14"/>
    </row>
    <row r="52" spans="1:9" ht="23.1" hidden="1" customHeight="1">
      <c r="A52" s="475"/>
      <c r="B52" s="7" t="s">
        <v>14</v>
      </c>
      <c r="C52" s="43">
        <f>SUM(C48:C51)</f>
        <v>5573</v>
      </c>
      <c r="D52" s="43">
        <f>SUM(D48:D51)</f>
        <v>300101</v>
      </c>
      <c r="E52" s="44">
        <f>SUM(E48:E51)</f>
        <v>2514</v>
      </c>
      <c r="F52" s="45">
        <f>SUM(F48:F51)</f>
        <v>170409</v>
      </c>
      <c r="H52" s="14"/>
      <c r="I52" s="14"/>
    </row>
    <row r="53" spans="1:9" ht="23.1" hidden="1" customHeight="1">
      <c r="A53" s="482"/>
      <c r="B53" s="50" t="s">
        <v>15</v>
      </c>
      <c r="C53" s="51">
        <f>+C52/C46*100</f>
        <v>193.03775545549013</v>
      </c>
      <c r="D53" s="51">
        <f>+D52/D46*100</f>
        <v>139.47611810580815</v>
      </c>
      <c r="E53" s="52">
        <f>+E52/E46*100</f>
        <v>146.93161893629457</v>
      </c>
      <c r="F53" s="53">
        <f>+F52/F46*100</f>
        <v>69.700353391577494</v>
      </c>
      <c r="H53" s="54"/>
      <c r="I53" s="54"/>
    </row>
    <row r="54" spans="1:9" ht="23.1" hidden="1" customHeight="1">
      <c r="A54" s="481" t="s">
        <v>23</v>
      </c>
      <c r="B54" s="32" t="s">
        <v>10</v>
      </c>
      <c r="C54" s="36">
        <v>6787</v>
      </c>
      <c r="D54" s="36">
        <v>439952</v>
      </c>
      <c r="E54" s="37">
        <v>2310</v>
      </c>
      <c r="F54" s="38">
        <v>262673</v>
      </c>
      <c r="H54" s="14"/>
      <c r="I54" s="14"/>
    </row>
    <row r="55" spans="1:9" ht="23.1" hidden="1" customHeight="1">
      <c r="A55" s="475"/>
      <c r="B55" s="32" t="s">
        <v>11</v>
      </c>
      <c r="C55" s="33">
        <v>0</v>
      </c>
      <c r="D55" s="33">
        <v>0</v>
      </c>
      <c r="E55" s="34">
        <v>0</v>
      </c>
      <c r="F55" s="35">
        <v>0</v>
      </c>
      <c r="H55" s="19"/>
      <c r="I55" s="19"/>
    </row>
    <row r="56" spans="1:9" ht="23.1" hidden="1" customHeight="1">
      <c r="A56" s="475"/>
      <c r="B56" s="32" t="s">
        <v>12</v>
      </c>
      <c r="C56" s="36">
        <v>0</v>
      </c>
      <c r="D56" s="36">
        <v>0</v>
      </c>
      <c r="E56" s="37">
        <v>0</v>
      </c>
      <c r="F56" s="38">
        <v>0</v>
      </c>
      <c r="H56" s="14"/>
      <c r="I56" s="14"/>
    </row>
    <row r="57" spans="1:9" ht="23.1" hidden="1" customHeight="1">
      <c r="A57" s="475"/>
      <c r="B57" s="39" t="s">
        <v>13</v>
      </c>
      <c r="C57" s="40">
        <v>604</v>
      </c>
      <c r="D57" s="40">
        <v>45651</v>
      </c>
      <c r="E57" s="41">
        <v>619</v>
      </c>
      <c r="F57" s="42">
        <v>45368</v>
      </c>
      <c r="H57" s="14"/>
      <c r="I57" s="14"/>
    </row>
    <row r="58" spans="1:9" ht="23.1" hidden="1" customHeight="1">
      <c r="A58" s="475"/>
      <c r="B58" s="7" t="s">
        <v>14</v>
      </c>
      <c r="C58" s="43">
        <f>SUM(C54:C57)</f>
        <v>7391</v>
      </c>
      <c r="D58" s="43">
        <f>SUM(D54:D57)</f>
        <v>485603</v>
      </c>
      <c r="E58" s="44">
        <f>SUM(E54:E57)</f>
        <v>2929</v>
      </c>
      <c r="F58" s="45">
        <v>308042</v>
      </c>
      <c r="G58" s="55"/>
      <c r="H58" s="14"/>
      <c r="I58" s="14"/>
    </row>
    <row r="59" spans="1:9" ht="23.1" hidden="1" customHeight="1">
      <c r="A59" s="482"/>
      <c r="B59" s="46" t="s">
        <v>15</v>
      </c>
      <c r="C59" s="56">
        <f>+C58/C52*100</f>
        <v>132.62156827561458</v>
      </c>
      <c r="D59" s="56">
        <f>+D58/D52*100</f>
        <v>161.81318955951497</v>
      </c>
      <c r="E59" s="57">
        <f>+E58/E52*100</f>
        <v>116.50755767700875</v>
      </c>
      <c r="F59" s="58">
        <f>+F58/F52*100</f>
        <v>180.76627408176796</v>
      </c>
      <c r="H59" s="54"/>
      <c r="I59" s="54"/>
    </row>
    <row r="60" spans="1:9" ht="23.1" hidden="1" customHeight="1">
      <c r="A60" s="481" t="s">
        <v>24</v>
      </c>
      <c r="B60" s="28" t="s">
        <v>10</v>
      </c>
      <c r="C60" s="29">
        <v>6007</v>
      </c>
      <c r="D60" s="29">
        <v>477507</v>
      </c>
      <c r="E60" s="30">
        <v>3411</v>
      </c>
      <c r="F60" s="31">
        <v>212119</v>
      </c>
      <c r="H60" s="14"/>
      <c r="I60" s="14"/>
    </row>
    <row r="61" spans="1:9" ht="23.1" hidden="1" customHeight="1">
      <c r="A61" s="475"/>
      <c r="B61" s="32" t="s">
        <v>11</v>
      </c>
      <c r="C61" s="33">
        <v>0</v>
      </c>
      <c r="D61" s="33">
        <v>0</v>
      </c>
      <c r="E61" s="34">
        <v>0</v>
      </c>
      <c r="F61" s="35">
        <v>0</v>
      </c>
      <c r="H61" s="19"/>
      <c r="I61" s="19"/>
    </row>
    <row r="62" spans="1:9" ht="23.1" hidden="1" customHeight="1">
      <c r="A62" s="475"/>
      <c r="B62" s="32" t="s">
        <v>12</v>
      </c>
      <c r="C62" s="36">
        <v>0</v>
      </c>
      <c r="D62" s="36">
        <v>0</v>
      </c>
      <c r="E62" s="37">
        <v>41</v>
      </c>
      <c r="F62" s="38">
        <v>1766</v>
      </c>
      <c r="H62" s="14"/>
      <c r="I62" s="14"/>
    </row>
    <row r="63" spans="1:9" ht="23.1" hidden="1" customHeight="1">
      <c r="A63" s="475"/>
      <c r="B63" s="39" t="s">
        <v>13</v>
      </c>
      <c r="C63" s="40">
        <v>1268</v>
      </c>
      <c r="D63" s="40">
        <v>51401</v>
      </c>
      <c r="E63" s="41">
        <v>1250</v>
      </c>
      <c r="F63" s="42">
        <v>52568</v>
      </c>
      <c r="H63" s="14"/>
      <c r="I63" s="14"/>
    </row>
    <row r="64" spans="1:9" ht="23.1" hidden="1" customHeight="1">
      <c r="A64" s="475"/>
      <c r="B64" s="7" t="s">
        <v>14</v>
      </c>
      <c r="C64" s="43">
        <f>SUM(C60:C63)</f>
        <v>7275</v>
      </c>
      <c r="D64" s="43">
        <f>SUM(D60:D63)</f>
        <v>528908</v>
      </c>
      <c r="E64" s="44">
        <f>SUM(E60:E63)</f>
        <v>4702</v>
      </c>
      <c r="F64" s="45">
        <f>SUM(F60:F63)</f>
        <v>266453</v>
      </c>
      <c r="H64" s="14"/>
      <c r="I64" s="14"/>
    </row>
    <row r="65" spans="1:9" ht="23.1" hidden="1" customHeight="1">
      <c r="A65" s="482"/>
      <c r="B65" s="50" t="s">
        <v>15</v>
      </c>
      <c r="C65" s="51">
        <f>+C64/C58*100</f>
        <v>98.430523609795699</v>
      </c>
      <c r="D65" s="51">
        <f>+D64/D58*100</f>
        <v>108.91777851454789</v>
      </c>
      <c r="E65" s="52">
        <f>+E64/E58*100</f>
        <v>160.53260498463641</v>
      </c>
      <c r="F65" s="53">
        <f>+F64/F58*100</f>
        <v>86.498918978580846</v>
      </c>
      <c r="H65" s="54"/>
      <c r="I65" s="54"/>
    </row>
    <row r="66" spans="1:9" ht="23.1" hidden="1" customHeight="1">
      <c r="A66" s="481" t="s">
        <v>25</v>
      </c>
      <c r="B66" s="32" t="s">
        <v>10</v>
      </c>
      <c r="C66" s="36">
        <v>3678</v>
      </c>
      <c r="D66" s="36">
        <v>149299</v>
      </c>
      <c r="E66" s="37">
        <v>2486</v>
      </c>
      <c r="F66" s="38">
        <v>222391</v>
      </c>
      <c r="H66" s="14"/>
      <c r="I66" s="14"/>
    </row>
    <row r="67" spans="1:9" ht="23.1" hidden="1" customHeight="1">
      <c r="A67" s="475"/>
      <c r="B67" s="32" t="s">
        <v>11</v>
      </c>
      <c r="C67" s="33">
        <v>61</v>
      </c>
      <c r="D67" s="33">
        <v>1419</v>
      </c>
      <c r="E67" s="34">
        <v>32</v>
      </c>
      <c r="F67" s="35">
        <v>748</v>
      </c>
      <c r="H67" s="19"/>
      <c r="I67" s="19"/>
    </row>
    <row r="68" spans="1:9" ht="23.1" hidden="1" customHeight="1">
      <c r="A68" s="475"/>
      <c r="B68" s="32" t="s">
        <v>12</v>
      </c>
      <c r="C68" s="36">
        <v>1</v>
      </c>
      <c r="D68" s="36">
        <v>4</v>
      </c>
      <c r="E68" s="37">
        <v>30</v>
      </c>
      <c r="F68" s="38">
        <v>249</v>
      </c>
      <c r="H68" s="14"/>
      <c r="I68" s="14"/>
    </row>
    <row r="69" spans="1:9" ht="23.1" hidden="1" customHeight="1">
      <c r="A69" s="475"/>
      <c r="B69" s="39" t="s">
        <v>13</v>
      </c>
      <c r="C69" s="40">
        <v>1429</v>
      </c>
      <c r="D69" s="40">
        <v>29390</v>
      </c>
      <c r="E69" s="41">
        <v>1071</v>
      </c>
      <c r="F69" s="42">
        <v>21082</v>
      </c>
      <c r="H69" s="14"/>
      <c r="I69" s="14"/>
    </row>
    <row r="70" spans="1:9" ht="23.1" hidden="1" customHeight="1">
      <c r="A70" s="475"/>
      <c r="B70" s="7" t="s">
        <v>14</v>
      </c>
      <c r="C70" s="43">
        <f>SUM(C66:C69)</f>
        <v>5169</v>
      </c>
      <c r="D70" s="43">
        <f>SUM(D66:D69)</f>
        <v>180112</v>
      </c>
      <c r="E70" s="44">
        <f>SUM(E66:E69)</f>
        <v>3619</v>
      </c>
      <c r="F70" s="45">
        <f>SUM(F66:F69)</f>
        <v>244470</v>
      </c>
      <c r="H70" s="14"/>
      <c r="I70" s="14"/>
    </row>
    <row r="71" spans="1:9" ht="23.1" hidden="1" customHeight="1">
      <c r="A71" s="482"/>
      <c r="B71" s="46" t="s">
        <v>15</v>
      </c>
      <c r="C71" s="56">
        <f>+C70/C64*100</f>
        <v>71.051546391752566</v>
      </c>
      <c r="D71" s="56">
        <f>+D70/D64*100</f>
        <v>34.053559409197817</v>
      </c>
      <c r="E71" s="57">
        <f>+E70/E64*100</f>
        <v>76.967247979583149</v>
      </c>
      <c r="F71" s="58">
        <f>+F70/F64*100</f>
        <v>91.749764498804666</v>
      </c>
      <c r="H71" s="54"/>
      <c r="I71" s="54"/>
    </row>
    <row r="72" spans="1:9" ht="23.1" hidden="1" customHeight="1">
      <c r="A72" s="481" t="s">
        <v>26</v>
      </c>
      <c r="B72" s="28" t="s">
        <v>10</v>
      </c>
      <c r="C72" s="29">
        <v>4396</v>
      </c>
      <c r="D72" s="29">
        <v>271933</v>
      </c>
      <c r="E72" s="30">
        <v>2623</v>
      </c>
      <c r="F72" s="31">
        <v>293060</v>
      </c>
      <c r="H72" s="14"/>
      <c r="I72" s="14"/>
    </row>
    <row r="73" spans="1:9" ht="23.1" hidden="1" customHeight="1">
      <c r="A73" s="475"/>
      <c r="B73" s="32" t="s">
        <v>11</v>
      </c>
      <c r="C73" s="33">
        <v>101</v>
      </c>
      <c r="D73" s="33">
        <v>6337</v>
      </c>
      <c r="E73" s="34">
        <v>29</v>
      </c>
      <c r="F73" s="35">
        <v>671</v>
      </c>
      <c r="H73" s="19"/>
      <c r="I73" s="19"/>
    </row>
    <row r="74" spans="1:9" ht="23.1" hidden="1" customHeight="1">
      <c r="A74" s="475"/>
      <c r="B74" s="32" t="s">
        <v>12</v>
      </c>
      <c r="C74" s="36">
        <v>0</v>
      </c>
      <c r="D74" s="36">
        <v>0</v>
      </c>
      <c r="E74" s="37">
        <v>45</v>
      </c>
      <c r="F74" s="38">
        <v>1231</v>
      </c>
      <c r="H74" s="14"/>
      <c r="I74" s="14"/>
    </row>
    <row r="75" spans="1:9" ht="23.1" hidden="1" customHeight="1">
      <c r="A75" s="475"/>
      <c r="B75" s="39" t="s">
        <v>13</v>
      </c>
      <c r="C75" s="40">
        <v>3919</v>
      </c>
      <c r="D75" s="40">
        <v>136824</v>
      </c>
      <c r="E75" s="41">
        <v>3515</v>
      </c>
      <c r="F75" s="42">
        <v>119998</v>
      </c>
      <c r="H75" s="14"/>
      <c r="I75" s="14"/>
    </row>
    <row r="76" spans="1:9" ht="23.1" hidden="1" customHeight="1">
      <c r="A76" s="475"/>
      <c r="B76" s="7" t="s">
        <v>14</v>
      </c>
      <c r="C76" s="43">
        <f>SUM(C72:C75)</f>
        <v>8416</v>
      </c>
      <c r="D76" s="43">
        <f>SUM(D72:D75)</f>
        <v>415094</v>
      </c>
      <c r="E76" s="44">
        <f>SUM(E72:E75)</f>
        <v>6212</v>
      </c>
      <c r="F76" s="45">
        <f>SUM(F72:F75)</f>
        <v>414960</v>
      </c>
      <c r="H76" s="14"/>
      <c r="I76" s="14"/>
    </row>
    <row r="77" spans="1:9" ht="23.1" hidden="1" customHeight="1">
      <c r="A77" s="482"/>
      <c r="B77" s="50" t="s">
        <v>15</v>
      </c>
      <c r="C77" s="51">
        <f>+C76/C70*100</f>
        <v>162.81679241632813</v>
      </c>
      <c r="D77" s="51">
        <f>+D76/D70*100</f>
        <v>230.46437772052943</v>
      </c>
      <c r="E77" s="52">
        <f>+E76/E70*100</f>
        <v>171.64962696877589</v>
      </c>
      <c r="F77" s="53">
        <f>+F76/F70*100</f>
        <v>169.73861823536632</v>
      </c>
      <c r="H77" s="54"/>
      <c r="I77" s="54"/>
    </row>
    <row r="78" spans="1:9" ht="23.1" hidden="1" customHeight="1">
      <c r="A78" s="481" t="s">
        <v>27</v>
      </c>
      <c r="B78" s="28" t="s">
        <v>10</v>
      </c>
      <c r="C78" s="29">
        <v>4668</v>
      </c>
      <c r="D78" s="29">
        <v>260450</v>
      </c>
      <c r="E78" s="30">
        <v>2267</v>
      </c>
      <c r="F78" s="31">
        <v>162038</v>
      </c>
      <c r="H78" s="14"/>
      <c r="I78" s="14"/>
    </row>
    <row r="79" spans="1:9" ht="23.1" hidden="1" customHeight="1">
      <c r="A79" s="475"/>
      <c r="B79" s="32" t="s">
        <v>11</v>
      </c>
      <c r="C79" s="33">
        <v>147</v>
      </c>
      <c r="D79" s="33">
        <v>21786</v>
      </c>
      <c r="E79" s="34">
        <v>81</v>
      </c>
      <c r="F79" s="35">
        <v>6327</v>
      </c>
      <c r="H79" s="19"/>
      <c r="I79" s="19"/>
    </row>
    <row r="80" spans="1:9" ht="23.1" hidden="1" customHeight="1">
      <c r="A80" s="475"/>
      <c r="B80" s="32" t="s">
        <v>12</v>
      </c>
      <c r="C80" s="36">
        <v>0</v>
      </c>
      <c r="D80" s="36">
        <v>0</v>
      </c>
      <c r="E80" s="37">
        <v>31</v>
      </c>
      <c r="F80" s="38">
        <v>950</v>
      </c>
      <c r="H80" s="14"/>
      <c r="I80" s="14"/>
    </row>
    <row r="81" spans="1:9" ht="23.1" hidden="1" customHeight="1">
      <c r="A81" s="475"/>
      <c r="B81" s="39" t="s">
        <v>13</v>
      </c>
      <c r="C81" s="40">
        <v>5701</v>
      </c>
      <c r="D81" s="40">
        <v>372996</v>
      </c>
      <c r="E81" s="41">
        <v>5351</v>
      </c>
      <c r="F81" s="42">
        <v>245537</v>
      </c>
      <c r="H81" s="14"/>
      <c r="I81" s="14"/>
    </row>
    <row r="82" spans="1:9" ht="23.1" hidden="1" customHeight="1">
      <c r="A82" s="475"/>
      <c r="B82" s="7" t="s">
        <v>14</v>
      </c>
      <c r="C82" s="43">
        <f>SUM(C78:C81)</f>
        <v>10516</v>
      </c>
      <c r="D82" s="43">
        <f>SUM(D78:D81)</f>
        <v>655232</v>
      </c>
      <c r="E82" s="44">
        <f>SUM(E78:E81)</f>
        <v>7730</v>
      </c>
      <c r="F82" s="45">
        <f>SUM(F78:F81)</f>
        <v>414852</v>
      </c>
      <c r="H82" s="14"/>
      <c r="I82" s="14"/>
    </row>
    <row r="83" spans="1:9" ht="23.1" hidden="1" customHeight="1">
      <c r="A83" s="476"/>
      <c r="B83" s="59" t="s">
        <v>15</v>
      </c>
      <c r="C83" s="60">
        <f>+C82/C76*100</f>
        <v>124.95247148288972</v>
      </c>
      <c r="D83" s="60">
        <f>+D82/D76*100</f>
        <v>157.85147460575195</v>
      </c>
      <c r="E83" s="61">
        <f>+E82/E76*100</f>
        <v>124.43657437218287</v>
      </c>
      <c r="F83" s="62">
        <f>+F82/F76*100</f>
        <v>99.973973395026022</v>
      </c>
      <c r="H83" s="54"/>
      <c r="I83" s="54"/>
    </row>
    <row r="84" spans="1:9" ht="23.1" hidden="1" customHeight="1">
      <c r="A84" s="491" t="s">
        <v>28</v>
      </c>
      <c r="B84" s="28" t="s">
        <v>10</v>
      </c>
      <c r="C84" s="29">
        <v>4232</v>
      </c>
      <c r="D84" s="29">
        <v>283604</v>
      </c>
      <c r="E84" s="30">
        <v>3000</v>
      </c>
      <c r="F84" s="31">
        <v>175364</v>
      </c>
      <c r="H84" s="14"/>
      <c r="I84" s="14"/>
    </row>
    <row r="85" spans="1:9" ht="23.1" hidden="1" customHeight="1">
      <c r="A85" s="475"/>
      <c r="B85" s="32" t="s">
        <v>11</v>
      </c>
      <c r="C85" s="33">
        <v>54</v>
      </c>
      <c r="D85" s="33">
        <v>26862</v>
      </c>
      <c r="E85" s="34">
        <v>171</v>
      </c>
      <c r="F85" s="35">
        <v>21290</v>
      </c>
      <c r="H85" s="19"/>
      <c r="I85" s="19"/>
    </row>
    <row r="86" spans="1:9" ht="23.1" hidden="1" customHeight="1">
      <c r="A86" s="475"/>
      <c r="B86" s="32" t="s">
        <v>12</v>
      </c>
      <c r="C86" s="36">
        <v>0</v>
      </c>
      <c r="D86" s="36">
        <v>0</v>
      </c>
      <c r="E86" s="37">
        <v>0</v>
      </c>
      <c r="F86" s="38">
        <v>0</v>
      </c>
      <c r="H86" s="14"/>
      <c r="I86" s="14"/>
    </row>
    <row r="87" spans="1:9" ht="23.1" hidden="1" customHeight="1">
      <c r="A87" s="475"/>
      <c r="B87" s="39" t="s">
        <v>13</v>
      </c>
      <c r="C87" s="40">
        <v>5843</v>
      </c>
      <c r="D87" s="40">
        <v>301236</v>
      </c>
      <c r="E87" s="41">
        <v>4798</v>
      </c>
      <c r="F87" s="42">
        <v>238318</v>
      </c>
      <c r="H87" s="14"/>
      <c r="I87" s="14"/>
    </row>
    <row r="88" spans="1:9" ht="23.1" hidden="1" customHeight="1">
      <c r="A88" s="475"/>
      <c r="B88" s="7" t="s">
        <v>14</v>
      </c>
      <c r="C88" s="43">
        <f>SUM(C84:C87)</f>
        <v>10129</v>
      </c>
      <c r="D88" s="43">
        <f>SUM(D84:D87)</f>
        <v>611702</v>
      </c>
      <c r="E88" s="44">
        <f>SUM(E84:E87)</f>
        <v>7969</v>
      </c>
      <c r="F88" s="45">
        <f>SUM(F84:F87)</f>
        <v>434972</v>
      </c>
      <c r="H88" s="14"/>
      <c r="I88" s="14"/>
    </row>
    <row r="89" spans="1:9" ht="23.1" hidden="1" customHeight="1">
      <c r="A89" s="476"/>
      <c r="B89" s="59" t="s">
        <v>15</v>
      </c>
      <c r="C89" s="60">
        <f>+C88/C82*100</f>
        <v>96.319893495625706</v>
      </c>
      <c r="D89" s="60">
        <f>+D88/D82*100</f>
        <v>93.356551572572769</v>
      </c>
      <c r="E89" s="61">
        <f>+E88/E82*100</f>
        <v>103.09184993531694</v>
      </c>
      <c r="F89" s="62">
        <f>+F88/F82*100</f>
        <v>104.8499223819579</v>
      </c>
      <c r="H89" s="54"/>
      <c r="I89" s="54"/>
    </row>
    <row r="90" spans="1:9" ht="23.1" hidden="1" customHeight="1">
      <c r="A90" s="491" t="s">
        <v>29</v>
      </c>
      <c r="B90" s="28" t="s">
        <v>10</v>
      </c>
      <c r="C90" s="29">
        <v>827</v>
      </c>
      <c r="D90" s="29">
        <v>80079</v>
      </c>
      <c r="E90" s="30">
        <v>2628</v>
      </c>
      <c r="F90" s="31">
        <v>238610</v>
      </c>
      <c r="H90" s="14"/>
      <c r="I90" s="14"/>
    </row>
    <row r="91" spans="1:9" ht="23.1" hidden="1" customHeight="1">
      <c r="A91" s="475"/>
      <c r="B91" s="32" t="s">
        <v>11</v>
      </c>
      <c r="C91" s="33">
        <v>131</v>
      </c>
      <c r="D91" s="33">
        <v>25738</v>
      </c>
      <c r="E91" s="34">
        <v>58</v>
      </c>
      <c r="F91" s="35">
        <v>1799</v>
      </c>
      <c r="H91" s="19"/>
      <c r="I91" s="19"/>
    </row>
    <row r="92" spans="1:9" ht="23.1" hidden="1" customHeight="1">
      <c r="A92" s="475"/>
      <c r="B92" s="32" t="s">
        <v>12</v>
      </c>
      <c r="C92" s="36">
        <v>0</v>
      </c>
      <c r="D92" s="36">
        <v>0</v>
      </c>
      <c r="E92" s="37">
        <v>0</v>
      </c>
      <c r="F92" s="38">
        <v>0</v>
      </c>
      <c r="H92" s="14"/>
      <c r="I92" s="14"/>
    </row>
    <row r="93" spans="1:9" ht="23.1" hidden="1" customHeight="1">
      <c r="A93" s="475"/>
      <c r="B93" s="39" t="s">
        <v>13</v>
      </c>
      <c r="C93" s="40">
        <v>7599</v>
      </c>
      <c r="D93" s="41">
        <v>469316</v>
      </c>
      <c r="E93" s="41">
        <v>7518</v>
      </c>
      <c r="F93" s="63">
        <v>469283</v>
      </c>
      <c r="H93" s="14"/>
      <c r="I93" s="14"/>
    </row>
    <row r="94" spans="1:9" ht="23.1" hidden="1" customHeight="1">
      <c r="A94" s="475"/>
      <c r="B94" s="7" t="s">
        <v>14</v>
      </c>
      <c r="C94" s="43">
        <f>SUM(C90:C93)</f>
        <v>8557</v>
      </c>
      <c r="D94" s="44">
        <f>SUM(D90:D93)</f>
        <v>575133</v>
      </c>
      <c r="E94" s="44">
        <f>SUM(E90:E93)</f>
        <v>10204</v>
      </c>
      <c r="F94" s="45">
        <f>SUM(F90:F93)</f>
        <v>709692</v>
      </c>
      <c r="H94" s="14"/>
      <c r="I94" s="14"/>
    </row>
    <row r="95" spans="1:9" ht="23.1" hidden="1" customHeight="1">
      <c r="A95" s="476"/>
      <c r="B95" s="59" t="s">
        <v>15</v>
      </c>
      <c r="C95" s="60">
        <f>+C94/C88*100</f>
        <v>84.480205350972454</v>
      </c>
      <c r="D95" s="60">
        <f>+D94/D88*100</f>
        <v>94.021762230628639</v>
      </c>
      <c r="E95" s="61">
        <f>+E94/E88*100</f>
        <v>128.04617894340569</v>
      </c>
      <c r="F95" s="64">
        <f>+F94/F88*100</f>
        <v>163.15808833672051</v>
      </c>
      <c r="H95" s="54"/>
      <c r="I95" s="54"/>
    </row>
    <row r="96" spans="1:9" ht="23.1" hidden="1" customHeight="1">
      <c r="A96" s="491" t="s">
        <v>30</v>
      </c>
      <c r="B96" s="28" t="s">
        <v>10</v>
      </c>
      <c r="C96" s="29">
        <v>20</v>
      </c>
      <c r="D96" s="29">
        <v>60051</v>
      </c>
      <c r="E96" s="30">
        <v>161</v>
      </c>
      <c r="F96" s="31">
        <v>269641</v>
      </c>
      <c r="H96" s="14"/>
      <c r="I96" s="14"/>
    </row>
    <row r="97" spans="1:9" ht="23.1" hidden="1" customHeight="1">
      <c r="A97" s="475"/>
      <c r="B97" s="32" t="s">
        <v>11</v>
      </c>
      <c r="C97" s="33">
        <v>11</v>
      </c>
      <c r="D97" s="33">
        <v>12686</v>
      </c>
      <c r="E97" s="34">
        <v>8</v>
      </c>
      <c r="F97" s="35">
        <v>5934</v>
      </c>
      <c r="H97" s="19"/>
      <c r="I97" s="19"/>
    </row>
    <row r="98" spans="1:9" ht="23.1" hidden="1" customHeight="1">
      <c r="A98" s="475"/>
      <c r="B98" s="32" t="s">
        <v>12</v>
      </c>
      <c r="C98" s="36">
        <v>0</v>
      </c>
      <c r="D98" s="36">
        <v>0</v>
      </c>
      <c r="E98" s="37">
        <v>1</v>
      </c>
      <c r="F98" s="38">
        <v>326</v>
      </c>
      <c r="H98" s="14"/>
      <c r="I98" s="14"/>
    </row>
    <row r="99" spans="1:9" ht="23.1" hidden="1" customHeight="1">
      <c r="A99" s="475"/>
      <c r="B99" s="39" t="s">
        <v>13</v>
      </c>
      <c r="C99" s="40">
        <v>853</v>
      </c>
      <c r="D99" s="41">
        <v>446636</v>
      </c>
      <c r="E99" s="41">
        <v>781</v>
      </c>
      <c r="F99" s="63">
        <v>421620</v>
      </c>
      <c r="H99" s="14"/>
      <c r="I99" s="14"/>
    </row>
    <row r="100" spans="1:9" ht="23.1" hidden="1" customHeight="1">
      <c r="A100" s="475"/>
      <c r="B100" s="7" t="s">
        <v>14</v>
      </c>
      <c r="C100" s="43">
        <f>SUM(C96:C99)</f>
        <v>884</v>
      </c>
      <c r="D100" s="44">
        <f>SUM(D96:D99)</f>
        <v>519373</v>
      </c>
      <c r="E100" s="44">
        <f>SUM(E96:E99)</f>
        <v>951</v>
      </c>
      <c r="F100" s="45">
        <f>SUM(F96:F99)</f>
        <v>697521</v>
      </c>
      <c r="H100" s="14"/>
      <c r="I100" s="14"/>
    </row>
    <row r="101" spans="1:9" ht="23.1" hidden="1" customHeight="1">
      <c r="A101" s="476"/>
      <c r="B101" s="59" t="s">
        <v>15</v>
      </c>
      <c r="C101" s="60">
        <f>+C100/C94*100</f>
        <v>10.330723384363678</v>
      </c>
      <c r="D101" s="60">
        <f>+D100/D94*100</f>
        <v>90.30485122571649</v>
      </c>
      <c r="E101" s="61">
        <f>+E100/E94*100</f>
        <v>9.3198745589964709</v>
      </c>
      <c r="F101" s="64">
        <f>+F100/F94*100</f>
        <v>98.285030689369464</v>
      </c>
      <c r="H101" s="54"/>
      <c r="I101" s="54"/>
    </row>
    <row r="102" spans="1:9" ht="23.1" hidden="1" customHeight="1">
      <c r="A102" s="491" t="s">
        <v>31</v>
      </c>
      <c r="B102" s="28" t="s">
        <v>10</v>
      </c>
      <c r="C102" s="29">
        <v>17</v>
      </c>
      <c r="D102" s="29">
        <v>21097</v>
      </c>
      <c r="E102" s="30">
        <v>104</v>
      </c>
      <c r="F102" s="31">
        <v>146278</v>
      </c>
      <c r="H102" s="14"/>
      <c r="I102" s="14"/>
    </row>
    <row r="103" spans="1:9" ht="23.1" hidden="1" customHeight="1">
      <c r="A103" s="475"/>
      <c r="B103" s="32" t="s">
        <v>11</v>
      </c>
      <c r="C103" s="33">
        <v>7</v>
      </c>
      <c r="D103" s="33">
        <v>28201</v>
      </c>
      <c r="E103" s="34">
        <v>4</v>
      </c>
      <c r="F103" s="35">
        <v>5231</v>
      </c>
      <c r="H103" s="19"/>
      <c r="I103" s="19"/>
    </row>
    <row r="104" spans="1:9" ht="23.1" hidden="1" customHeight="1">
      <c r="A104" s="475"/>
      <c r="B104" s="32" t="s">
        <v>12</v>
      </c>
      <c r="C104" s="36">
        <v>0</v>
      </c>
      <c r="D104" s="36">
        <v>0</v>
      </c>
      <c r="E104" s="37">
        <v>0</v>
      </c>
      <c r="F104" s="38">
        <v>0</v>
      </c>
      <c r="H104" s="14"/>
      <c r="I104" s="14"/>
    </row>
    <row r="105" spans="1:9" ht="23.1" hidden="1" customHeight="1">
      <c r="A105" s="475"/>
      <c r="B105" s="39" t="s">
        <v>13</v>
      </c>
      <c r="C105" s="40">
        <v>913</v>
      </c>
      <c r="D105" s="41">
        <v>438582</v>
      </c>
      <c r="E105" s="41">
        <v>1007</v>
      </c>
      <c r="F105" s="63">
        <v>538615</v>
      </c>
      <c r="H105" s="14"/>
      <c r="I105" s="14"/>
    </row>
    <row r="106" spans="1:9" ht="23.1" hidden="1" customHeight="1">
      <c r="A106" s="475"/>
      <c r="B106" s="7" t="s">
        <v>14</v>
      </c>
      <c r="C106" s="43">
        <f>SUM(C102:C105)</f>
        <v>937</v>
      </c>
      <c r="D106" s="44">
        <f>SUM(D102:D105)</f>
        <v>487880</v>
      </c>
      <c r="E106" s="44">
        <f>SUM(E102:E105)</f>
        <v>1115</v>
      </c>
      <c r="F106" s="45">
        <f>SUM(F102:F105)</f>
        <v>690124</v>
      </c>
      <c r="H106" s="14"/>
      <c r="I106" s="14"/>
    </row>
    <row r="107" spans="1:9" ht="23.1" hidden="1" customHeight="1">
      <c r="A107" s="476"/>
      <c r="B107" s="59" t="s">
        <v>15</v>
      </c>
      <c r="C107" s="60">
        <f>+C106/C100*100</f>
        <v>105.99547511312217</v>
      </c>
      <c r="D107" s="60">
        <f>+D106/D100*100</f>
        <v>93.936342474483652</v>
      </c>
      <c r="E107" s="61">
        <f>+E106/E100*100</f>
        <v>117.24500525762356</v>
      </c>
      <c r="F107" s="64">
        <f>+F106/F100*100</f>
        <v>98.939530136010248</v>
      </c>
      <c r="H107" s="54"/>
      <c r="I107" s="54"/>
    </row>
    <row r="108" spans="1:9" ht="23.1" hidden="1" customHeight="1">
      <c r="A108" s="491" t="s">
        <v>32</v>
      </c>
      <c r="B108" s="28" t="s">
        <v>10</v>
      </c>
      <c r="C108" s="29">
        <v>4</v>
      </c>
      <c r="D108" s="29">
        <v>9705</v>
      </c>
      <c r="E108" s="30">
        <v>44</v>
      </c>
      <c r="F108" s="31">
        <v>29692</v>
      </c>
      <c r="H108" s="14"/>
      <c r="I108" s="14"/>
    </row>
    <row r="109" spans="1:9" ht="23.1" hidden="1" customHeight="1">
      <c r="A109" s="475"/>
      <c r="B109" s="32" t="s">
        <v>11</v>
      </c>
      <c r="C109" s="33">
        <v>7</v>
      </c>
      <c r="D109" s="33">
        <v>3785</v>
      </c>
      <c r="E109" s="34">
        <v>3</v>
      </c>
      <c r="F109" s="35">
        <v>4345</v>
      </c>
      <c r="H109" s="19"/>
      <c r="I109" s="19"/>
    </row>
    <row r="110" spans="1:9" ht="23.1" hidden="1" customHeight="1">
      <c r="A110" s="475"/>
      <c r="B110" s="32" t="s">
        <v>12</v>
      </c>
      <c r="C110" s="36">
        <v>0</v>
      </c>
      <c r="D110" s="36">
        <v>0</v>
      </c>
      <c r="E110" s="37">
        <v>0</v>
      </c>
      <c r="F110" s="38">
        <v>0</v>
      </c>
      <c r="H110" s="14"/>
      <c r="I110" s="14"/>
    </row>
    <row r="111" spans="1:9" ht="23.1" hidden="1" customHeight="1">
      <c r="A111" s="475"/>
      <c r="B111" s="39" t="s">
        <v>13</v>
      </c>
      <c r="C111" s="40">
        <v>919</v>
      </c>
      <c r="D111" s="41">
        <v>454232</v>
      </c>
      <c r="E111" s="41">
        <v>916</v>
      </c>
      <c r="F111" s="63">
        <v>569423</v>
      </c>
      <c r="H111" s="14"/>
      <c r="I111" s="14"/>
    </row>
    <row r="112" spans="1:9" ht="23.1" hidden="1" customHeight="1">
      <c r="A112" s="475"/>
      <c r="B112" s="7" t="s">
        <v>14</v>
      </c>
      <c r="C112" s="43">
        <f>SUM(C108:C111)</f>
        <v>930</v>
      </c>
      <c r="D112" s="44">
        <f>SUM(D108:D111)</f>
        <v>467722</v>
      </c>
      <c r="E112" s="44">
        <f>SUM(E108:E111)</f>
        <v>963</v>
      </c>
      <c r="F112" s="45">
        <f>SUM(F108:F111)</f>
        <v>603460</v>
      </c>
      <c r="H112" s="14"/>
      <c r="I112" s="14"/>
    </row>
    <row r="113" spans="1:9" ht="23.1" hidden="1" customHeight="1">
      <c r="A113" s="476"/>
      <c r="B113" s="59" t="s">
        <v>15</v>
      </c>
      <c r="C113" s="60">
        <f>+C112/C106*100</f>
        <v>99.252934898612594</v>
      </c>
      <c r="D113" s="60">
        <f>+D112/D106*100</f>
        <v>95.868246290071326</v>
      </c>
      <c r="E113" s="61">
        <f>+E112/E106*100</f>
        <v>86.367713004484301</v>
      </c>
      <c r="F113" s="64">
        <f>+F112/F106*100</f>
        <v>87.442256753858729</v>
      </c>
      <c r="H113" s="54"/>
      <c r="I113" s="54"/>
    </row>
    <row r="114" spans="1:9" ht="23.1" hidden="1" customHeight="1">
      <c r="A114" s="491" t="s">
        <v>33</v>
      </c>
      <c r="B114" s="28" t="s">
        <v>10</v>
      </c>
      <c r="C114" s="29">
        <v>4</v>
      </c>
      <c r="D114" s="29">
        <v>10937</v>
      </c>
      <c r="E114" s="30">
        <v>37</v>
      </c>
      <c r="F114" s="31">
        <v>190307</v>
      </c>
      <c r="H114" s="14"/>
      <c r="I114" s="14"/>
    </row>
    <row r="115" spans="1:9" ht="23.1" hidden="1" customHeight="1">
      <c r="A115" s="475"/>
      <c r="B115" s="32" t="s">
        <v>11</v>
      </c>
      <c r="C115" s="33">
        <v>3</v>
      </c>
      <c r="D115" s="33">
        <v>4590</v>
      </c>
      <c r="E115" s="34">
        <v>5</v>
      </c>
      <c r="F115" s="35">
        <v>4287</v>
      </c>
      <c r="H115" s="19"/>
      <c r="I115" s="19"/>
    </row>
    <row r="116" spans="1:9" ht="23.1" hidden="1" customHeight="1">
      <c r="A116" s="475"/>
      <c r="B116" s="32" t="s">
        <v>12</v>
      </c>
      <c r="C116" s="36">
        <v>0</v>
      </c>
      <c r="D116" s="36">
        <v>0</v>
      </c>
      <c r="E116" s="37">
        <v>0</v>
      </c>
      <c r="F116" s="38">
        <v>0</v>
      </c>
      <c r="H116" s="14"/>
      <c r="I116" s="14"/>
    </row>
    <row r="117" spans="1:9" ht="23.1" hidden="1" customHeight="1">
      <c r="A117" s="475"/>
      <c r="B117" s="39" t="s">
        <v>13</v>
      </c>
      <c r="C117" s="40">
        <v>1044</v>
      </c>
      <c r="D117" s="41">
        <v>511237</v>
      </c>
      <c r="E117" s="41">
        <v>939</v>
      </c>
      <c r="F117" s="63">
        <v>483363</v>
      </c>
      <c r="H117" s="14"/>
      <c r="I117" s="14"/>
    </row>
    <row r="118" spans="1:9" ht="23.1" hidden="1" customHeight="1">
      <c r="A118" s="475"/>
      <c r="B118" s="7" t="s">
        <v>14</v>
      </c>
      <c r="C118" s="43">
        <f>SUM(C114:C117)</f>
        <v>1051</v>
      </c>
      <c r="D118" s="44">
        <f>SUM(D114:D117)</f>
        <v>526764</v>
      </c>
      <c r="E118" s="44">
        <f>SUM(E114:E117)</f>
        <v>981</v>
      </c>
      <c r="F118" s="45">
        <f>SUM(F114:F117)</f>
        <v>677957</v>
      </c>
      <c r="H118" s="14"/>
      <c r="I118" s="14"/>
    </row>
    <row r="119" spans="1:9" ht="23.1" hidden="1" customHeight="1">
      <c r="A119" s="476"/>
      <c r="B119" s="59" t="s">
        <v>15</v>
      </c>
      <c r="C119" s="60">
        <f>+C118/C112*100</f>
        <v>113.01075268817205</v>
      </c>
      <c r="D119" s="60">
        <f>+D118/D112*100</f>
        <v>112.62331042798928</v>
      </c>
      <c r="E119" s="61">
        <f>+E118/E112*100</f>
        <v>101.86915887850468</v>
      </c>
      <c r="F119" s="64">
        <f>+F118/F112*100</f>
        <v>112.34497729758392</v>
      </c>
      <c r="H119" s="54"/>
      <c r="I119" s="54"/>
    </row>
    <row r="120" spans="1:9" ht="23.1" hidden="1" customHeight="1">
      <c r="A120" s="491" t="s">
        <v>34</v>
      </c>
      <c r="B120" s="28" t="s">
        <v>10</v>
      </c>
      <c r="C120" s="29">
        <v>23</v>
      </c>
      <c r="D120" s="29">
        <v>90666</v>
      </c>
      <c r="E120" s="30">
        <v>32</v>
      </c>
      <c r="F120" s="31">
        <v>41430</v>
      </c>
      <c r="H120" s="14"/>
      <c r="I120" s="14"/>
    </row>
    <row r="121" spans="1:9" ht="23.1" hidden="1" customHeight="1">
      <c r="A121" s="475"/>
      <c r="B121" s="32" t="s">
        <v>11</v>
      </c>
      <c r="C121" s="33">
        <v>8</v>
      </c>
      <c r="D121" s="33">
        <v>21818</v>
      </c>
      <c r="E121" s="34">
        <v>4</v>
      </c>
      <c r="F121" s="35">
        <v>18615</v>
      </c>
      <c r="H121" s="19"/>
      <c r="I121" s="19"/>
    </row>
    <row r="122" spans="1:9" ht="23.1" hidden="1" customHeight="1">
      <c r="A122" s="475"/>
      <c r="B122" s="32" t="s">
        <v>12</v>
      </c>
      <c r="C122" s="36">
        <v>0</v>
      </c>
      <c r="D122" s="36">
        <v>0</v>
      </c>
      <c r="E122" s="37">
        <v>0</v>
      </c>
      <c r="F122" s="38">
        <v>0</v>
      </c>
      <c r="H122" s="14"/>
      <c r="I122" s="14"/>
    </row>
    <row r="123" spans="1:9" ht="23.1" hidden="1" customHeight="1">
      <c r="A123" s="475"/>
      <c r="B123" s="39" t="s">
        <v>13</v>
      </c>
      <c r="C123" s="40">
        <v>1259</v>
      </c>
      <c r="D123" s="41">
        <v>544821</v>
      </c>
      <c r="E123" s="41">
        <v>1236</v>
      </c>
      <c r="F123" s="63">
        <v>589512</v>
      </c>
      <c r="H123" s="14"/>
      <c r="I123" s="14"/>
    </row>
    <row r="124" spans="1:9" ht="23.1" hidden="1" customHeight="1">
      <c r="A124" s="475"/>
      <c r="B124" s="7" t="s">
        <v>14</v>
      </c>
      <c r="C124" s="43">
        <f>SUM(C120:C123)</f>
        <v>1290</v>
      </c>
      <c r="D124" s="44">
        <f>SUM(D120:D123)</f>
        <v>657305</v>
      </c>
      <c r="E124" s="44">
        <f>SUM(E120:E123)</f>
        <v>1272</v>
      </c>
      <c r="F124" s="45">
        <f>SUM(F120:F123)</f>
        <v>649557</v>
      </c>
      <c r="H124" s="14"/>
      <c r="I124" s="14"/>
    </row>
    <row r="125" spans="1:9" ht="23.1" hidden="1" customHeight="1">
      <c r="A125" s="476"/>
      <c r="B125" s="59" t="s">
        <v>15</v>
      </c>
      <c r="C125" s="60">
        <f>+C124/C118*100</f>
        <v>122.74024738344434</v>
      </c>
      <c r="D125" s="60">
        <f>+D124/D118*100</f>
        <v>124.7816859162737</v>
      </c>
      <c r="E125" s="61">
        <f>+E124/E118*100</f>
        <v>129.66360856269114</v>
      </c>
      <c r="F125" s="64">
        <f>+F124/F118*100</f>
        <v>95.810943761920015</v>
      </c>
      <c r="H125" s="54"/>
      <c r="I125" s="54"/>
    </row>
    <row r="126" spans="1:9" ht="23.1" hidden="1" customHeight="1">
      <c r="A126" s="491" t="s">
        <v>35</v>
      </c>
      <c r="B126" s="28" t="s">
        <v>10</v>
      </c>
      <c r="C126" s="29">
        <v>12</v>
      </c>
      <c r="D126" s="29">
        <v>79915</v>
      </c>
      <c r="E126" s="30">
        <v>44</v>
      </c>
      <c r="F126" s="31">
        <v>73032</v>
      </c>
      <c r="H126" s="14"/>
      <c r="I126" s="14"/>
    </row>
    <row r="127" spans="1:9" ht="23.1" hidden="1" customHeight="1">
      <c r="A127" s="475"/>
      <c r="B127" s="32" t="s">
        <v>11</v>
      </c>
      <c r="C127" s="33">
        <v>5</v>
      </c>
      <c r="D127" s="33">
        <v>33675</v>
      </c>
      <c r="E127" s="34">
        <v>4</v>
      </c>
      <c r="F127" s="35">
        <v>31699</v>
      </c>
      <c r="H127" s="19"/>
      <c r="I127" s="19"/>
    </row>
    <row r="128" spans="1:9" ht="23.1" hidden="1" customHeight="1">
      <c r="A128" s="475"/>
      <c r="B128" s="32" t="s">
        <v>12</v>
      </c>
      <c r="C128" s="36">
        <v>0</v>
      </c>
      <c r="D128" s="36">
        <v>0</v>
      </c>
      <c r="E128" s="37">
        <v>1</v>
      </c>
      <c r="F128" s="38">
        <v>119</v>
      </c>
      <c r="H128" s="14"/>
      <c r="I128" s="14"/>
    </row>
    <row r="129" spans="1:9" ht="23.1" hidden="1" customHeight="1">
      <c r="A129" s="475"/>
      <c r="B129" s="39" t="s">
        <v>13</v>
      </c>
      <c r="C129" s="40">
        <v>1608</v>
      </c>
      <c r="D129" s="41">
        <v>442527</v>
      </c>
      <c r="E129" s="41">
        <v>1564</v>
      </c>
      <c r="F129" s="63">
        <v>507541</v>
      </c>
      <c r="H129" s="14"/>
      <c r="I129" s="14"/>
    </row>
    <row r="130" spans="1:9" ht="23.1" hidden="1" customHeight="1">
      <c r="A130" s="475"/>
      <c r="B130" s="7" t="s">
        <v>14</v>
      </c>
      <c r="C130" s="43">
        <f>SUM(C126:C129)</f>
        <v>1625</v>
      </c>
      <c r="D130" s="44">
        <f>SUM(D126:D129)</f>
        <v>556117</v>
      </c>
      <c r="E130" s="44">
        <f>SUM(E126:E129)</f>
        <v>1613</v>
      </c>
      <c r="F130" s="45">
        <f>SUM(F126:F129)</f>
        <v>612391</v>
      </c>
      <c r="H130" s="14"/>
      <c r="I130" s="14"/>
    </row>
    <row r="131" spans="1:9" ht="23.1" hidden="1" customHeight="1">
      <c r="A131" s="495"/>
      <c r="B131" s="46" t="s">
        <v>15</v>
      </c>
      <c r="C131" s="56">
        <f>+C130/C124*100</f>
        <v>125.96899224806202</v>
      </c>
      <c r="D131" s="56">
        <f>+D130/D124*100</f>
        <v>84.605624481785469</v>
      </c>
      <c r="E131" s="57">
        <f>+E130/E124*100</f>
        <v>126.80817610062893</v>
      </c>
      <c r="F131" s="65">
        <f>+F130/F124*100</f>
        <v>94.278254256362416</v>
      </c>
      <c r="H131" s="54"/>
      <c r="I131" s="54"/>
    </row>
    <row r="132" spans="1:9" ht="23.1" hidden="1" customHeight="1">
      <c r="A132" s="474" t="s">
        <v>36</v>
      </c>
      <c r="B132" s="66" t="s">
        <v>10</v>
      </c>
      <c r="C132" s="67">
        <v>12</v>
      </c>
      <c r="D132" s="67">
        <v>44040</v>
      </c>
      <c r="E132" s="68">
        <v>32</v>
      </c>
      <c r="F132" s="69">
        <v>56330</v>
      </c>
      <c r="H132" s="14"/>
      <c r="I132" s="14"/>
    </row>
    <row r="133" spans="1:9" ht="23.1" hidden="1" customHeight="1">
      <c r="A133" s="475"/>
      <c r="B133" s="32" t="s">
        <v>11</v>
      </c>
      <c r="C133" s="33">
        <v>6</v>
      </c>
      <c r="D133" s="33">
        <v>81509</v>
      </c>
      <c r="E133" s="34">
        <v>7</v>
      </c>
      <c r="F133" s="35">
        <v>25172</v>
      </c>
      <c r="H133" s="19"/>
      <c r="I133" s="19"/>
    </row>
    <row r="134" spans="1:9" ht="23.1" hidden="1" customHeight="1">
      <c r="A134" s="475"/>
      <c r="B134" s="32" t="s">
        <v>12</v>
      </c>
      <c r="C134" s="36">
        <v>0</v>
      </c>
      <c r="D134" s="36">
        <v>0</v>
      </c>
      <c r="E134" s="37">
        <v>0</v>
      </c>
      <c r="F134" s="38">
        <v>0</v>
      </c>
      <c r="H134" s="14"/>
      <c r="I134" s="14"/>
    </row>
    <row r="135" spans="1:9" ht="23.1" hidden="1" customHeight="1">
      <c r="A135" s="475"/>
      <c r="B135" s="39" t="s">
        <v>13</v>
      </c>
      <c r="C135" s="40">
        <v>1012</v>
      </c>
      <c r="D135" s="41">
        <v>362955</v>
      </c>
      <c r="E135" s="41">
        <v>1042</v>
      </c>
      <c r="F135" s="63">
        <v>365281</v>
      </c>
      <c r="H135" s="14"/>
      <c r="I135" s="14"/>
    </row>
    <row r="136" spans="1:9" ht="23.1" hidden="1" customHeight="1">
      <c r="A136" s="475"/>
      <c r="B136" s="7" t="s">
        <v>14</v>
      </c>
      <c r="C136" s="43">
        <f>SUM(C132:C135)</f>
        <v>1030</v>
      </c>
      <c r="D136" s="44">
        <f>SUM(D132:D135)</f>
        <v>488504</v>
      </c>
      <c r="E136" s="44">
        <f>SUM(E132:E135)</f>
        <v>1081</v>
      </c>
      <c r="F136" s="45">
        <f>SUM(F132:F135)</f>
        <v>446783</v>
      </c>
      <c r="H136" s="14"/>
      <c r="I136" s="14"/>
    </row>
    <row r="137" spans="1:9" ht="23.1" hidden="1" customHeight="1">
      <c r="A137" s="495"/>
      <c r="B137" s="7" t="s">
        <v>15</v>
      </c>
      <c r="C137" s="70">
        <f>+C136/C130*100</f>
        <v>63.384615384615387</v>
      </c>
      <c r="D137" s="70">
        <f>+D136/D130*100</f>
        <v>87.841946928434126</v>
      </c>
      <c r="E137" s="71">
        <f>+E136/E130*100</f>
        <v>67.017978921264714</v>
      </c>
      <c r="F137" s="72">
        <f>+F136/F130*100</f>
        <v>72.957146659568807</v>
      </c>
      <c r="H137" s="54"/>
      <c r="I137" s="54"/>
    </row>
    <row r="138" spans="1:9" ht="23.1" customHeight="1">
      <c r="A138" s="474" t="s">
        <v>190</v>
      </c>
      <c r="B138" s="66" t="s">
        <v>10</v>
      </c>
      <c r="C138" s="67">
        <v>19</v>
      </c>
      <c r="D138" s="67">
        <v>58169</v>
      </c>
      <c r="E138" s="68">
        <v>39</v>
      </c>
      <c r="F138" s="69">
        <v>65712</v>
      </c>
      <c r="H138" s="14"/>
      <c r="I138" s="14"/>
    </row>
    <row r="139" spans="1:9" ht="23.1" customHeight="1">
      <c r="A139" s="475"/>
      <c r="B139" s="32" t="s">
        <v>11</v>
      </c>
      <c r="C139" s="73">
        <v>0</v>
      </c>
      <c r="D139" s="73">
        <v>0</v>
      </c>
      <c r="E139" s="34">
        <v>3</v>
      </c>
      <c r="F139" s="35">
        <v>3107</v>
      </c>
      <c r="H139" s="19"/>
      <c r="I139" s="19"/>
    </row>
    <row r="140" spans="1:9" ht="23.1" customHeight="1">
      <c r="A140" s="475"/>
      <c r="B140" s="32" t="s">
        <v>12</v>
      </c>
      <c r="C140" s="36">
        <v>0</v>
      </c>
      <c r="D140" s="36">
        <v>0</v>
      </c>
      <c r="E140" s="37">
        <v>0</v>
      </c>
      <c r="F140" s="38">
        <v>0</v>
      </c>
      <c r="H140" s="14"/>
      <c r="I140" s="14"/>
    </row>
    <row r="141" spans="1:9" ht="23.1" customHeight="1">
      <c r="A141" s="475"/>
      <c r="B141" s="39" t="s">
        <v>13</v>
      </c>
      <c r="C141" s="40">
        <v>741</v>
      </c>
      <c r="D141" s="41">
        <v>257461</v>
      </c>
      <c r="E141" s="41">
        <v>849</v>
      </c>
      <c r="F141" s="63">
        <v>321458</v>
      </c>
      <c r="H141" s="14"/>
      <c r="I141" s="14"/>
    </row>
    <row r="142" spans="1:9" ht="23.1" customHeight="1">
      <c r="A142" s="475"/>
      <c r="B142" s="7" t="s">
        <v>14</v>
      </c>
      <c r="C142" s="43">
        <v>760</v>
      </c>
      <c r="D142" s="44">
        <v>315630</v>
      </c>
      <c r="E142" s="44">
        <v>891</v>
      </c>
      <c r="F142" s="45">
        <v>390277</v>
      </c>
      <c r="H142" s="14"/>
      <c r="I142" s="14"/>
    </row>
    <row r="143" spans="1:9" ht="23.1" customHeight="1">
      <c r="A143" s="495"/>
      <c r="B143" s="7" t="s">
        <v>15</v>
      </c>
      <c r="C143" s="70">
        <v>66.783831282952548</v>
      </c>
      <c r="D143" s="70">
        <v>60.916909204604231</v>
      </c>
      <c r="E143" s="71">
        <v>79.059449866903293</v>
      </c>
      <c r="F143" s="72">
        <v>71.278783495514446</v>
      </c>
      <c r="H143" s="54"/>
      <c r="I143" s="54"/>
    </row>
    <row r="144" spans="1:9" ht="23.1" customHeight="1">
      <c r="A144" s="474" t="s">
        <v>191</v>
      </c>
      <c r="B144" s="66" t="s">
        <v>10</v>
      </c>
      <c r="C144" s="67">
        <v>19</v>
      </c>
      <c r="D144" s="67">
        <v>31098</v>
      </c>
      <c r="E144" s="68">
        <v>55</v>
      </c>
      <c r="F144" s="69">
        <v>103320</v>
      </c>
      <c r="H144" s="54"/>
      <c r="I144" s="54"/>
    </row>
    <row r="145" spans="1:9" ht="23.1" customHeight="1">
      <c r="A145" s="475"/>
      <c r="B145" s="32" t="s">
        <v>11</v>
      </c>
      <c r="C145" s="73">
        <v>1</v>
      </c>
      <c r="D145" s="73">
        <v>0</v>
      </c>
      <c r="E145" s="34">
        <v>0</v>
      </c>
      <c r="F145" s="35">
        <v>0</v>
      </c>
      <c r="H145" s="54"/>
      <c r="I145" s="54"/>
    </row>
    <row r="146" spans="1:9" ht="23.1" customHeight="1">
      <c r="A146" s="475"/>
      <c r="B146" s="32" t="s">
        <v>12</v>
      </c>
      <c r="C146" s="36">
        <v>0</v>
      </c>
      <c r="D146" s="36">
        <v>0</v>
      </c>
      <c r="E146" s="37">
        <v>0</v>
      </c>
      <c r="F146" s="38">
        <v>0</v>
      </c>
      <c r="H146" s="54"/>
      <c r="I146" s="54"/>
    </row>
    <row r="147" spans="1:9" ht="23.1" customHeight="1">
      <c r="A147" s="475"/>
      <c r="B147" s="39" t="s">
        <v>13</v>
      </c>
      <c r="C147" s="40">
        <v>989</v>
      </c>
      <c r="D147" s="41">
        <v>301970</v>
      </c>
      <c r="E147" s="41">
        <v>967</v>
      </c>
      <c r="F147" s="63">
        <v>296644</v>
      </c>
      <c r="H147" s="54"/>
      <c r="I147" s="54"/>
    </row>
    <row r="148" spans="1:9" ht="23.1" customHeight="1">
      <c r="A148" s="475"/>
      <c r="B148" s="7" t="s">
        <v>14</v>
      </c>
      <c r="C148" s="43">
        <v>1009</v>
      </c>
      <c r="D148" s="44">
        <v>333068</v>
      </c>
      <c r="E148" s="44">
        <v>1022</v>
      </c>
      <c r="F148" s="45">
        <v>399964</v>
      </c>
      <c r="H148" s="54"/>
      <c r="I148" s="54"/>
    </row>
    <row r="149" spans="1:9" ht="23.1" customHeight="1">
      <c r="A149" s="495"/>
      <c r="B149" s="7" t="s">
        <v>15</v>
      </c>
      <c r="C149" s="70">
        <v>132.76315789473685</v>
      </c>
      <c r="D149" s="70">
        <v>105.52482336913475</v>
      </c>
      <c r="E149" s="71">
        <v>114.70258136924805</v>
      </c>
      <c r="F149" s="72">
        <v>102.48208323831535</v>
      </c>
      <c r="H149" s="54"/>
      <c r="I149" s="54"/>
    </row>
    <row r="150" spans="1:9" ht="23.1" customHeight="1">
      <c r="A150" s="474" t="s">
        <v>192</v>
      </c>
      <c r="B150" s="66" t="s">
        <v>10</v>
      </c>
      <c r="C150" s="67">
        <v>14</v>
      </c>
      <c r="D150" s="67">
        <v>22537</v>
      </c>
      <c r="E150" s="68">
        <v>27</v>
      </c>
      <c r="F150" s="69">
        <v>45177</v>
      </c>
      <c r="H150" s="54"/>
      <c r="I150" s="54"/>
    </row>
    <row r="151" spans="1:9" ht="23.1" customHeight="1">
      <c r="A151" s="475"/>
      <c r="B151" s="32" t="s">
        <v>11</v>
      </c>
      <c r="C151" s="73">
        <v>0</v>
      </c>
      <c r="D151" s="73">
        <v>0</v>
      </c>
      <c r="E151" s="74">
        <v>1</v>
      </c>
      <c r="F151" s="75">
        <v>0</v>
      </c>
      <c r="H151" s="54"/>
      <c r="I151" s="54"/>
    </row>
    <row r="152" spans="1:9" ht="23.1" customHeight="1">
      <c r="A152" s="475"/>
      <c r="B152" s="32" t="s">
        <v>12</v>
      </c>
      <c r="C152" s="36">
        <v>0</v>
      </c>
      <c r="D152" s="36">
        <v>0</v>
      </c>
      <c r="E152" s="37">
        <v>0</v>
      </c>
      <c r="F152" s="38">
        <v>0</v>
      </c>
      <c r="H152" s="54"/>
      <c r="I152" s="54"/>
    </row>
    <row r="153" spans="1:9" ht="23.1" customHeight="1">
      <c r="A153" s="475"/>
      <c r="B153" s="39" t="s">
        <v>13</v>
      </c>
      <c r="C153" s="40">
        <v>907</v>
      </c>
      <c r="D153" s="41">
        <v>264808</v>
      </c>
      <c r="E153" s="41">
        <v>941</v>
      </c>
      <c r="F153" s="63">
        <v>316181</v>
      </c>
      <c r="H153" s="54"/>
      <c r="I153" s="54"/>
    </row>
    <row r="154" spans="1:9" ht="23.1" customHeight="1">
      <c r="A154" s="475"/>
      <c r="B154" s="7" t="s">
        <v>14</v>
      </c>
      <c r="C154" s="43">
        <v>921</v>
      </c>
      <c r="D154" s="44">
        <v>287345</v>
      </c>
      <c r="E154" s="44">
        <v>969</v>
      </c>
      <c r="F154" s="45">
        <v>361358</v>
      </c>
      <c r="H154" s="54"/>
      <c r="I154" s="54"/>
    </row>
    <row r="155" spans="1:9" ht="23.1" customHeight="1">
      <c r="A155" s="495"/>
      <c r="B155" s="7" t="s">
        <v>15</v>
      </c>
      <c r="C155" s="70">
        <v>91.278493557978194</v>
      </c>
      <c r="D155" s="70">
        <v>86.272172649428953</v>
      </c>
      <c r="E155" s="71">
        <v>94.814090019569477</v>
      </c>
      <c r="F155" s="72">
        <v>90.347631286815812</v>
      </c>
      <c r="H155" s="54"/>
      <c r="I155" s="54"/>
    </row>
    <row r="156" spans="1:9" s="78" customFormat="1" ht="22.5" customHeight="1">
      <c r="A156" s="492" t="s">
        <v>193</v>
      </c>
      <c r="B156" s="80" t="s">
        <v>10</v>
      </c>
      <c r="C156" s="36">
        <v>20</v>
      </c>
      <c r="D156" s="36">
        <v>48864</v>
      </c>
      <c r="E156" s="37">
        <v>27</v>
      </c>
      <c r="F156" s="38">
        <v>34804</v>
      </c>
      <c r="H156" s="79"/>
      <c r="I156" s="79"/>
    </row>
    <row r="157" spans="1:9" s="78" customFormat="1" ht="23.1" customHeight="1">
      <c r="A157" s="493"/>
      <c r="B157" s="80" t="s">
        <v>11</v>
      </c>
      <c r="C157" s="73">
        <v>3</v>
      </c>
      <c r="D157" s="73">
        <v>5929</v>
      </c>
      <c r="E157" s="74">
        <v>3</v>
      </c>
      <c r="F157" s="75">
        <v>5929</v>
      </c>
      <c r="H157" s="79"/>
      <c r="I157" s="79"/>
    </row>
    <row r="158" spans="1:9" s="78" customFormat="1" ht="23.1" customHeight="1">
      <c r="A158" s="493"/>
      <c r="B158" s="80" t="s">
        <v>12</v>
      </c>
      <c r="C158" s="36">
        <v>0</v>
      </c>
      <c r="D158" s="36">
        <v>0</v>
      </c>
      <c r="E158" s="37">
        <v>0</v>
      </c>
      <c r="F158" s="38">
        <v>0</v>
      </c>
      <c r="H158" s="79"/>
      <c r="I158" s="79"/>
    </row>
    <row r="159" spans="1:9" s="78" customFormat="1" ht="23.1" customHeight="1">
      <c r="A159" s="493"/>
      <c r="B159" s="81" t="s">
        <v>13</v>
      </c>
      <c r="C159" s="40">
        <v>1003</v>
      </c>
      <c r="D159" s="41">
        <v>357556</v>
      </c>
      <c r="E159" s="41">
        <v>966</v>
      </c>
      <c r="F159" s="63">
        <v>352139</v>
      </c>
      <c r="H159" s="79"/>
      <c r="I159" s="79"/>
    </row>
    <row r="160" spans="1:9" s="78" customFormat="1" ht="23.1" customHeight="1">
      <c r="A160" s="493"/>
      <c r="B160" s="82" t="s">
        <v>14</v>
      </c>
      <c r="C160" s="43">
        <v>1026</v>
      </c>
      <c r="D160" s="44">
        <v>412349</v>
      </c>
      <c r="E160" s="44">
        <v>996</v>
      </c>
      <c r="F160" s="45">
        <v>392872</v>
      </c>
      <c r="H160" s="79"/>
      <c r="I160" s="79"/>
    </row>
    <row r="161" spans="1:9" s="78" customFormat="1" ht="23.1" customHeight="1">
      <c r="A161" s="494"/>
      <c r="B161" s="347" t="s">
        <v>15</v>
      </c>
      <c r="C161" s="56">
        <v>111.40065146579805</v>
      </c>
      <c r="D161" s="56">
        <v>143.50310602237727</v>
      </c>
      <c r="E161" s="57">
        <v>102.78637770897834</v>
      </c>
      <c r="F161" s="65">
        <v>108.72099137143773</v>
      </c>
      <c r="H161" s="79"/>
      <c r="I161" s="79"/>
    </row>
    <row r="162" spans="1:9" s="78" customFormat="1" ht="22.5" customHeight="1">
      <c r="A162" s="474" t="s">
        <v>194</v>
      </c>
      <c r="B162" s="76" t="s">
        <v>10</v>
      </c>
      <c r="C162" s="67">
        <v>16</v>
      </c>
      <c r="D162" s="67">
        <v>20675</v>
      </c>
      <c r="E162" s="68">
        <v>25</v>
      </c>
      <c r="F162" s="69">
        <v>23420</v>
      </c>
      <c r="H162" s="79"/>
      <c r="I162" s="79"/>
    </row>
    <row r="163" spans="1:9" s="78" customFormat="1" ht="23.1" customHeight="1">
      <c r="A163" s="475"/>
      <c r="B163" s="80" t="s">
        <v>11</v>
      </c>
      <c r="C163" s="73">
        <v>0</v>
      </c>
      <c r="D163" s="348">
        <v>0</v>
      </c>
      <c r="E163" s="74">
        <v>0</v>
      </c>
      <c r="F163" s="349">
        <v>0</v>
      </c>
      <c r="H163" s="79"/>
      <c r="I163" s="79"/>
    </row>
    <row r="164" spans="1:9" s="78" customFormat="1" ht="23.1" customHeight="1">
      <c r="A164" s="475"/>
      <c r="B164" s="80" t="s">
        <v>12</v>
      </c>
      <c r="C164" s="36">
        <v>0</v>
      </c>
      <c r="D164" s="36">
        <v>0</v>
      </c>
      <c r="E164" s="37">
        <v>0</v>
      </c>
      <c r="F164" s="38">
        <v>0</v>
      </c>
      <c r="H164" s="79"/>
      <c r="I164" s="79"/>
    </row>
    <row r="165" spans="1:9" s="78" customFormat="1" ht="23.1" customHeight="1">
      <c r="A165" s="475"/>
      <c r="B165" s="81" t="s">
        <v>13</v>
      </c>
      <c r="C165" s="40">
        <v>986</v>
      </c>
      <c r="D165" s="41">
        <v>308274</v>
      </c>
      <c r="E165" s="41">
        <v>956</v>
      </c>
      <c r="F165" s="63">
        <v>278526</v>
      </c>
      <c r="H165" s="79"/>
      <c r="I165" s="79"/>
    </row>
    <row r="166" spans="1:9" s="78" customFormat="1" ht="23.1" customHeight="1">
      <c r="A166" s="475"/>
      <c r="B166" s="82" t="s">
        <v>14</v>
      </c>
      <c r="C166" s="43">
        <v>1002</v>
      </c>
      <c r="D166" s="44">
        <v>328949</v>
      </c>
      <c r="E166" s="44">
        <v>981</v>
      </c>
      <c r="F166" s="45">
        <v>301946</v>
      </c>
      <c r="H166" s="79"/>
      <c r="I166" s="79"/>
    </row>
    <row r="167" spans="1:9" s="78" customFormat="1" ht="23.1" customHeight="1" thickBot="1">
      <c r="A167" s="476"/>
      <c r="B167" s="83" t="s">
        <v>15</v>
      </c>
      <c r="C167" s="60">
        <v>97.660818713450297</v>
      </c>
      <c r="D167" s="60">
        <v>79.774414391692474</v>
      </c>
      <c r="E167" s="61">
        <v>98.493975903614455</v>
      </c>
      <c r="F167" s="64">
        <v>76.856075261153762</v>
      </c>
      <c r="H167" s="79"/>
      <c r="I167" s="79"/>
    </row>
    <row r="168" spans="1:9" ht="22.5" customHeight="1">
      <c r="A168" s="84" t="s">
        <v>231</v>
      </c>
      <c r="B168" s="85"/>
      <c r="C168" s="86"/>
      <c r="D168" s="86"/>
      <c r="E168" s="86"/>
      <c r="F168" s="86"/>
      <c r="G168" s="78"/>
      <c r="H168" s="54"/>
      <c r="I168" s="54"/>
    </row>
    <row r="169" spans="1:9" ht="23.1" customHeight="1">
      <c r="A169" s="87"/>
      <c r="B169" s="2"/>
    </row>
    <row r="170" spans="1:9" ht="23.1" customHeight="1">
      <c r="A170" s="88"/>
      <c r="B170" s="2"/>
    </row>
  </sheetData>
  <dataConsolidate/>
  <mergeCells count="32">
    <mergeCell ref="A90:A95"/>
    <mergeCell ref="A96:A101"/>
    <mergeCell ref="A102:A107"/>
    <mergeCell ref="A108:A113"/>
    <mergeCell ref="A156:A161"/>
    <mergeCell ref="A120:A125"/>
    <mergeCell ref="A126:A131"/>
    <mergeCell ref="A132:A137"/>
    <mergeCell ref="A138:A143"/>
    <mergeCell ref="A144:A149"/>
    <mergeCell ref="A150:A155"/>
    <mergeCell ref="A60:A65"/>
    <mergeCell ref="A66:A71"/>
    <mergeCell ref="A72:A77"/>
    <mergeCell ref="A78:A83"/>
    <mergeCell ref="A84:A89"/>
    <mergeCell ref="A162:A167"/>
    <mergeCell ref="H4:I4"/>
    <mergeCell ref="A6:A11"/>
    <mergeCell ref="A42:A47"/>
    <mergeCell ref="A4:A5"/>
    <mergeCell ref="B4:B5"/>
    <mergeCell ref="C4:D4"/>
    <mergeCell ref="E4:F4"/>
    <mergeCell ref="A12:A17"/>
    <mergeCell ref="A18:A23"/>
    <mergeCell ref="A24:A29"/>
    <mergeCell ref="A30:A35"/>
    <mergeCell ref="A36:A41"/>
    <mergeCell ref="A114:A119"/>
    <mergeCell ref="A48:A53"/>
    <mergeCell ref="A54:A59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3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C165-6869-4FE3-8A6E-352A7B1EB2B8}">
  <sheetPr>
    <tabColor rgb="FFFFFF00"/>
    <pageSetUpPr autoPageBreaks="0"/>
  </sheetPr>
  <dimension ref="A1:J92"/>
  <sheetViews>
    <sheetView showGridLines="0" view="pageBreakPreview" zoomScale="80" zoomScaleNormal="100" zoomScaleSheetLayoutView="80" workbookViewId="0">
      <pane ySplit="42" topLeftCell="A79" activePane="bottomLeft" state="frozen"/>
      <selection pane="bottomLeft" activeCell="J85" sqref="J85"/>
    </sheetView>
  </sheetViews>
  <sheetFormatPr defaultColWidth="9.33203125" defaultRowHeight="44.25" customHeight="1"/>
  <cols>
    <col min="1" max="1" width="11.33203125" style="3" customWidth="1"/>
    <col min="2" max="2" width="6.6640625" style="3" customWidth="1"/>
    <col min="3" max="3" width="12.109375" style="3" bestFit="1" customWidth="1"/>
    <col min="4" max="4" width="10.33203125" style="3" customWidth="1"/>
    <col min="5" max="5" width="12.44140625" style="3" bestFit="1" customWidth="1"/>
    <col min="6" max="6" width="10.33203125" style="3" customWidth="1"/>
    <col min="7" max="7" width="12.109375" style="3" bestFit="1" customWidth="1"/>
    <col min="8" max="8" width="12.109375" style="3" customWidth="1"/>
    <col min="9" max="9" width="12.5546875" style="3" customWidth="1"/>
    <col min="10" max="256" width="9.33203125" style="3"/>
    <col min="257" max="257" width="11.33203125" style="3" customWidth="1"/>
    <col min="258" max="258" width="6.6640625" style="3" customWidth="1"/>
    <col min="259" max="259" width="12.109375" style="3" bestFit="1" customWidth="1"/>
    <col min="260" max="260" width="10.33203125" style="3" customWidth="1"/>
    <col min="261" max="261" width="12.44140625" style="3" bestFit="1" customWidth="1"/>
    <col min="262" max="262" width="10.33203125" style="3" customWidth="1"/>
    <col min="263" max="263" width="12.109375" style="3" bestFit="1" customWidth="1"/>
    <col min="264" max="264" width="10.33203125" style="3" customWidth="1"/>
    <col min="265" max="265" width="12.109375" style="3" bestFit="1" customWidth="1"/>
    <col min="266" max="512" width="9.33203125" style="3"/>
    <col min="513" max="513" width="11.33203125" style="3" customWidth="1"/>
    <col min="514" max="514" width="6.6640625" style="3" customWidth="1"/>
    <col min="515" max="515" width="12.109375" style="3" bestFit="1" customWidth="1"/>
    <col min="516" max="516" width="10.33203125" style="3" customWidth="1"/>
    <col min="517" max="517" width="12.44140625" style="3" bestFit="1" customWidth="1"/>
    <col min="518" max="518" width="10.33203125" style="3" customWidth="1"/>
    <col min="519" max="519" width="12.109375" style="3" bestFit="1" customWidth="1"/>
    <col min="520" max="520" width="10.33203125" style="3" customWidth="1"/>
    <col min="521" max="521" width="12.109375" style="3" bestFit="1" customWidth="1"/>
    <col min="522" max="768" width="9.33203125" style="3"/>
    <col min="769" max="769" width="11.33203125" style="3" customWidth="1"/>
    <col min="770" max="770" width="6.6640625" style="3" customWidth="1"/>
    <col min="771" max="771" width="12.109375" style="3" bestFit="1" customWidth="1"/>
    <col min="772" max="772" width="10.33203125" style="3" customWidth="1"/>
    <col min="773" max="773" width="12.44140625" style="3" bestFit="1" customWidth="1"/>
    <col min="774" max="774" width="10.33203125" style="3" customWidth="1"/>
    <col min="775" max="775" width="12.109375" style="3" bestFit="1" customWidth="1"/>
    <col min="776" max="776" width="10.33203125" style="3" customWidth="1"/>
    <col min="777" max="777" width="12.109375" style="3" bestFit="1" customWidth="1"/>
    <col min="778" max="1024" width="9.33203125" style="3"/>
    <col min="1025" max="1025" width="11.33203125" style="3" customWidth="1"/>
    <col min="1026" max="1026" width="6.6640625" style="3" customWidth="1"/>
    <col min="1027" max="1027" width="12.109375" style="3" bestFit="1" customWidth="1"/>
    <col min="1028" max="1028" width="10.33203125" style="3" customWidth="1"/>
    <col min="1029" max="1029" width="12.44140625" style="3" bestFit="1" customWidth="1"/>
    <col min="1030" max="1030" width="10.33203125" style="3" customWidth="1"/>
    <col min="1031" max="1031" width="12.109375" style="3" bestFit="1" customWidth="1"/>
    <col min="1032" max="1032" width="10.33203125" style="3" customWidth="1"/>
    <col min="1033" max="1033" width="12.109375" style="3" bestFit="1" customWidth="1"/>
    <col min="1034" max="1280" width="9.33203125" style="3"/>
    <col min="1281" max="1281" width="11.33203125" style="3" customWidth="1"/>
    <col min="1282" max="1282" width="6.6640625" style="3" customWidth="1"/>
    <col min="1283" max="1283" width="12.109375" style="3" bestFit="1" customWidth="1"/>
    <col min="1284" max="1284" width="10.33203125" style="3" customWidth="1"/>
    <col min="1285" max="1285" width="12.44140625" style="3" bestFit="1" customWidth="1"/>
    <col min="1286" max="1286" width="10.33203125" style="3" customWidth="1"/>
    <col min="1287" max="1287" width="12.109375" style="3" bestFit="1" customWidth="1"/>
    <col min="1288" max="1288" width="10.33203125" style="3" customWidth="1"/>
    <col min="1289" max="1289" width="12.109375" style="3" bestFit="1" customWidth="1"/>
    <col min="1290" max="1536" width="9.33203125" style="3"/>
    <col min="1537" max="1537" width="11.33203125" style="3" customWidth="1"/>
    <col min="1538" max="1538" width="6.6640625" style="3" customWidth="1"/>
    <col min="1539" max="1539" width="12.109375" style="3" bestFit="1" customWidth="1"/>
    <col min="1540" max="1540" width="10.33203125" style="3" customWidth="1"/>
    <col min="1541" max="1541" width="12.44140625" style="3" bestFit="1" customWidth="1"/>
    <col min="1542" max="1542" width="10.33203125" style="3" customWidth="1"/>
    <col min="1543" max="1543" width="12.109375" style="3" bestFit="1" customWidth="1"/>
    <col min="1544" max="1544" width="10.33203125" style="3" customWidth="1"/>
    <col min="1545" max="1545" width="12.109375" style="3" bestFit="1" customWidth="1"/>
    <col min="1546" max="1792" width="9.33203125" style="3"/>
    <col min="1793" max="1793" width="11.33203125" style="3" customWidth="1"/>
    <col min="1794" max="1794" width="6.6640625" style="3" customWidth="1"/>
    <col min="1795" max="1795" width="12.109375" style="3" bestFit="1" customWidth="1"/>
    <col min="1796" max="1796" width="10.33203125" style="3" customWidth="1"/>
    <col min="1797" max="1797" width="12.44140625" style="3" bestFit="1" customWidth="1"/>
    <col min="1798" max="1798" width="10.33203125" style="3" customWidth="1"/>
    <col min="1799" max="1799" width="12.109375" style="3" bestFit="1" customWidth="1"/>
    <col min="1800" max="1800" width="10.33203125" style="3" customWidth="1"/>
    <col min="1801" max="1801" width="12.109375" style="3" bestFit="1" customWidth="1"/>
    <col min="1802" max="2048" width="9.33203125" style="3"/>
    <col min="2049" max="2049" width="11.33203125" style="3" customWidth="1"/>
    <col min="2050" max="2050" width="6.6640625" style="3" customWidth="1"/>
    <col min="2051" max="2051" width="12.109375" style="3" bestFit="1" customWidth="1"/>
    <col min="2052" max="2052" width="10.33203125" style="3" customWidth="1"/>
    <col min="2053" max="2053" width="12.44140625" style="3" bestFit="1" customWidth="1"/>
    <col min="2054" max="2054" width="10.33203125" style="3" customWidth="1"/>
    <col min="2055" max="2055" width="12.109375" style="3" bestFit="1" customWidth="1"/>
    <col min="2056" max="2056" width="10.33203125" style="3" customWidth="1"/>
    <col min="2057" max="2057" width="12.109375" style="3" bestFit="1" customWidth="1"/>
    <col min="2058" max="2304" width="9.33203125" style="3"/>
    <col min="2305" max="2305" width="11.33203125" style="3" customWidth="1"/>
    <col min="2306" max="2306" width="6.6640625" style="3" customWidth="1"/>
    <col min="2307" max="2307" width="12.109375" style="3" bestFit="1" customWidth="1"/>
    <col min="2308" max="2308" width="10.33203125" style="3" customWidth="1"/>
    <col min="2309" max="2309" width="12.44140625" style="3" bestFit="1" customWidth="1"/>
    <col min="2310" max="2310" width="10.33203125" style="3" customWidth="1"/>
    <col min="2311" max="2311" width="12.109375" style="3" bestFit="1" customWidth="1"/>
    <col min="2312" max="2312" width="10.33203125" style="3" customWidth="1"/>
    <col min="2313" max="2313" width="12.109375" style="3" bestFit="1" customWidth="1"/>
    <col min="2314" max="2560" width="9.33203125" style="3"/>
    <col min="2561" max="2561" width="11.33203125" style="3" customWidth="1"/>
    <col min="2562" max="2562" width="6.6640625" style="3" customWidth="1"/>
    <col min="2563" max="2563" width="12.109375" style="3" bestFit="1" customWidth="1"/>
    <col min="2564" max="2564" width="10.33203125" style="3" customWidth="1"/>
    <col min="2565" max="2565" width="12.44140625" style="3" bestFit="1" customWidth="1"/>
    <col min="2566" max="2566" width="10.33203125" style="3" customWidth="1"/>
    <col min="2567" max="2567" width="12.109375" style="3" bestFit="1" customWidth="1"/>
    <col min="2568" max="2568" width="10.33203125" style="3" customWidth="1"/>
    <col min="2569" max="2569" width="12.109375" style="3" bestFit="1" customWidth="1"/>
    <col min="2570" max="2816" width="9.33203125" style="3"/>
    <col min="2817" max="2817" width="11.33203125" style="3" customWidth="1"/>
    <col min="2818" max="2818" width="6.6640625" style="3" customWidth="1"/>
    <col min="2819" max="2819" width="12.109375" style="3" bestFit="1" customWidth="1"/>
    <col min="2820" max="2820" width="10.33203125" style="3" customWidth="1"/>
    <col min="2821" max="2821" width="12.44140625" style="3" bestFit="1" customWidth="1"/>
    <col min="2822" max="2822" width="10.33203125" style="3" customWidth="1"/>
    <col min="2823" max="2823" width="12.109375" style="3" bestFit="1" customWidth="1"/>
    <col min="2824" max="2824" width="10.33203125" style="3" customWidth="1"/>
    <col min="2825" max="2825" width="12.109375" style="3" bestFit="1" customWidth="1"/>
    <col min="2826" max="3072" width="9.33203125" style="3"/>
    <col min="3073" max="3073" width="11.33203125" style="3" customWidth="1"/>
    <col min="3074" max="3074" width="6.6640625" style="3" customWidth="1"/>
    <col min="3075" max="3075" width="12.109375" style="3" bestFit="1" customWidth="1"/>
    <col min="3076" max="3076" width="10.33203125" style="3" customWidth="1"/>
    <col min="3077" max="3077" width="12.44140625" style="3" bestFit="1" customWidth="1"/>
    <col min="3078" max="3078" width="10.33203125" style="3" customWidth="1"/>
    <col min="3079" max="3079" width="12.109375" style="3" bestFit="1" customWidth="1"/>
    <col min="3080" max="3080" width="10.33203125" style="3" customWidth="1"/>
    <col min="3081" max="3081" width="12.109375" style="3" bestFit="1" customWidth="1"/>
    <col min="3082" max="3328" width="9.33203125" style="3"/>
    <col min="3329" max="3329" width="11.33203125" style="3" customWidth="1"/>
    <col min="3330" max="3330" width="6.6640625" style="3" customWidth="1"/>
    <col min="3331" max="3331" width="12.109375" style="3" bestFit="1" customWidth="1"/>
    <col min="3332" max="3332" width="10.33203125" style="3" customWidth="1"/>
    <col min="3333" max="3333" width="12.44140625" style="3" bestFit="1" customWidth="1"/>
    <col min="3334" max="3334" width="10.33203125" style="3" customWidth="1"/>
    <col min="3335" max="3335" width="12.109375" style="3" bestFit="1" customWidth="1"/>
    <col min="3336" max="3336" width="10.33203125" style="3" customWidth="1"/>
    <col min="3337" max="3337" width="12.109375" style="3" bestFit="1" customWidth="1"/>
    <col min="3338" max="3584" width="9.33203125" style="3"/>
    <col min="3585" max="3585" width="11.33203125" style="3" customWidth="1"/>
    <col min="3586" max="3586" width="6.6640625" style="3" customWidth="1"/>
    <col min="3587" max="3587" width="12.109375" style="3" bestFit="1" customWidth="1"/>
    <col min="3588" max="3588" width="10.33203125" style="3" customWidth="1"/>
    <col min="3589" max="3589" width="12.44140625" style="3" bestFit="1" customWidth="1"/>
    <col min="3590" max="3590" width="10.33203125" style="3" customWidth="1"/>
    <col min="3591" max="3591" width="12.109375" style="3" bestFit="1" customWidth="1"/>
    <col min="3592" max="3592" width="10.33203125" style="3" customWidth="1"/>
    <col min="3593" max="3593" width="12.109375" style="3" bestFit="1" customWidth="1"/>
    <col min="3594" max="3840" width="9.33203125" style="3"/>
    <col min="3841" max="3841" width="11.33203125" style="3" customWidth="1"/>
    <col min="3842" max="3842" width="6.6640625" style="3" customWidth="1"/>
    <col min="3843" max="3843" width="12.109375" style="3" bestFit="1" customWidth="1"/>
    <col min="3844" max="3844" width="10.33203125" style="3" customWidth="1"/>
    <col min="3845" max="3845" width="12.44140625" style="3" bestFit="1" customWidth="1"/>
    <col min="3846" max="3846" width="10.33203125" style="3" customWidth="1"/>
    <col min="3847" max="3847" width="12.109375" style="3" bestFit="1" customWidth="1"/>
    <col min="3848" max="3848" width="10.33203125" style="3" customWidth="1"/>
    <col min="3849" max="3849" width="12.109375" style="3" bestFit="1" customWidth="1"/>
    <col min="3850" max="4096" width="9.33203125" style="3"/>
    <col min="4097" max="4097" width="11.33203125" style="3" customWidth="1"/>
    <col min="4098" max="4098" width="6.6640625" style="3" customWidth="1"/>
    <col min="4099" max="4099" width="12.109375" style="3" bestFit="1" customWidth="1"/>
    <col min="4100" max="4100" width="10.33203125" style="3" customWidth="1"/>
    <col min="4101" max="4101" width="12.44140625" style="3" bestFit="1" customWidth="1"/>
    <col min="4102" max="4102" width="10.33203125" style="3" customWidth="1"/>
    <col min="4103" max="4103" width="12.109375" style="3" bestFit="1" customWidth="1"/>
    <col min="4104" max="4104" width="10.33203125" style="3" customWidth="1"/>
    <col min="4105" max="4105" width="12.109375" style="3" bestFit="1" customWidth="1"/>
    <col min="4106" max="4352" width="9.33203125" style="3"/>
    <col min="4353" max="4353" width="11.33203125" style="3" customWidth="1"/>
    <col min="4354" max="4354" width="6.6640625" style="3" customWidth="1"/>
    <col min="4355" max="4355" width="12.109375" style="3" bestFit="1" customWidth="1"/>
    <col min="4356" max="4356" width="10.33203125" style="3" customWidth="1"/>
    <col min="4357" max="4357" width="12.44140625" style="3" bestFit="1" customWidth="1"/>
    <col min="4358" max="4358" width="10.33203125" style="3" customWidth="1"/>
    <col min="4359" max="4359" width="12.109375" style="3" bestFit="1" customWidth="1"/>
    <col min="4360" max="4360" width="10.33203125" style="3" customWidth="1"/>
    <col min="4361" max="4361" width="12.109375" style="3" bestFit="1" customWidth="1"/>
    <col min="4362" max="4608" width="9.33203125" style="3"/>
    <col min="4609" max="4609" width="11.33203125" style="3" customWidth="1"/>
    <col min="4610" max="4610" width="6.6640625" style="3" customWidth="1"/>
    <col min="4611" max="4611" width="12.109375" style="3" bestFit="1" customWidth="1"/>
    <col min="4612" max="4612" width="10.33203125" style="3" customWidth="1"/>
    <col min="4613" max="4613" width="12.44140625" style="3" bestFit="1" customWidth="1"/>
    <col min="4614" max="4614" width="10.33203125" style="3" customWidth="1"/>
    <col min="4615" max="4615" width="12.109375" style="3" bestFit="1" customWidth="1"/>
    <col min="4616" max="4616" width="10.33203125" style="3" customWidth="1"/>
    <col min="4617" max="4617" width="12.109375" style="3" bestFit="1" customWidth="1"/>
    <col min="4618" max="4864" width="9.33203125" style="3"/>
    <col min="4865" max="4865" width="11.33203125" style="3" customWidth="1"/>
    <col min="4866" max="4866" width="6.6640625" style="3" customWidth="1"/>
    <col min="4867" max="4867" width="12.109375" style="3" bestFit="1" customWidth="1"/>
    <col min="4868" max="4868" width="10.33203125" style="3" customWidth="1"/>
    <col min="4869" max="4869" width="12.44140625" style="3" bestFit="1" customWidth="1"/>
    <col min="4870" max="4870" width="10.33203125" style="3" customWidth="1"/>
    <col min="4871" max="4871" width="12.109375" style="3" bestFit="1" customWidth="1"/>
    <col min="4872" max="4872" width="10.33203125" style="3" customWidth="1"/>
    <col min="4873" max="4873" width="12.109375" style="3" bestFit="1" customWidth="1"/>
    <col min="4874" max="5120" width="9.33203125" style="3"/>
    <col min="5121" max="5121" width="11.33203125" style="3" customWidth="1"/>
    <col min="5122" max="5122" width="6.6640625" style="3" customWidth="1"/>
    <col min="5123" max="5123" width="12.109375" style="3" bestFit="1" customWidth="1"/>
    <col min="5124" max="5124" width="10.33203125" style="3" customWidth="1"/>
    <col min="5125" max="5125" width="12.44140625" style="3" bestFit="1" customWidth="1"/>
    <col min="5126" max="5126" width="10.33203125" style="3" customWidth="1"/>
    <col min="5127" max="5127" width="12.109375" style="3" bestFit="1" customWidth="1"/>
    <col min="5128" max="5128" width="10.33203125" style="3" customWidth="1"/>
    <col min="5129" max="5129" width="12.109375" style="3" bestFit="1" customWidth="1"/>
    <col min="5130" max="5376" width="9.33203125" style="3"/>
    <col min="5377" max="5377" width="11.33203125" style="3" customWidth="1"/>
    <col min="5378" max="5378" width="6.6640625" style="3" customWidth="1"/>
    <col min="5379" max="5379" width="12.109375" style="3" bestFit="1" customWidth="1"/>
    <col min="5380" max="5380" width="10.33203125" style="3" customWidth="1"/>
    <col min="5381" max="5381" width="12.44140625" style="3" bestFit="1" customWidth="1"/>
    <col min="5382" max="5382" width="10.33203125" style="3" customWidth="1"/>
    <col min="5383" max="5383" width="12.109375" style="3" bestFit="1" customWidth="1"/>
    <col min="5384" max="5384" width="10.33203125" style="3" customWidth="1"/>
    <col min="5385" max="5385" width="12.109375" style="3" bestFit="1" customWidth="1"/>
    <col min="5386" max="5632" width="9.33203125" style="3"/>
    <col min="5633" max="5633" width="11.33203125" style="3" customWidth="1"/>
    <col min="5634" max="5634" width="6.6640625" style="3" customWidth="1"/>
    <col min="5635" max="5635" width="12.109375" style="3" bestFit="1" customWidth="1"/>
    <col min="5636" max="5636" width="10.33203125" style="3" customWidth="1"/>
    <col min="5637" max="5637" width="12.44140625" style="3" bestFit="1" customWidth="1"/>
    <col min="5638" max="5638" width="10.33203125" style="3" customWidth="1"/>
    <col min="5639" max="5639" width="12.109375" style="3" bestFit="1" customWidth="1"/>
    <col min="5640" max="5640" width="10.33203125" style="3" customWidth="1"/>
    <col min="5641" max="5641" width="12.109375" style="3" bestFit="1" customWidth="1"/>
    <col min="5642" max="5888" width="9.33203125" style="3"/>
    <col min="5889" max="5889" width="11.33203125" style="3" customWidth="1"/>
    <col min="5890" max="5890" width="6.6640625" style="3" customWidth="1"/>
    <col min="5891" max="5891" width="12.109375" style="3" bestFit="1" customWidth="1"/>
    <col min="5892" max="5892" width="10.33203125" style="3" customWidth="1"/>
    <col min="5893" max="5893" width="12.44140625" style="3" bestFit="1" customWidth="1"/>
    <col min="5894" max="5894" width="10.33203125" style="3" customWidth="1"/>
    <col min="5895" max="5895" width="12.109375" style="3" bestFit="1" customWidth="1"/>
    <col min="5896" max="5896" width="10.33203125" style="3" customWidth="1"/>
    <col min="5897" max="5897" width="12.109375" style="3" bestFit="1" customWidth="1"/>
    <col min="5898" max="6144" width="9.33203125" style="3"/>
    <col min="6145" max="6145" width="11.33203125" style="3" customWidth="1"/>
    <col min="6146" max="6146" width="6.6640625" style="3" customWidth="1"/>
    <col min="6147" max="6147" width="12.109375" style="3" bestFit="1" customWidth="1"/>
    <col min="6148" max="6148" width="10.33203125" style="3" customWidth="1"/>
    <col min="6149" max="6149" width="12.44140625" style="3" bestFit="1" customWidth="1"/>
    <col min="6150" max="6150" width="10.33203125" style="3" customWidth="1"/>
    <col min="6151" max="6151" width="12.109375" style="3" bestFit="1" customWidth="1"/>
    <col min="6152" max="6152" width="10.33203125" style="3" customWidth="1"/>
    <col min="6153" max="6153" width="12.109375" style="3" bestFit="1" customWidth="1"/>
    <col min="6154" max="6400" width="9.33203125" style="3"/>
    <col min="6401" max="6401" width="11.33203125" style="3" customWidth="1"/>
    <col min="6402" max="6402" width="6.6640625" style="3" customWidth="1"/>
    <col min="6403" max="6403" width="12.109375" style="3" bestFit="1" customWidth="1"/>
    <col min="6404" max="6404" width="10.33203125" style="3" customWidth="1"/>
    <col min="6405" max="6405" width="12.44140625" style="3" bestFit="1" customWidth="1"/>
    <col min="6406" max="6406" width="10.33203125" style="3" customWidth="1"/>
    <col min="6407" max="6407" width="12.109375" style="3" bestFit="1" customWidth="1"/>
    <col min="6408" max="6408" width="10.33203125" style="3" customWidth="1"/>
    <col min="6409" max="6409" width="12.109375" style="3" bestFit="1" customWidth="1"/>
    <col min="6410" max="6656" width="9.33203125" style="3"/>
    <col min="6657" max="6657" width="11.33203125" style="3" customWidth="1"/>
    <col min="6658" max="6658" width="6.6640625" style="3" customWidth="1"/>
    <col min="6659" max="6659" width="12.109375" style="3" bestFit="1" customWidth="1"/>
    <col min="6660" max="6660" width="10.33203125" style="3" customWidth="1"/>
    <col min="6661" max="6661" width="12.44140625" style="3" bestFit="1" customWidth="1"/>
    <col min="6662" max="6662" width="10.33203125" style="3" customWidth="1"/>
    <col min="6663" max="6663" width="12.109375" style="3" bestFit="1" customWidth="1"/>
    <col min="6664" max="6664" width="10.33203125" style="3" customWidth="1"/>
    <col min="6665" max="6665" width="12.109375" style="3" bestFit="1" customWidth="1"/>
    <col min="6666" max="6912" width="9.33203125" style="3"/>
    <col min="6913" max="6913" width="11.33203125" style="3" customWidth="1"/>
    <col min="6914" max="6914" width="6.6640625" style="3" customWidth="1"/>
    <col min="6915" max="6915" width="12.109375" style="3" bestFit="1" customWidth="1"/>
    <col min="6916" max="6916" width="10.33203125" style="3" customWidth="1"/>
    <col min="6917" max="6917" width="12.44140625" style="3" bestFit="1" customWidth="1"/>
    <col min="6918" max="6918" width="10.33203125" style="3" customWidth="1"/>
    <col min="6919" max="6919" width="12.109375" style="3" bestFit="1" customWidth="1"/>
    <col min="6920" max="6920" width="10.33203125" style="3" customWidth="1"/>
    <col min="6921" max="6921" width="12.109375" style="3" bestFit="1" customWidth="1"/>
    <col min="6922" max="7168" width="9.33203125" style="3"/>
    <col min="7169" max="7169" width="11.33203125" style="3" customWidth="1"/>
    <col min="7170" max="7170" width="6.6640625" style="3" customWidth="1"/>
    <col min="7171" max="7171" width="12.109375" style="3" bestFit="1" customWidth="1"/>
    <col min="7172" max="7172" width="10.33203125" style="3" customWidth="1"/>
    <col min="7173" max="7173" width="12.44140625" style="3" bestFit="1" customWidth="1"/>
    <col min="7174" max="7174" width="10.33203125" style="3" customWidth="1"/>
    <col min="7175" max="7175" width="12.109375" style="3" bestFit="1" customWidth="1"/>
    <col min="7176" max="7176" width="10.33203125" style="3" customWidth="1"/>
    <col min="7177" max="7177" width="12.109375" style="3" bestFit="1" customWidth="1"/>
    <col min="7178" max="7424" width="9.33203125" style="3"/>
    <col min="7425" max="7425" width="11.33203125" style="3" customWidth="1"/>
    <col min="7426" max="7426" width="6.6640625" style="3" customWidth="1"/>
    <col min="7427" max="7427" width="12.109375" style="3" bestFit="1" customWidth="1"/>
    <col min="7428" max="7428" width="10.33203125" style="3" customWidth="1"/>
    <col min="7429" max="7429" width="12.44140625" style="3" bestFit="1" customWidth="1"/>
    <col min="7430" max="7430" width="10.33203125" style="3" customWidth="1"/>
    <col min="7431" max="7431" width="12.109375" style="3" bestFit="1" customWidth="1"/>
    <col min="7432" max="7432" width="10.33203125" style="3" customWidth="1"/>
    <col min="7433" max="7433" width="12.109375" style="3" bestFit="1" customWidth="1"/>
    <col min="7434" max="7680" width="9.33203125" style="3"/>
    <col min="7681" max="7681" width="11.33203125" style="3" customWidth="1"/>
    <col min="7682" max="7682" width="6.6640625" style="3" customWidth="1"/>
    <col min="7683" max="7683" width="12.109375" style="3" bestFit="1" customWidth="1"/>
    <col min="7684" max="7684" width="10.33203125" style="3" customWidth="1"/>
    <col min="7685" max="7685" width="12.44140625" style="3" bestFit="1" customWidth="1"/>
    <col min="7686" max="7686" width="10.33203125" style="3" customWidth="1"/>
    <col min="7687" max="7687" width="12.109375" style="3" bestFit="1" customWidth="1"/>
    <col min="7688" max="7688" width="10.33203125" style="3" customWidth="1"/>
    <col min="7689" max="7689" width="12.109375" style="3" bestFit="1" customWidth="1"/>
    <col min="7690" max="7936" width="9.33203125" style="3"/>
    <col min="7937" max="7937" width="11.33203125" style="3" customWidth="1"/>
    <col min="7938" max="7938" width="6.6640625" style="3" customWidth="1"/>
    <col min="7939" max="7939" width="12.109375" style="3" bestFit="1" customWidth="1"/>
    <col min="7940" max="7940" width="10.33203125" style="3" customWidth="1"/>
    <col min="7941" max="7941" width="12.44140625" style="3" bestFit="1" customWidth="1"/>
    <col min="7942" max="7942" width="10.33203125" style="3" customWidth="1"/>
    <col min="7943" max="7943" width="12.109375" style="3" bestFit="1" customWidth="1"/>
    <col min="7944" max="7944" width="10.33203125" style="3" customWidth="1"/>
    <col min="7945" max="7945" width="12.109375" style="3" bestFit="1" customWidth="1"/>
    <col min="7946" max="8192" width="9.33203125" style="3"/>
    <col min="8193" max="8193" width="11.33203125" style="3" customWidth="1"/>
    <col min="8194" max="8194" width="6.6640625" style="3" customWidth="1"/>
    <col min="8195" max="8195" width="12.109375" style="3" bestFit="1" customWidth="1"/>
    <col min="8196" max="8196" width="10.33203125" style="3" customWidth="1"/>
    <col min="8197" max="8197" width="12.44140625" style="3" bestFit="1" customWidth="1"/>
    <col min="8198" max="8198" width="10.33203125" style="3" customWidth="1"/>
    <col min="8199" max="8199" width="12.109375" style="3" bestFit="1" customWidth="1"/>
    <col min="8200" max="8200" width="10.33203125" style="3" customWidth="1"/>
    <col min="8201" max="8201" width="12.109375" style="3" bestFit="1" customWidth="1"/>
    <col min="8202" max="8448" width="9.33203125" style="3"/>
    <col min="8449" max="8449" width="11.33203125" style="3" customWidth="1"/>
    <col min="8450" max="8450" width="6.6640625" style="3" customWidth="1"/>
    <col min="8451" max="8451" width="12.109375" style="3" bestFit="1" customWidth="1"/>
    <col min="8452" max="8452" width="10.33203125" style="3" customWidth="1"/>
    <col min="8453" max="8453" width="12.44140625" style="3" bestFit="1" customWidth="1"/>
    <col min="8454" max="8454" width="10.33203125" style="3" customWidth="1"/>
    <col min="8455" max="8455" width="12.109375" style="3" bestFit="1" customWidth="1"/>
    <col min="8456" max="8456" width="10.33203125" style="3" customWidth="1"/>
    <col min="8457" max="8457" width="12.109375" style="3" bestFit="1" customWidth="1"/>
    <col min="8458" max="8704" width="9.33203125" style="3"/>
    <col min="8705" max="8705" width="11.33203125" style="3" customWidth="1"/>
    <col min="8706" max="8706" width="6.6640625" style="3" customWidth="1"/>
    <col min="8707" max="8707" width="12.109375" style="3" bestFit="1" customWidth="1"/>
    <col min="8708" max="8708" width="10.33203125" style="3" customWidth="1"/>
    <col min="8709" max="8709" width="12.44140625" style="3" bestFit="1" customWidth="1"/>
    <col min="8710" max="8710" width="10.33203125" style="3" customWidth="1"/>
    <col min="8711" max="8711" width="12.109375" style="3" bestFit="1" customWidth="1"/>
    <col min="8712" max="8712" width="10.33203125" style="3" customWidth="1"/>
    <col min="8713" max="8713" width="12.109375" style="3" bestFit="1" customWidth="1"/>
    <col min="8714" max="8960" width="9.33203125" style="3"/>
    <col min="8961" max="8961" width="11.33203125" style="3" customWidth="1"/>
    <col min="8962" max="8962" width="6.6640625" style="3" customWidth="1"/>
    <col min="8963" max="8963" width="12.109375" style="3" bestFit="1" customWidth="1"/>
    <col min="8964" max="8964" width="10.33203125" style="3" customWidth="1"/>
    <col min="8965" max="8965" width="12.44140625" style="3" bestFit="1" customWidth="1"/>
    <col min="8966" max="8966" width="10.33203125" style="3" customWidth="1"/>
    <col min="8967" max="8967" width="12.109375" style="3" bestFit="1" customWidth="1"/>
    <col min="8968" max="8968" width="10.33203125" style="3" customWidth="1"/>
    <col min="8969" max="8969" width="12.109375" style="3" bestFit="1" customWidth="1"/>
    <col min="8970" max="9216" width="9.33203125" style="3"/>
    <col min="9217" max="9217" width="11.33203125" style="3" customWidth="1"/>
    <col min="9218" max="9218" width="6.6640625" style="3" customWidth="1"/>
    <col min="9219" max="9219" width="12.109375" style="3" bestFit="1" customWidth="1"/>
    <col min="9220" max="9220" width="10.33203125" style="3" customWidth="1"/>
    <col min="9221" max="9221" width="12.44140625" style="3" bestFit="1" customWidth="1"/>
    <col min="9222" max="9222" width="10.33203125" style="3" customWidth="1"/>
    <col min="9223" max="9223" width="12.109375" style="3" bestFit="1" customWidth="1"/>
    <col min="9224" max="9224" width="10.33203125" style="3" customWidth="1"/>
    <col min="9225" max="9225" width="12.109375" style="3" bestFit="1" customWidth="1"/>
    <col min="9226" max="9472" width="9.33203125" style="3"/>
    <col min="9473" max="9473" width="11.33203125" style="3" customWidth="1"/>
    <col min="9474" max="9474" width="6.6640625" style="3" customWidth="1"/>
    <col min="9475" max="9475" width="12.109375" style="3" bestFit="1" customWidth="1"/>
    <col min="9476" max="9476" width="10.33203125" style="3" customWidth="1"/>
    <col min="9477" max="9477" width="12.44140625" style="3" bestFit="1" customWidth="1"/>
    <col min="9478" max="9478" width="10.33203125" style="3" customWidth="1"/>
    <col min="9479" max="9479" width="12.109375" style="3" bestFit="1" customWidth="1"/>
    <col min="9480" max="9480" width="10.33203125" style="3" customWidth="1"/>
    <col min="9481" max="9481" width="12.109375" style="3" bestFit="1" customWidth="1"/>
    <col min="9482" max="9728" width="9.33203125" style="3"/>
    <col min="9729" max="9729" width="11.33203125" style="3" customWidth="1"/>
    <col min="9730" max="9730" width="6.6640625" style="3" customWidth="1"/>
    <col min="9731" max="9731" width="12.109375" style="3" bestFit="1" customWidth="1"/>
    <col min="9732" max="9732" width="10.33203125" style="3" customWidth="1"/>
    <col min="9733" max="9733" width="12.44140625" style="3" bestFit="1" customWidth="1"/>
    <col min="9734" max="9734" width="10.33203125" style="3" customWidth="1"/>
    <col min="9735" max="9735" width="12.109375" style="3" bestFit="1" customWidth="1"/>
    <col min="9736" max="9736" width="10.33203125" style="3" customWidth="1"/>
    <col min="9737" max="9737" width="12.109375" style="3" bestFit="1" customWidth="1"/>
    <col min="9738" max="9984" width="9.33203125" style="3"/>
    <col min="9985" max="9985" width="11.33203125" style="3" customWidth="1"/>
    <col min="9986" max="9986" width="6.6640625" style="3" customWidth="1"/>
    <col min="9987" max="9987" width="12.109375" style="3" bestFit="1" customWidth="1"/>
    <col min="9988" max="9988" width="10.33203125" style="3" customWidth="1"/>
    <col min="9989" max="9989" width="12.44140625" style="3" bestFit="1" customWidth="1"/>
    <col min="9990" max="9990" width="10.33203125" style="3" customWidth="1"/>
    <col min="9991" max="9991" width="12.109375" style="3" bestFit="1" customWidth="1"/>
    <col min="9992" max="9992" width="10.33203125" style="3" customWidth="1"/>
    <col min="9993" max="9993" width="12.109375" style="3" bestFit="1" customWidth="1"/>
    <col min="9994" max="10240" width="9.33203125" style="3"/>
    <col min="10241" max="10241" width="11.33203125" style="3" customWidth="1"/>
    <col min="10242" max="10242" width="6.6640625" style="3" customWidth="1"/>
    <col min="10243" max="10243" width="12.109375" style="3" bestFit="1" customWidth="1"/>
    <col min="10244" max="10244" width="10.33203125" style="3" customWidth="1"/>
    <col min="10245" max="10245" width="12.44140625" style="3" bestFit="1" customWidth="1"/>
    <col min="10246" max="10246" width="10.33203125" style="3" customWidth="1"/>
    <col min="10247" max="10247" width="12.109375" style="3" bestFit="1" customWidth="1"/>
    <col min="10248" max="10248" width="10.33203125" style="3" customWidth="1"/>
    <col min="10249" max="10249" width="12.109375" style="3" bestFit="1" customWidth="1"/>
    <col min="10250" max="10496" width="9.33203125" style="3"/>
    <col min="10497" max="10497" width="11.33203125" style="3" customWidth="1"/>
    <col min="10498" max="10498" width="6.6640625" style="3" customWidth="1"/>
    <col min="10499" max="10499" width="12.109375" style="3" bestFit="1" customWidth="1"/>
    <col min="10500" max="10500" width="10.33203125" style="3" customWidth="1"/>
    <col min="10501" max="10501" width="12.44140625" style="3" bestFit="1" customWidth="1"/>
    <col min="10502" max="10502" width="10.33203125" style="3" customWidth="1"/>
    <col min="10503" max="10503" width="12.109375" style="3" bestFit="1" customWidth="1"/>
    <col min="10504" max="10504" width="10.33203125" style="3" customWidth="1"/>
    <col min="10505" max="10505" width="12.109375" style="3" bestFit="1" customWidth="1"/>
    <col min="10506" max="10752" width="9.33203125" style="3"/>
    <col min="10753" max="10753" width="11.33203125" style="3" customWidth="1"/>
    <col min="10754" max="10754" width="6.6640625" style="3" customWidth="1"/>
    <col min="10755" max="10755" width="12.109375" style="3" bestFit="1" customWidth="1"/>
    <col min="10756" max="10756" width="10.33203125" style="3" customWidth="1"/>
    <col min="10757" max="10757" width="12.44140625" style="3" bestFit="1" customWidth="1"/>
    <col min="10758" max="10758" width="10.33203125" style="3" customWidth="1"/>
    <col min="10759" max="10759" width="12.109375" style="3" bestFit="1" customWidth="1"/>
    <col min="10760" max="10760" width="10.33203125" style="3" customWidth="1"/>
    <col min="10761" max="10761" width="12.109375" style="3" bestFit="1" customWidth="1"/>
    <col min="10762" max="11008" width="9.33203125" style="3"/>
    <col min="11009" max="11009" width="11.33203125" style="3" customWidth="1"/>
    <col min="11010" max="11010" width="6.6640625" style="3" customWidth="1"/>
    <col min="11011" max="11011" width="12.109375" style="3" bestFit="1" customWidth="1"/>
    <col min="11012" max="11012" width="10.33203125" style="3" customWidth="1"/>
    <col min="11013" max="11013" width="12.44140625" style="3" bestFit="1" customWidth="1"/>
    <col min="11014" max="11014" width="10.33203125" style="3" customWidth="1"/>
    <col min="11015" max="11015" width="12.109375" style="3" bestFit="1" customWidth="1"/>
    <col min="11016" max="11016" width="10.33203125" style="3" customWidth="1"/>
    <col min="11017" max="11017" width="12.109375" style="3" bestFit="1" customWidth="1"/>
    <col min="11018" max="11264" width="9.33203125" style="3"/>
    <col min="11265" max="11265" width="11.33203125" style="3" customWidth="1"/>
    <col min="11266" max="11266" width="6.6640625" style="3" customWidth="1"/>
    <col min="11267" max="11267" width="12.109375" style="3" bestFit="1" customWidth="1"/>
    <col min="11268" max="11268" width="10.33203125" style="3" customWidth="1"/>
    <col min="11269" max="11269" width="12.44140625" style="3" bestFit="1" customWidth="1"/>
    <col min="11270" max="11270" width="10.33203125" style="3" customWidth="1"/>
    <col min="11271" max="11271" width="12.109375" style="3" bestFit="1" customWidth="1"/>
    <col min="11272" max="11272" width="10.33203125" style="3" customWidth="1"/>
    <col min="11273" max="11273" width="12.109375" style="3" bestFit="1" customWidth="1"/>
    <col min="11274" max="11520" width="9.33203125" style="3"/>
    <col min="11521" max="11521" width="11.33203125" style="3" customWidth="1"/>
    <col min="11522" max="11522" width="6.6640625" style="3" customWidth="1"/>
    <col min="11523" max="11523" width="12.109375" style="3" bestFit="1" customWidth="1"/>
    <col min="11524" max="11524" width="10.33203125" style="3" customWidth="1"/>
    <col min="11525" max="11525" width="12.44140625" style="3" bestFit="1" customWidth="1"/>
    <col min="11526" max="11526" width="10.33203125" style="3" customWidth="1"/>
    <col min="11527" max="11527" width="12.109375" style="3" bestFit="1" customWidth="1"/>
    <col min="11528" max="11528" width="10.33203125" style="3" customWidth="1"/>
    <col min="11529" max="11529" width="12.109375" style="3" bestFit="1" customWidth="1"/>
    <col min="11530" max="11776" width="9.33203125" style="3"/>
    <col min="11777" max="11777" width="11.33203125" style="3" customWidth="1"/>
    <col min="11778" max="11778" width="6.6640625" style="3" customWidth="1"/>
    <col min="11779" max="11779" width="12.109375" style="3" bestFit="1" customWidth="1"/>
    <col min="11780" max="11780" width="10.33203125" style="3" customWidth="1"/>
    <col min="11781" max="11781" width="12.44140625" style="3" bestFit="1" customWidth="1"/>
    <col min="11782" max="11782" width="10.33203125" style="3" customWidth="1"/>
    <col min="11783" max="11783" width="12.109375" style="3" bestFit="1" customWidth="1"/>
    <col min="11784" max="11784" width="10.33203125" style="3" customWidth="1"/>
    <col min="11785" max="11785" width="12.109375" style="3" bestFit="1" customWidth="1"/>
    <col min="11786" max="12032" width="9.33203125" style="3"/>
    <col min="12033" max="12033" width="11.33203125" style="3" customWidth="1"/>
    <col min="12034" max="12034" width="6.6640625" style="3" customWidth="1"/>
    <col min="12035" max="12035" width="12.109375" style="3" bestFit="1" customWidth="1"/>
    <col min="12036" max="12036" width="10.33203125" style="3" customWidth="1"/>
    <col min="12037" max="12037" width="12.44140625" style="3" bestFit="1" customWidth="1"/>
    <col min="12038" max="12038" width="10.33203125" style="3" customWidth="1"/>
    <col min="12039" max="12039" width="12.109375" style="3" bestFit="1" customWidth="1"/>
    <col min="12040" max="12040" width="10.33203125" style="3" customWidth="1"/>
    <col min="12041" max="12041" width="12.109375" style="3" bestFit="1" customWidth="1"/>
    <col min="12042" max="12288" width="9.33203125" style="3"/>
    <col min="12289" max="12289" width="11.33203125" style="3" customWidth="1"/>
    <col min="12290" max="12290" width="6.6640625" style="3" customWidth="1"/>
    <col min="12291" max="12291" width="12.109375" style="3" bestFit="1" customWidth="1"/>
    <col min="12292" max="12292" width="10.33203125" style="3" customWidth="1"/>
    <col min="12293" max="12293" width="12.44140625" style="3" bestFit="1" customWidth="1"/>
    <col min="12294" max="12294" width="10.33203125" style="3" customWidth="1"/>
    <col min="12295" max="12295" width="12.109375" style="3" bestFit="1" customWidth="1"/>
    <col min="12296" max="12296" width="10.33203125" style="3" customWidth="1"/>
    <col min="12297" max="12297" width="12.109375" style="3" bestFit="1" customWidth="1"/>
    <col min="12298" max="12544" width="9.33203125" style="3"/>
    <col min="12545" max="12545" width="11.33203125" style="3" customWidth="1"/>
    <col min="12546" max="12546" width="6.6640625" style="3" customWidth="1"/>
    <col min="12547" max="12547" width="12.109375" style="3" bestFit="1" customWidth="1"/>
    <col min="12548" max="12548" width="10.33203125" style="3" customWidth="1"/>
    <col min="12549" max="12549" width="12.44140625" style="3" bestFit="1" customWidth="1"/>
    <col min="12550" max="12550" width="10.33203125" style="3" customWidth="1"/>
    <col min="12551" max="12551" width="12.109375" style="3" bestFit="1" customWidth="1"/>
    <col min="12552" max="12552" width="10.33203125" style="3" customWidth="1"/>
    <col min="12553" max="12553" width="12.109375" style="3" bestFit="1" customWidth="1"/>
    <col min="12554" max="12800" width="9.33203125" style="3"/>
    <col min="12801" max="12801" width="11.33203125" style="3" customWidth="1"/>
    <col min="12802" max="12802" width="6.6640625" style="3" customWidth="1"/>
    <col min="12803" max="12803" width="12.109375" style="3" bestFit="1" customWidth="1"/>
    <col min="12804" max="12804" width="10.33203125" style="3" customWidth="1"/>
    <col min="12805" max="12805" width="12.44140625" style="3" bestFit="1" customWidth="1"/>
    <col min="12806" max="12806" width="10.33203125" style="3" customWidth="1"/>
    <col min="12807" max="12807" width="12.109375" style="3" bestFit="1" customWidth="1"/>
    <col min="12808" max="12808" width="10.33203125" style="3" customWidth="1"/>
    <col min="12809" max="12809" width="12.109375" style="3" bestFit="1" customWidth="1"/>
    <col min="12810" max="13056" width="9.33203125" style="3"/>
    <col min="13057" max="13057" width="11.33203125" style="3" customWidth="1"/>
    <col min="13058" max="13058" width="6.6640625" style="3" customWidth="1"/>
    <col min="13059" max="13059" width="12.109375" style="3" bestFit="1" customWidth="1"/>
    <col min="13060" max="13060" width="10.33203125" style="3" customWidth="1"/>
    <col min="13061" max="13061" width="12.44140625" style="3" bestFit="1" customWidth="1"/>
    <col min="13062" max="13062" width="10.33203125" style="3" customWidth="1"/>
    <col min="13063" max="13063" width="12.109375" style="3" bestFit="1" customWidth="1"/>
    <col min="13064" max="13064" width="10.33203125" style="3" customWidth="1"/>
    <col min="13065" max="13065" width="12.109375" style="3" bestFit="1" customWidth="1"/>
    <col min="13066" max="13312" width="9.33203125" style="3"/>
    <col min="13313" max="13313" width="11.33203125" style="3" customWidth="1"/>
    <col min="13314" max="13314" width="6.6640625" style="3" customWidth="1"/>
    <col min="13315" max="13315" width="12.109375" style="3" bestFit="1" customWidth="1"/>
    <col min="13316" max="13316" width="10.33203125" style="3" customWidth="1"/>
    <col min="13317" max="13317" width="12.44140625" style="3" bestFit="1" customWidth="1"/>
    <col min="13318" max="13318" width="10.33203125" style="3" customWidth="1"/>
    <col min="13319" max="13319" width="12.109375" style="3" bestFit="1" customWidth="1"/>
    <col min="13320" max="13320" width="10.33203125" style="3" customWidth="1"/>
    <col min="13321" max="13321" width="12.109375" style="3" bestFit="1" customWidth="1"/>
    <col min="13322" max="13568" width="9.33203125" style="3"/>
    <col min="13569" max="13569" width="11.33203125" style="3" customWidth="1"/>
    <col min="13570" max="13570" width="6.6640625" style="3" customWidth="1"/>
    <col min="13571" max="13571" width="12.109375" style="3" bestFit="1" customWidth="1"/>
    <col min="13572" max="13572" width="10.33203125" style="3" customWidth="1"/>
    <col min="13573" max="13573" width="12.44140625" style="3" bestFit="1" customWidth="1"/>
    <col min="13574" max="13574" width="10.33203125" style="3" customWidth="1"/>
    <col min="13575" max="13575" width="12.109375" style="3" bestFit="1" customWidth="1"/>
    <col min="13576" max="13576" width="10.33203125" style="3" customWidth="1"/>
    <col min="13577" max="13577" width="12.109375" style="3" bestFit="1" customWidth="1"/>
    <col min="13578" max="13824" width="9.33203125" style="3"/>
    <col min="13825" max="13825" width="11.33203125" style="3" customWidth="1"/>
    <col min="13826" max="13826" width="6.6640625" style="3" customWidth="1"/>
    <col min="13827" max="13827" width="12.109375" style="3" bestFit="1" customWidth="1"/>
    <col min="13828" max="13828" width="10.33203125" style="3" customWidth="1"/>
    <col min="13829" max="13829" width="12.44140625" style="3" bestFit="1" customWidth="1"/>
    <col min="13830" max="13830" width="10.33203125" style="3" customWidth="1"/>
    <col min="13831" max="13831" width="12.109375" style="3" bestFit="1" customWidth="1"/>
    <col min="13832" max="13832" width="10.33203125" style="3" customWidth="1"/>
    <col min="13833" max="13833" width="12.109375" style="3" bestFit="1" customWidth="1"/>
    <col min="13834" max="14080" width="9.33203125" style="3"/>
    <col min="14081" max="14081" width="11.33203125" style="3" customWidth="1"/>
    <col min="14082" max="14082" width="6.6640625" style="3" customWidth="1"/>
    <col min="14083" max="14083" width="12.109375" style="3" bestFit="1" customWidth="1"/>
    <col min="14084" max="14084" width="10.33203125" style="3" customWidth="1"/>
    <col min="14085" max="14085" width="12.44140625" style="3" bestFit="1" customWidth="1"/>
    <col min="14086" max="14086" width="10.33203125" style="3" customWidth="1"/>
    <col min="14087" max="14087" width="12.109375" style="3" bestFit="1" customWidth="1"/>
    <col min="14088" max="14088" width="10.33203125" style="3" customWidth="1"/>
    <col min="14089" max="14089" width="12.109375" style="3" bestFit="1" customWidth="1"/>
    <col min="14090" max="14336" width="9.33203125" style="3"/>
    <col min="14337" max="14337" width="11.33203125" style="3" customWidth="1"/>
    <col min="14338" max="14338" width="6.6640625" style="3" customWidth="1"/>
    <col min="14339" max="14339" width="12.109375" style="3" bestFit="1" customWidth="1"/>
    <col min="14340" max="14340" width="10.33203125" style="3" customWidth="1"/>
    <col min="14341" max="14341" width="12.44140625" style="3" bestFit="1" customWidth="1"/>
    <col min="14342" max="14342" width="10.33203125" style="3" customWidth="1"/>
    <col min="14343" max="14343" width="12.109375" style="3" bestFit="1" customWidth="1"/>
    <col min="14344" max="14344" width="10.33203125" style="3" customWidth="1"/>
    <col min="14345" max="14345" width="12.109375" style="3" bestFit="1" customWidth="1"/>
    <col min="14346" max="14592" width="9.33203125" style="3"/>
    <col min="14593" max="14593" width="11.33203125" style="3" customWidth="1"/>
    <col min="14594" max="14594" width="6.6640625" style="3" customWidth="1"/>
    <col min="14595" max="14595" width="12.109375" style="3" bestFit="1" customWidth="1"/>
    <col min="14596" max="14596" width="10.33203125" style="3" customWidth="1"/>
    <col min="14597" max="14597" width="12.44140625" style="3" bestFit="1" customWidth="1"/>
    <col min="14598" max="14598" width="10.33203125" style="3" customWidth="1"/>
    <col min="14599" max="14599" width="12.109375" style="3" bestFit="1" customWidth="1"/>
    <col min="14600" max="14600" width="10.33203125" style="3" customWidth="1"/>
    <col min="14601" max="14601" width="12.109375" style="3" bestFit="1" customWidth="1"/>
    <col min="14602" max="14848" width="9.33203125" style="3"/>
    <col min="14849" max="14849" width="11.33203125" style="3" customWidth="1"/>
    <col min="14850" max="14850" width="6.6640625" style="3" customWidth="1"/>
    <col min="14851" max="14851" width="12.109375" style="3" bestFit="1" customWidth="1"/>
    <col min="14852" max="14852" width="10.33203125" style="3" customWidth="1"/>
    <col min="14853" max="14853" width="12.44140625" style="3" bestFit="1" customWidth="1"/>
    <col min="14854" max="14854" width="10.33203125" style="3" customWidth="1"/>
    <col min="14855" max="14855" width="12.109375" style="3" bestFit="1" customWidth="1"/>
    <col min="14856" max="14856" width="10.33203125" style="3" customWidth="1"/>
    <col min="14857" max="14857" width="12.109375" style="3" bestFit="1" customWidth="1"/>
    <col min="14858" max="15104" width="9.33203125" style="3"/>
    <col min="15105" max="15105" width="11.33203125" style="3" customWidth="1"/>
    <col min="15106" max="15106" width="6.6640625" style="3" customWidth="1"/>
    <col min="15107" max="15107" width="12.109375" style="3" bestFit="1" customWidth="1"/>
    <col min="15108" max="15108" width="10.33203125" style="3" customWidth="1"/>
    <col min="15109" max="15109" width="12.44140625" style="3" bestFit="1" customWidth="1"/>
    <col min="15110" max="15110" width="10.33203125" style="3" customWidth="1"/>
    <col min="15111" max="15111" width="12.109375" style="3" bestFit="1" customWidth="1"/>
    <col min="15112" max="15112" width="10.33203125" style="3" customWidth="1"/>
    <col min="15113" max="15113" width="12.109375" style="3" bestFit="1" customWidth="1"/>
    <col min="15114" max="15360" width="9.33203125" style="3"/>
    <col min="15361" max="15361" width="11.33203125" style="3" customWidth="1"/>
    <col min="15362" max="15362" width="6.6640625" style="3" customWidth="1"/>
    <col min="15363" max="15363" width="12.109375" style="3" bestFit="1" customWidth="1"/>
    <col min="15364" max="15364" width="10.33203125" style="3" customWidth="1"/>
    <col min="15365" max="15365" width="12.44140625" style="3" bestFit="1" customWidth="1"/>
    <col min="15366" max="15366" width="10.33203125" style="3" customWidth="1"/>
    <col min="15367" max="15367" width="12.109375" style="3" bestFit="1" customWidth="1"/>
    <col min="15368" max="15368" width="10.33203125" style="3" customWidth="1"/>
    <col min="15369" max="15369" width="12.109375" style="3" bestFit="1" customWidth="1"/>
    <col min="15370" max="15616" width="9.33203125" style="3"/>
    <col min="15617" max="15617" width="11.33203125" style="3" customWidth="1"/>
    <col min="15618" max="15618" width="6.6640625" style="3" customWidth="1"/>
    <col min="15619" max="15619" width="12.109375" style="3" bestFit="1" customWidth="1"/>
    <col min="15620" max="15620" width="10.33203125" style="3" customWidth="1"/>
    <col min="15621" max="15621" width="12.44140625" style="3" bestFit="1" customWidth="1"/>
    <col min="15622" max="15622" width="10.33203125" style="3" customWidth="1"/>
    <col min="15623" max="15623" width="12.109375" style="3" bestFit="1" customWidth="1"/>
    <col min="15624" max="15624" width="10.33203125" style="3" customWidth="1"/>
    <col min="15625" max="15625" width="12.109375" style="3" bestFit="1" customWidth="1"/>
    <col min="15626" max="15872" width="9.33203125" style="3"/>
    <col min="15873" max="15873" width="11.33203125" style="3" customWidth="1"/>
    <col min="15874" max="15874" width="6.6640625" style="3" customWidth="1"/>
    <col min="15875" max="15875" width="12.109375" style="3" bestFit="1" customWidth="1"/>
    <col min="15876" max="15876" width="10.33203125" style="3" customWidth="1"/>
    <col min="15877" max="15877" width="12.44140625" style="3" bestFit="1" customWidth="1"/>
    <col min="15878" max="15878" width="10.33203125" style="3" customWidth="1"/>
    <col min="15879" max="15879" width="12.109375" style="3" bestFit="1" customWidth="1"/>
    <col min="15880" max="15880" width="10.33203125" style="3" customWidth="1"/>
    <col min="15881" max="15881" width="12.109375" style="3" bestFit="1" customWidth="1"/>
    <col min="15882" max="16128" width="9.33203125" style="3"/>
    <col min="16129" max="16129" width="11.33203125" style="3" customWidth="1"/>
    <col min="16130" max="16130" width="6.6640625" style="3" customWidth="1"/>
    <col min="16131" max="16131" width="12.109375" style="3" bestFit="1" customWidth="1"/>
    <col min="16132" max="16132" width="10.33203125" style="3" customWidth="1"/>
    <col min="16133" max="16133" width="12.44140625" style="3" bestFit="1" customWidth="1"/>
    <col min="16134" max="16134" width="10.33203125" style="3" customWidth="1"/>
    <col min="16135" max="16135" width="12.109375" style="3" bestFit="1" customWidth="1"/>
    <col min="16136" max="16136" width="10.33203125" style="3" customWidth="1"/>
    <col min="16137" max="16137" width="12.109375" style="3" bestFit="1" customWidth="1"/>
    <col min="16138" max="16384" width="9.33203125" style="3"/>
  </cols>
  <sheetData>
    <row r="1" spans="1:9" ht="27" customHeight="1">
      <c r="A1" s="4" t="s">
        <v>41</v>
      </c>
      <c r="B1" s="2"/>
      <c r="C1" s="2"/>
      <c r="D1" s="2"/>
      <c r="E1" s="2"/>
      <c r="F1" s="2"/>
      <c r="G1" s="2"/>
      <c r="H1" s="2"/>
      <c r="I1" s="2"/>
    </row>
    <row r="2" spans="1:9" ht="27" customHeight="1" thickBot="1">
      <c r="A2" s="2"/>
      <c r="B2" s="5"/>
      <c r="C2" s="2"/>
      <c r="D2" s="2"/>
      <c r="E2" s="2"/>
      <c r="F2" s="2"/>
      <c r="G2" s="2"/>
      <c r="H2" s="5"/>
      <c r="I2" s="6" t="s">
        <v>188</v>
      </c>
    </row>
    <row r="3" spans="1:9" ht="27" customHeight="1">
      <c r="A3" s="89" t="s">
        <v>3</v>
      </c>
      <c r="B3" s="345" t="s">
        <v>4</v>
      </c>
      <c r="C3" s="345" t="s">
        <v>43</v>
      </c>
      <c r="D3" s="345" t="s">
        <v>44</v>
      </c>
      <c r="E3" s="345" t="s">
        <v>45</v>
      </c>
      <c r="F3" s="345" t="s">
        <v>46</v>
      </c>
      <c r="G3" s="345" t="s">
        <v>47</v>
      </c>
      <c r="H3" s="345" t="s">
        <v>48</v>
      </c>
      <c r="I3" s="346" t="s">
        <v>14</v>
      </c>
    </row>
    <row r="4" spans="1:9" ht="27" hidden="1" customHeight="1">
      <c r="A4" s="499" t="s">
        <v>9</v>
      </c>
      <c r="B4" s="90" t="s">
        <v>49</v>
      </c>
      <c r="C4" s="36">
        <v>4378</v>
      </c>
      <c r="D4" s="36">
        <v>56</v>
      </c>
      <c r="E4" s="36">
        <v>1452</v>
      </c>
      <c r="F4" s="36">
        <v>357</v>
      </c>
      <c r="G4" s="91" t="s">
        <v>50</v>
      </c>
      <c r="H4" s="36">
        <v>1</v>
      </c>
      <c r="I4" s="38">
        <f>SUM(C4:H4)</f>
        <v>6244</v>
      </c>
    </row>
    <row r="5" spans="1:9" ht="27" hidden="1" customHeight="1">
      <c r="A5" s="497"/>
      <c r="B5" s="92" t="s">
        <v>8</v>
      </c>
      <c r="C5" s="40">
        <v>91287</v>
      </c>
      <c r="D5" s="40">
        <v>5347</v>
      </c>
      <c r="E5" s="40">
        <v>74918</v>
      </c>
      <c r="F5" s="40">
        <v>1014</v>
      </c>
      <c r="G5" s="40">
        <v>19699</v>
      </c>
      <c r="H5" s="40">
        <v>548</v>
      </c>
      <c r="I5" s="42">
        <f>SUM(C5:H5)</f>
        <v>192813</v>
      </c>
    </row>
    <row r="6" spans="1:9" ht="27" hidden="1" customHeight="1">
      <c r="A6" s="500"/>
      <c r="B6" s="93" t="s">
        <v>15</v>
      </c>
      <c r="C6" s="47">
        <v>61.3</v>
      </c>
      <c r="D6" s="47">
        <v>58.1</v>
      </c>
      <c r="E6" s="47">
        <v>90.3</v>
      </c>
      <c r="F6" s="47">
        <v>46</v>
      </c>
      <c r="G6" s="47">
        <v>89.9</v>
      </c>
      <c r="H6" s="47">
        <v>40.6</v>
      </c>
      <c r="I6" s="49">
        <v>72.3</v>
      </c>
    </row>
    <row r="7" spans="1:9" ht="27" hidden="1" customHeight="1">
      <c r="A7" s="496" t="s">
        <v>16</v>
      </c>
      <c r="B7" s="94" t="s">
        <v>49</v>
      </c>
      <c r="C7" s="29">
        <v>3774</v>
      </c>
      <c r="D7" s="29">
        <v>66</v>
      </c>
      <c r="E7" s="29">
        <v>1917</v>
      </c>
      <c r="F7" s="29">
        <v>325</v>
      </c>
      <c r="G7" s="95" t="s">
        <v>51</v>
      </c>
      <c r="H7" s="29">
        <v>1</v>
      </c>
      <c r="I7" s="31">
        <f>SUM(C7:H7)</f>
        <v>6083</v>
      </c>
    </row>
    <row r="8" spans="1:9" ht="27" hidden="1" customHeight="1">
      <c r="A8" s="497"/>
      <c r="B8" s="92" t="s">
        <v>8</v>
      </c>
      <c r="C8" s="40">
        <v>108122</v>
      </c>
      <c r="D8" s="40">
        <v>6802</v>
      </c>
      <c r="E8" s="40">
        <v>113969</v>
      </c>
      <c r="F8" s="40">
        <v>954</v>
      </c>
      <c r="G8" s="40">
        <v>28982</v>
      </c>
      <c r="H8" s="40">
        <v>548</v>
      </c>
      <c r="I8" s="42">
        <f>SUM(C8:H8)</f>
        <v>259377</v>
      </c>
    </row>
    <row r="9" spans="1:9" ht="27" hidden="1" customHeight="1">
      <c r="A9" s="498"/>
      <c r="B9" s="96" t="s">
        <v>15</v>
      </c>
      <c r="C9" s="97">
        <f t="shared" ref="C9:I9" si="0">C8/C5*100</f>
        <v>118.441837282417</v>
      </c>
      <c r="D9" s="97">
        <f t="shared" si="0"/>
        <v>127.21152047877315</v>
      </c>
      <c r="E9" s="97">
        <f t="shared" si="0"/>
        <v>152.12498998905471</v>
      </c>
      <c r="F9" s="97">
        <f t="shared" si="0"/>
        <v>94.082840236686394</v>
      </c>
      <c r="G9" s="97">
        <f t="shared" si="0"/>
        <v>147.12421950352811</v>
      </c>
      <c r="H9" s="97">
        <f t="shared" si="0"/>
        <v>100</v>
      </c>
      <c r="I9" s="98">
        <f t="shared" si="0"/>
        <v>134.52256849901198</v>
      </c>
    </row>
    <row r="10" spans="1:9" ht="27" hidden="1" customHeight="1" collapsed="1">
      <c r="A10" s="499" t="s">
        <v>17</v>
      </c>
      <c r="B10" s="90" t="s">
        <v>49</v>
      </c>
      <c r="C10" s="36">
        <v>4133</v>
      </c>
      <c r="D10" s="36">
        <v>113</v>
      </c>
      <c r="E10" s="36">
        <v>2923</v>
      </c>
      <c r="F10" s="36">
        <v>342</v>
      </c>
      <c r="G10" s="91" t="s">
        <v>52</v>
      </c>
      <c r="H10" s="36">
        <v>3</v>
      </c>
      <c r="I10" s="38">
        <f>SUM(C10:H10)</f>
        <v>7514</v>
      </c>
    </row>
    <row r="11" spans="1:9" ht="27" hidden="1" customHeight="1">
      <c r="A11" s="497"/>
      <c r="B11" s="92" t="s">
        <v>8</v>
      </c>
      <c r="C11" s="40">
        <v>107211</v>
      </c>
      <c r="D11" s="40">
        <v>21021</v>
      </c>
      <c r="E11" s="40">
        <v>226656</v>
      </c>
      <c r="F11" s="40">
        <v>1032</v>
      </c>
      <c r="G11" s="40">
        <v>57566</v>
      </c>
      <c r="H11" s="40">
        <v>1566</v>
      </c>
      <c r="I11" s="42">
        <f>SUM(C11:H11)</f>
        <v>415052</v>
      </c>
    </row>
    <row r="12" spans="1:9" ht="27" hidden="1" customHeight="1">
      <c r="A12" s="500"/>
      <c r="B12" s="99" t="s">
        <v>15</v>
      </c>
      <c r="C12" s="47">
        <f t="shared" ref="C12:I12" si="1">C11/C8*100</f>
        <v>99.157433269824821</v>
      </c>
      <c r="D12" s="47">
        <f t="shared" si="1"/>
        <v>309.04145839458982</v>
      </c>
      <c r="E12" s="47">
        <f t="shared" si="1"/>
        <v>198.87513271152682</v>
      </c>
      <c r="F12" s="47">
        <f t="shared" si="1"/>
        <v>108.17610062893081</v>
      </c>
      <c r="G12" s="47">
        <f t="shared" si="1"/>
        <v>198.62673383479401</v>
      </c>
      <c r="H12" s="47">
        <f t="shared" si="1"/>
        <v>285.76642335766422</v>
      </c>
      <c r="I12" s="49">
        <f t="shared" si="1"/>
        <v>160.01881431275712</v>
      </c>
    </row>
    <row r="13" spans="1:9" ht="27" hidden="1" customHeight="1">
      <c r="A13" s="496" t="s">
        <v>18</v>
      </c>
      <c r="B13" s="94" t="s">
        <v>49</v>
      </c>
      <c r="C13" s="29">
        <v>3836</v>
      </c>
      <c r="D13" s="29">
        <v>107</v>
      </c>
      <c r="E13" s="29">
        <v>3668</v>
      </c>
      <c r="F13" s="29">
        <v>360</v>
      </c>
      <c r="G13" s="95" t="s">
        <v>53</v>
      </c>
      <c r="H13" s="29">
        <v>2</v>
      </c>
      <c r="I13" s="31">
        <f>SUM(C13:H13)</f>
        <v>7973</v>
      </c>
    </row>
    <row r="14" spans="1:9" ht="27" hidden="1" customHeight="1">
      <c r="A14" s="497"/>
      <c r="B14" s="92" t="s">
        <v>8</v>
      </c>
      <c r="C14" s="40">
        <v>112033</v>
      </c>
      <c r="D14" s="40">
        <v>14979</v>
      </c>
      <c r="E14" s="40">
        <v>257710</v>
      </c>
      <c r="F14" s="40">
        <v>1249</v>
      </c>
      <c r="G14" s="40">
        <v>63682</v>
      </c>
      <c r="H14" s="40">
        <v>1069</v>
      </c>
      <c r="I14" s="42">
        <f>SUM(C14:H14)</f>
        <v>450722</v>
      </c>
    </row>
    <row r="15" spans="1:9" ht="27" hidden="1" customHeight="1">
      <c r="A15" s="498"/>
      <c r="B15" s="100" t="s">
        <v>15</v>
      </c>
      <c r="C15" s="51">
        <f>C14/C11*100</f>
        <v>104.49767281342399</v>
      </c>
      <c r="D15" s="51">
        <f t="shared" ref="D15:I15" si="2">D14/D11*100</f>
        <v>71.257314114456975</v>
      </c>
      <c r="E15" s="51">
        <f>E14/E11*100</f>
        <v>113.70093886771141</v>
      </c>
      <c r="F15" s="51">
        <f t="shared" si="2"/>
        <v>121.02713178294573</v>
      </c>
      <c r="G15" s="51">
        <f t="shared" si="2"/>
        <v>110.62432685960464</v>
      </c>
      <c r="H15" s="51">
        <f t="shared" si="2"/>
        <v>68.263090676883778</v>
      </c>
      <c r="I15" s="53">
        <f t="shared" si="2"/>
        <v>108.59410387132216</v>
      </c>
    </row>
    <row r="16" spans="1:9" ht="27" hidden="1" customHeight="1">
      <c r="A16" s="499" t="s">
        <v>19</v>
      </c>
      <c r="B16" s="90" t="s">
        <v>49</v>
      </c>
      <c r="C16" s="36">
        <v>4268</v>
      </c>
      <c r="D16" s="36">
        <v>100</v>
      </c>
      <c r="E16" s="36">
        <v>3919</v>
      </c>
      <c r="F16" s="36">
        <v>329</v>
      </c>
      <c r="G16" s="91" t="s">
        <v>54</v>
      </c>
      <c r="H16" s="36">
        <v>6</v>
      </c>
      <c r="I16" s="38">
        <f>SUM(C16:H16)</f>
        <v>8622</v>
      </c>
    </row>
    <row r="17" spans="1:10" ht="27" hidden="1" customHeight="1">
      <c r="A17" s="497"/>
      <c r="B17" s="92" t="s">
        <v>8</v>
      </c>
      <c r="C17" s="40">
        <v>118694</v>
      </c>
      <c r="D17" s="40">
        <v>15083</v>
      </c>
      <c r="E17" s="40">
        <v>266525</v>
      </c>
      <c r="F17" s="40">
        <v>1199</v>
      </c>
      <c r="G17" s="40">
        <v>62348</v>
      </c>
      <c r="H17" s="40">
        <v>6950</v>
      </c>
      <c r="I17" s="42">
        <f>SUM(C17:H17)</f>
        <v>470799</v>
      </c>
    </row>
    <row r="18" spans="1:10" ht="27" hidden="1" customHeight="1">
      <c r="A18" s="500"/>
      <c r="B18" s="99" t="s">
        <v>15</v>
      </c>
      <c r="C18" s="56">
        <f t="shared" ref="C18:I18" si="3">C17/C14*100</f>
        <v>105.94556960895451</v>
      </c>
      <c r="D18" s="56">
        <f t="shared" si="3"/>
        <v>100.6943053608385</v>
      </c>
      <c r="E18" s="56">
        <f t="shared" si="3"/>
        <v>103.42051142757363</v>
      </c>
      <c r="F18" s="56">
        <f t="shared" si="3"/>
        <v>95.996797437950363</v>
      </c>
      <c r="G18" s="56">
        <f t="shared" si="3"/>
        <v>97.905216544706505</v>
      </c>
      <c r="H18" s="56">
        <f t="shared" si="3"/>
        <v>650.14031805425634</v>
      </c>
      <c r="I18" s="58">
        <f t="shared" si="3"/>
        <v>104.45440870425674</v>
      </c>
      <c r="J18" s="101"/>
    </row>
    <row r="19" spans="1:10" ht="27" hidden="1" customHeight="1">
      <c r="A19" s="496" t="s">
        <v>20</v>
      </c>
      <c r="B19" s="94" t="s">
        <v>49</v>
      </c>
      <c r="C19" s="29">
        <v>4465</v>
      </c>
      <c r="D19" s="29">
        <v>70</v>
      </c>
      <c r="E19" s="29">
        <v>4276</v>
      </c>
      <c r="F19" s="29">
        <v>312</v>
      </c>
      <c r="G19" s="95" t="s">
        <v>55</v>
      </c>
      <c r="H19" s="29">
        <v>8</v>
      </c>
      <c r="I19" s="31">
        <f>SUM(C19:H19)</f>
        <v>9131</v>
      </c>
    </row>
    <row r="20" spans="1:10" ht="27" hidden="1" customHeight="1">
      <c r="A20" s="497"/>
      <c r="B20" s="92" t="s">
        <v>8</v>
      </c>
      <c r="C20" s="40">
        <v>132778</v>
      </c>
      <c r="D20" s="40">
        <v>8136</v>
      </c>
      <c r="E20" s="40">
        <v>361773</v>
      </c>
      <c r="F20" s="40">
        <v>1167</v>
      </c>
      <c r="G20" s="40">
        <v>82421</v>
      </c>
      <c r="H20" s="40">
        <v>8850</v>
      </c>
      <c r="I20" s="42">
        <f>SUM(C20:H20)</f>
        <v>595125</v>
      </c>
    </row>
    <row r="21" spans="1:10" ht="27" hidden="1" customHeight="1">
      <c r="A21" s="498"/>
      <c r="B21" s="100" t="s">
        <v>15</v>
      </c>
      <c r="C21" s="51">
        <f t="shared" ref="C21:H21" si="4">C20/C17*100</f>
        <v>111.86580619070887</v>
      </c>
      <c r="D21" s="51">
        <f t="shared" si="4"/>
        <v>53.941523569581648</v>
      </c>
      <c r="E21" s="51">
        <f t="shared" si="4"/>
        <v>135.73698527342651</v>
      </c>
      <c r="F21" s="51">
        <f t="shared" si="4"/>
        <v>97.331109257714772</v>
      </c>
      <c r="G21" s="51">
        <f t="shared" si="4"/>
        <v>132.19509847950215</v>
      </c>
      <c r="H21" s="51">
        <f t="shared" si="4"/>
        <v>127.33812949640289</v>
      </c>
      <c r="I21" s="53">
        <f>I20/I17*100</f>
        <v>126.40744776433255</v>
      </c>
      <c r="J21" s="102"/>
    </row>
    <row r="22" spans="1:10" ht="27" hidden="1" customHeight="1">
      <c r="A22" s="501" t="s">
        <v>21</v>
      </c>
      <c r="B22" s="90" t="s">
        <v>49</v>
      </c>
      <c r="C22" s="36">
        <v>6242</v>
      </c>
      <c r="D22" s="36">
        <v>109</v>
      </c>
      <c r="E22" s="36">
        <v>5044</v>
      </c>
      <c r="F22" s="36">
        <v>413</v>
      </c>
      <c r="G22" s="91" t="s">
        <v>56</v>
      </c>
      <c r="H22" s="36">
        <v>12</v>
      </c>
      <c r="I22" s="38">
        <f>SUM(C22:H22)</f>
        <v>11820</v>
      </c>
    </row>
    <row r="23" spans="1:10" ht="27" hidden="1" customHeight="1">
      <c r="A23" s="502"/>
      <c r="B23" s="92" t="s">
        <v>8</v>
      </c>
      <c r="C23" s="40">
        <v>159583</v>
      </c>
      <c r="D23" s="40">
        <v>10805</v>
      </c>
      <c r="E23" s="40">
        <v>521312</v>
      </c>
      <c r="F23" s="40">
        <v>1422</v>
      </c>
      <c r="G23" s="40">
        <v>116742</v>
      </c>
      <c r="H23" s="40">
        <v>11735</v>
      </c>
      <c r="I23" s="42">
        <f>SUM(C23:H23)</f>
        <v>821599</v>
      </c>
    </row>
    <row r="24" spans="1:10" ht="27" hidden="1" customHeight="1">
      <c r="A24" s="502"/>
      <c r="B24" s="103" t="s">
        <v>15</v>
      </c>
      <c r="C24" s="51">
        <f t="shared" ref="C24:I24" si="5">C23/C20*100</f>
        <v>120.18783232161954</v>
      </c>
      <c r="D24" s="51">
        <f t="shared" si="5"/>
        <v>132.80481809242872</v>
      </c>
      <c r="E24" s="51">
        <f t="shared" si="5"/>
        <v>144.09920032727706</v>
      </c>
      <c r="F24" s="51">
        <f t="shared" si="5"/>
        <v>121.85089974293059</v>
      </c>
      <c r="G24" s="51">
        <f t="shared" si="5"/>
        <v>141.64108661627498</v>
      </c>
      <c r="H24" s="51">
        <f t="shared" si="5"/>
        <v>132.59887005649716</v>
      </c>
      <c r="I24" s="53">
        <f t="shared" si="5"/>
        <v>138.05486242386053</v>
      </c>
    </row>
    <row r="25" spans="1:10" ht="27" hidden="1" customHeight="1">
      <c r="A25" s="501" t="s">
        <v>22</v>
      </c>
      <c r="B25" s="94" t="s">
        <v>49</v>
      </c>
      <c r="C25" s="29">
        <v>5890</v>
      </c>
      <c r="D25" s="29">
        <v>107</v>
      </c>
      <c r="E25" s="29">
        <v>5069</v>
      </c>
      <c r="F25" s="29">
        <v>502</v>
      </c>
      <c r="G25" s="95" t="s">
        <v>57</v>
      </c>
      <c r="H25" s="29">
        <v>16</v>
      </c>
      <c r="I25" s="31">
        <f>SUM(C25:H25)</f>
        <v>11584</v>
      </c>
    </row>
    <row r="26" spans="1:10" ht="27" hidden="1" customHeight="1">
      <c r="A26" s="502"/>
      <c r="B26" s="92" t="s">
        <v>8</v>
      </c>
      <c r="C26" s="40">
        <v>144812</v>
      </c>
      <c r="D26" s="40">
        <v>9199</v>
      </c>
      <c r="E26" s="40">
        <v>539022</v>
      </c>
      <c r="F26" s="40">
        <v>1914</v>
      </c>
      <c r="G26" s="40">
        <v>119334</v>
      </c>
      <c r="H26" s="40">
        <v>10778</v>
      </c>
      <c r="I26" s="42">
        <f>SUM(C26:H26)</f>
        <v>825059</v>
      </c>
    </row>
    <row r="27" spans="1:10" ht="27" hidden="1" customHeight="1">
      <c r="A27" s="502"/>
      <c r="B27" s="103" t="s">
        <v>15</v>
      </c>
      <c r="C27" s="51">
        <f t="shared" ref="C27:I27" si="6">C26/C23*100</f>
        <v>90.744001554050243</v>
      </c>
      <c r="D27" s="51">
        <f t="shared" si="6"/>
        <v>85.136510874595089</v>
      </c>
      <c r="E27" s="51">
        <f t="shared" si="6"/>
        <v>103.39719783929777</v>
      </c>
      <c r="F27" s="51">
        <f t="shared" si="6"/>
        <v>134.59915611814347</v>
      </c>
      <c r="G27" s="51">
        <f t="shared" si="6"/>
        <v>102.22028061880044</v>
      </c>
      <c r="H27" s="51">
        <f t="shared" si="6"/>
        <v>91.844908393694084</v>
      </c>
      <c r="I27" s="53">
        <f t="shared" si="6"/>
        <v>100.42113001598103</v>
      </c>
    </row>
    <row r="28" spans="1:10" ht="27" hidden="1" customHeight="1">
      <c r="A28" s="501" t="s">
        <v>23</v>
      </c>
      <c r="B28" s="94" t="s">
        <v>49</v>
      </c>
      <c r="C28" s="29">
        <v>5876</v>
      </c>
      <c r="D28" s="29">
        <v>147</v>
      </c>
      <c r="E28" s="29">
        <v>6072</v>
      </c>
      <c r="F28" s="29">
        <v>473</v>
      </c>
      <c r="G28" s="95" t="s">
        <v>58</v>
      </c>
      <c r="H28" s="29">
        <v>21</v>
      </c>
      <c r="I28" s="31">
        <f>SUM(C28:H28)</f>
        <v>12589</v>
      </c>
    </row>
    <row r="29" spans="1:10" ht="27" hidden="1" customHeight="1">
      <c r="A29" s="502"/>
      <c r="B29" s="92" t="s">
        <v>8</v>
      </c>
      <c r="C29" s="40">
        <v>135645</v>
      </c>
      <c r="D29" s="40">
        <v>14805</v>
      </c>
      <c r="E29" s="40">
        <v>620332</v>
      </c>
      <c r="F29" s="40">
        <v>2010</v>
      </c>
      <c r="G29" s="40">
        <v>135521</v>
      </c>
      <c r="H29" s="40">
        <v>14139</v>
      </c>
      <c r="I29" s="42">
        <f>SUM(C29:H29)</f>
        <v>922452</v>
      </c>
    </row>
    <row r="30" spans="1:10" ht="27" hidden="1" customHeight="1">
      <c r="A30" s="502"/>
      <c r="B30" s="103" t="s">
        <v>15</v>
      </c>
      <c r="C30" s="51">
        <f t="shared" ref="C30:I30" si="7">C29/C26*100</f>
        <v>93.669723503577046</v>
      </c>
      <c r="D30" s="51">
        <f t="shared" si="7"/>
        <v>160.94140667463853</v>
      </c>
      <c r="E30" s="51">
        <f t="shared" si="7"/>
        <v>115.08472752503609</v>
      </c>
      <c r="F30" s="51">
        <f t="shared" si="7"/>
        <v>105.01567398119123</v>
      </c>
      <c r="G30" s="51">
        <f t="shared" si="7"/>
        <v>113.56444936061808</v>
      </c>
      <c r="H30" s="51">
        <f t="shared" si="7"/>
        <v>131.18389311560585</v>
      </c>
      <c r="I30" s="53">
        <f t="shared" si="7"/>
        <v>111.80436793005106</v>
      </c>
    </row>
    <row r="31" spans="1:10" ht="27" hidden="1" customHeight="1">
      <c r="A31" s="501" t="s">
        <v>24</v>
      </c>
      <c r="B31" s="94" t="s">
        <v>49</v>
      </c>
      <c r="C31" s="29">
        <v>6349</v>
      </c>
      <c r="D31" s="29">
        <v>194</v>
      </c>
      <c r="E31" s="29">
        <f>5101+3</f>
        <v>5104</v>
      </c>
      <c r="F31" s="29">
        <v>533</v>
      </c>
      <c r="G31" s="104" t="s">
        <v>59</v>
      </c>
      <c r="H31" s="29">
        <f>12</f>
        <v>12</v>
      </c>
      <c r="I31" s="31">
        <v>12192</v>
      </c>
    </row>
    <row r="32" spans="1:10" ht="27" hidden="1" customHeight="1">
      <c r="A32" s="502"/>
      <c r="B32" s="92" t="s">
        <v>8</v>
      </c>
      <c r="C32" s="40">
        <v>127914</v>
      </c>
      <c r="D32" s="40">
        <v>18750</v>
      </c>
      <c r="E32" s="40">
        <f>418254+44</f>
        <v>418298</v>
      </c>
      <c r="F32" s="40">
        <v>2340</v>
      </c>
      <c r="G32" s="40">
        <v>87483</v>
      </c>
      <c r="H32" s="40">
        <f>8269</f>
        <v>8269</v>
      </c>
      <c r="I32" s="42">
        <f>SUM(C32:H32)</f>
        <v>663054</v>
      </c>
    </row>
    <row r="33" spans="1:9" ht="27" hidden="1" customHeight="1">
      <c r="A33" s="502"/>
      <c r="B33" s="103" t="s">
        <v>15</v>
      </c>
      <c r="C33" s="51">
        <f t="shared" ref="C33:I33" si="8">C32/C29*100</f>
        <v>94.300563972133148</v>
      </c>
      <c r="D33" s="51">
        <f t="shared" si="8"/>
        <v>126.64640324214793</v>
      </c>
      <c r="E33" s="51">
        <f t="shared" si="8"/>
        <v>67.431310975413155</v>
      </c>
      <c r="F33" s="51">
        <f t="shared" si="8"/>
        <v>116.4179104477612</v>
      </c>
      <c r="G33" s="51">
        <f t="shared" si="8"/>
        <v>64.553095092273523</v>
      </c>
      <c r="H33" s="51">
        <f t="shared" si="8"/>
        <v>58.483626847726143</v>
      </c>
      <c r="I33" s="53">
        <f t="shared" si="8"/>
        <v>71.879512429915053</v>
      </c>
    </row>
    <row r="34" spans="1:9" ht="27" hidden="1" customHeight="1">
      <c r="A34" s="501" t="s">
        <v>25</v>
      </c>
      <c r="B34" s="94" t="s">
        <v>49</v>
      </c>
      <c r="C34" s="29">
        <v>7300</v>
      </c>
      <c r="D34" s="29">
        <v>199</v>
      </c>
      <c r="E34" s="29">
        <v>5463</v>
      </c>
      <c r="F34" s="29">
        <v>605</v>
      </c>
      <c r="G34" s="104" t="s">
        <v>60</v>
      </c>
      <c r="H34" s="29">
        <v>8</v>
      </c>
      <c r="I34" s="31">
        <v>13575</v>
      </c>
    </row>
    <row r="35" spans="1:9" ht="27" hidden="1" customHeight="1">
      <c r="A35" s="502"/>
      <c r="B35" s="92" t="s">
        <v>8</v>
      </c>
      <c r="C35" s="40">
        <v>140241</v>
      </c>
      <c r="D35" s="40">
        <v>24028</v>
      </c>
      <c r="E35" s="40">
        <v>453970</v>
      </c>
      <c r="F35" s="40">
        <v>2757</v>
      </c>
      <c r="G35" s="40">
        <v>93603</v>
      </c>
      <c r="H35" s="40">
        <v>5861</v>
      </c>
      <c r="I35" s="42">
        <f>SUM(C35:H35)</f>
        <v>720460</v>
      </c>
    </row>
    <row r="36" spans="1:9" ht="27" hidden="1" customHeight="1">
      <c r="A36" s="502"/>
      <c r="B36" s="103" t="s">
        <v>15</v>
      </c>
      <c r="C36" s="51">
        <f t="shared" ref="C36:I36" si="9">C35/C32*100</f>
        <v>109.63694357146207</v>
      </c>
      <c r="D36" s="51">
        <f t="shared" si="9"/>
        <v>128.14933333333335</v>
      </c>
      <c r="E36" s="51">
        <f t="shared" si="9"/>
        <v>108.52789159881233</v>
      </c>
      <c r="F36" s="51">
        <f t="shared" si="9"/>
        <v>117.82051282051282</v>
      </c>
      <c r="G36" s="51">
        <f t="shared" si="9"/>
        <v>106.99564486814582</v>
      </c>
      <c r="H36" s="51">
        <f t="shared" si="9"/>
        <v>70.879187326157947</v>
      </c>
      <c r="I36" s="53">
        <f t="shared" si="9"/>
        <v>108.65781670874468</v>
      </c>
    </row>
    <row r="37" spans="1:9" ht="27" hidden="1" customHeight="1">
      <c r="A37" s="482" t="s">
        <v>26</v>
      </c>
      <c r="B37" s="90" t="s">
        <v>49</v>
      </c>
      <c r="C37" s="36">
        <v>6556</v>
      </c>
      <c r="D37" s="36">
        <v>144</v>
      </c>
      <c r="E37" s="36">
        <v>3639</v>
      </c>
      <c r="F37" s="36">
        <v>589</v>
      </c>
      <c r="G37" s="105" t="s">
        <v>61</v>
      </c>
      <c r="H37" s="36">
        <v>2</v>
      </c>
      <c r="I37" s="38">
        <v>10930</v>
      </c>
    </row>
    <row r="38" spans="1:9" ht="27" hidden="1" customHeight="1">
      <c r="A38" s="502"/>
      <c r="B38" s="92" t="s">
        <v>8</v>
      </c>
      <c r="C38" s="40">
        <v>111764</v>
      </c>
      <c r="D38" s="40">
        <v>15469</v>
      </c>
      <c r="E38" s="40">
        <v>276789</v>
      </c>
      <c r="F38" s="40">
        <v>2602</v>
      </c>
      <c r="G38" s="40">
        <v>56307</v>
      </c>
      <c r="H38" s="40">
        <v>2230</v>
      </c>
      <c r="I38" s="42">
        <f>SUM(C38:H38)</f>
        <v>465161</v>
      </c>
    </row>
    <row r="39" spans="1:9" ht="27" hidden="1" customHeight="1">
      <c r="A39" s="503"/>
      <c r="B39" s="106" t="s">
        <v>15</v>
      </c>
      <c r="C39" s="56">
        <f t="shared" ref="C39:I39" si="10">C38/C35*100</f>
        <v>79.694240628632144</v>
      </c>
      <c r="D39" s="56">
        <f t="shared" si="10"/>
        <v>64.379057765939734</v>
      </c>
      <c r="E39" s="56">
        <f t="shared" si="10"/>
        <v>60.970768993545832</v>
      </c>
      <c r="F39" s="56">
        <f t="shared" si="10"/>
        <v>94.377947043888284</v>
      </c>
      <c r="G39" s="56">
        <f t="shared" si="10"/>
        <v>60.155123233229702</v>
      </c>
      <c r="H39" s="56">
        <f>H38/H35*100</f>
        <v>38.048114656202017</v>
      </c>
      <c r="I39" s="58">
        <f t="shared" si="10"/>
        <v>64.56444493795631</v>
      </c>
    </row>
    <row r="40" spans="1:9" ht="27" hidden="1" customHeight="1">
      <c r="A40" s="504" t="s">
        <v>27</v>
      </c>
      <c r="B40" s="94" t="s">
        <v>49</v>
      </c>
      <c r="C40" s="29">
        <v>7794</v>
      </c>
      <c r="D40" s="29">
        <v>97</v>
      </c>
      <c r="E40" s="29">
        <v>3870</v>
      </c>
      <c r="F40" s="29">
        <v>679</v>
      </c>
      <c r="G40" s="104" t="s">
        <v>62</v>
      </c>
      <c r="H40" s="29">
        <v>0</v>
      </c>
      <c r="I40" s="31">
        <v>14381</v>
      </c>
    </row>
    <row r="41" spans="1:9" ht="27" hidden="1" customHeight="1">
      <c r="A41" s="505"/>
      <c r="B41" s="92" t="s">
        <v>8</v>
      </c>
      <c r="C41" s="40">
        <v>174655</v>
      </c>
      <c r="D41" s="40">
        <v>11537</v>
      </c>
      <c r="E41" s="40">
        <v>272949</v>
      </c>
      <c r="F41" s="40">
        <v>3184</v>
      </c>
      <c r="G41" s="40">
        <v>55559</v>
      </c>
      <c r="H41" s="40">
        <v>0</v>
      </c>
      <c r="I41" s="42">
        <f>SUM(C41:H41)</f>
        <v>517884</v>
      </c>
    </row>
    <row r="42" spans="1:9" ht="27" hidden="1" customHeight="1">
      <c r="A42" s="506"/>
      <c r="B42" s="106" t="s">
        <v>15</v>
      </c>
      <c r="C42" s="56">
        <f>C41/C38*100</f>
        <v>156.27125013421136</v>
      </c>
      <c r="D42" s="56">
        <f>D41/D38*100</f>
        <v>74.581420906328788</v>
      </c>
      <c r="E42" s="56">
        <f>E41/E38*100</f>
        <v>98.61266163033936</v>
      </c>
      <c r="F42" s="56">
        <f>F41/F38*100</f>
        <v>122.36740968485779</v>
      </c>
      <c r="G42" s="56">
        <f>G41/G38*100</f>
        <v>98.671568366277725</v>
      </c>
      <c r="H42" s="56">
        <v>0</v>
      </c>
      <c r="I42" s="58">
        <f>I41/I38*100</f>
        <v>111.33435520174734</v>
      </c>
    </row>
    <row r="43" spans="1:9" ht="27" hidden="1" customHeight="1">
      <c r="A43" s="504" t="s">
        <v>28</v>
      </c>
      <c r="B43" s="94" t="s">
        <v>49</v>
      </c>
      <c r="C43" s="29">
        <v>10186</v>
      </c>
      <c r="D43" s="29">
        <v>43</v>
      </c>
      <c r="E43" s="29">
        <v>3380</v>
      </c>
      <c r="F43" s="29">
        <v>770</v>
      </c>
      <c r="G43" s="104" t="s">
        <v>63</v>
      </c>
      <c r="H43" s="29">
        <v>2</v>
      </c>
      <c r="I43" s="31">
        <v>14381</v>
      </c>
    </row>
    <row r="44" spans="1:9" ht="27" hidden="1" customHeight="1">
      <c r="A44" s="505"/>
      <c r="B44" s="92" t="s">
        <v>8</v>
      </c>
      <c r="C44" s="40">
        <v>213110</v>
      </c>
      <c r="D44" s="40">
        <v>2764</v>
      </c>
      <c r="E44" s="40">
        <v>153414</v>
      </c>
      <c r="F44" s="40">
        <v>3853</v>
      </c>
      <c r="G44" s="40">
        <v>31256</v>
      </c>
      <c r="H44" s="40">
        <v>2230</v>
      </c>
      <c r="I44" s="42">
        <f>SUM(C44:H44)</f>
        <v>406627</v>
      </c>
    </row>
    <row r="45" spans="1:9" ht="27" hidden="1" customHeight="1">
      <c r="A45" s="506"/>
      <c r="B45" s="106" t="s">
        <v>15</v>
      </c>
      <c r="C45" s="56">
        <f>C44/C41*100</f>
        <v>122.01769202141364</v>
      </c>
      <c r="D45" s="56">
        <f>D44/D41*100</f>
        <v>23.957701308832451</v>
      </c>
      <c r="E45" s="56">
        <f>E44/E41*100</f>
        <v>56.206104437092641</v>
      </c>
      <c r="F45" s="56">
        <f>F44/F41*100</f>
        <v>121.01130653266333</v>
      </c>
      <c r="G45" s="56">
        <f>G44/G41*100</f>
        <v>56.257312046653105</v>
      </c>
      <c r="H45" s="56">
        <v>0</v>
      </c>
      <c r="I45" s="58">
        <f>I44/I41*100</f>
        <v>78.517003807802524</v>
      </c>
    </row>
    <row r="46" spans="1:9" ht="27" hidden="1" customHeight="1">
      <c r="A46" s="504" t="s">
        <v>64</v>
      </c>
      <c r="B46" s="94" t="s">
        <v>49</v>
      </c>
      <c r="C46" s="29">
        <v>11441</v>
      </c>
      <c r="D46" s="29">
        <v>30</v>
      </c>
      <c r="E46" s="29">
        <v>4405</v>
      </c>
      <c r="F46" s="29">
        <v>749</v>
      </c>
      <c r="G46" s="104" t="s">
        <v>65</v>
      </c>
      <c r="H46" s="29">
        <v>0</v>
      </c>
      <c r="I46" s="31">
        <v>16625</v>
      </c>
    </row>
    <row r="47" spans="1:9" ht="27" hidden="1" customHeight="1">
      <c r="A47" s="505"/>
      <c r="B47" s="92" t="s">
        <v>8</v>
      </c>
      <c r="C47" s="40">
        <v>266742</v>
      </c>
      <c r="D47" s="40">
        <v>2198</v>
      </c>
      <c r="E47" s="40">
        <v>184844</v>
      </c>
      <c r="F47" s="40">
        <v>3990</v>
      </c>
      <c r="G47" s="40">
        <v>36881</v>
      </c>
      <c r="H47" s="40">
        <v>0</v>
      </c>
      <c r="I47" s="42">
        <f>SUM(C47:H47)</f>
        <v>494655</v>
      </c>
    </row>
    <row r="48" spans="1:9" ht="27" hidden="1" customHeight="1">
      <c r="A48" s="506"/>
      <c r="B48" s="106" t="s">
        <v>15</v>
      </c>
      <c r="C48" s="56">
        <f>C47/C44*100</f>
        <v>125.1663460184881</v>
      </c>
      <c r="D48" s="56">
        <f>D47/D44*100</f>
        <v>79.522431259044865</v>
      </c>
      <c r="E48" s="56">
        <f>E47/E44*100</f>
        <v>120.48704811816393</v>
      </c>
      <c r="F48" s="56">
        <f>F47/F44*100</f>
        <v>103.55567090578771</v>
      </c>
      <c r="G48" s="56">
        <f>G47/G44*100</f>
        <v>117.99654466342461</v>
      </c>
      <c r="H48" s="56">
        <v>0</v>
      </c>
      <c r="I48" s="58">
        <f>I47/I44*100</f>
        <v>121.64834110868192</v>
      </c>
    </row>
    <row r="49" spans="1:9" ht="27" hidden="1" customHeight="1">
      <c r="A49" s="504" t="s">
        <v>66</v>
      </c>
      <c r="B49" s="94" t="s">
        <v>49</v>
      </c>
      <c r="C49" s="29">
        <v>10300</v>
      </c>
      <c r="D49" s="29">
        <v>3</v>
      </c>
      <c r="E49" s="29">
        <v>4053</v>
      </c>
      <c r="F49" s="29">
        <v>893</v>
      </c>
      <c r="G49" s="104" t="s">
        <v>67</v>
      </c>
      <c r="H49" s="29">
        <v>0</v>
      </c>
      <c r="I49" s="31">
        <v>15249</v>
      </c>
    </row>
    <row r="50" spans="1:9" ht="27" hidden="1" customHeight="1">
      <c r="A50" s="505"/>
      <c r="B50" s="92" t="s">
        <v>8</v>
      </c>
      <c r="C50" s="40">
        <v>187710</v>
      </c>
      <c r="D50" s="40">
        <v>150</v>
      </c>
      <c r="E50" s="40">
        <v>175056</v>
      </c>
      <c r="F50" s="40">
        <v>4660</v>
      </c>
      <c r="G50" s="40">
        <v>35183</v>
      </c>
      <c r="H50" s="40">
        <v>0</v>
      </c>
      <c r="I50" s="42">
        <f>SUM(C50:H50)</f>
        <v>402759</v>
      </c>
    </row>
    <row r="51" spans="1:9" ht="27" hidden="1" customHeight="1">
      <c r="A51" s="506"/>
      <c r="B51" s="106" t="s">
        <v>15</v>
      </c>
      <c r="C51" s="56">
        <f>C50/C47*100</f>
        <v>70.371370087950154</v>
      </c>
      <c r="D51" s="56">
        <f>D50/D47*100</f>
        <v>6.824385805277525</v>
      </c>
      <c r="E51" s="56">
        <f>E50/E47*100</f>
        <v>94.704723983467147</v>
      </c>
      <c r="F51" s="56">
        <f>F50/F47*100</f>
        <v>116.79197994987469</v>
      </c>
      <c r="G51" s="56">
        <f>G50/G47*100</f>
        <v>95.396003362164805</v>
      </c>
      <c r="H51" s="56">
        <v>0</v>
      </c>
      <c r="I51" s="58">
        <f>I50/I47*100</f>
        <v>81.42220335385268</v>
      </c>
    </row>
    <row r="52" spans="1:9" ht="27" hidden="1" customHeight="1">
      <c r="A52" s="481" t="s">
        <v>68</v>
      </c>
      <c r="B52" s="94" t="s">
        <v>49</v>
      </c>
      <c r="C52" s="29">
        <v>6719</v>
      </c>
      <c r="D52" s="29">
        <v>9</v>
      </c>
      <c r="E52" s="29">
        <v>2565</v>
      </c>
      <c r="F52" s="29">
        <v>912</v>
      </c>
      <c r="G52" s="104" t="s">
        <v>69</v>
      </c>
      <c r="H52" s="29">
        <v>0</v>
      </c>
      <c r="I52" s="31">
        <f>SUM(C52+D52+E52+F52+H52)</f>
        <v>10205</v>
      </c>
    </row>
    <row r="53" spans="1:9" ht="27" hidden="1" customHeight="1">
      <c r="A53" s="475"/>
      <c r="B53" s="92" t="s">
        <v>8</v>
      </c>
      <c r="C53" s="40">
        <v>134557</v>
      </c>
      <c r="D53" s="40">
        <v>690</v>
      </c>
      <c r="E53" s="40">
        <v>114825</v>
      </c>
      <c r="F53" s="40">
        <v>4652</v>
      </c>
      <c r="G53" s="40">
        <v>23229</v>
      </c>
      <c r="H53" s="40">
        <v>0</v>
      </c>
      <c r="I53" s="42">
        <f>SUM(C53:H53)</f>
        <v>277953</v>
      </c>
    </row>
    <row r="54" spans="1:9" ht="27" hidden="1" customHeight="1">
      <c r="A54" s="475"/>
      <c r="B54" s="106" t="s">
        <v>15</v>
      </c>
      <c r="C54" s="56">
        <f>C53/C50*100</f>
        <v>71.683447871717007</v>
      </c>
      <c r="D54" s="56">
        <f>D53/D50*100</f>
        <v>459.99999999999994</v>
      </c>
      <c r="E54" s="56">
        <f>E53/E50*100</f>
        <v>65.593295859610635</v>
      </c>
      <c r="F54" s="56">
        <f>F53/F50*100</f>
        <v>99.828326180257505</v>
      </c>
      <c r="G54" s="56">
        <f>G53/G50*100</f>
        <v>66.023363556262964</v>
      </c>
      <c r="H54" s="56">
        <v>0</v>
      </c>
      <c r="I54" s="58">
        <f>I53/I50*100</f>
        <v>69.01223808778947</v>
      </c>
    </row>
    <row r="55" spans="1:9" ht="27" hidden="1" customHeight="1">
      <c r="A55" s="481" t="s">
        <v>70</v>
      </c>
      <c r="B55" s="94" t="s">
        <v>49</v>
      </c>
      <c r="C55" s="29">
        <v>7353</v>
      </c>
      <c r="D55" s="29">
        <v>11</v>
      </c>
      <c r="E55" s="29">
        <v>1975</v>
      </c>
      <c r="F55" s="29">
        <v>1006</v>
      </c>
      <c r="G55" s="104" t="s">
        <v>71</v>
      </c>
      <c r="H55" s="29">
        <v>0</v>
      </c>
      <c r="I55" s="31">
        <f>SUM(C55+D55+E55+F55+H55)</f>
        <v>10345</v>
      </c>
    </row>
    <row r="56" spans="1:9" ht="27" hidden="1" customHeight="1">
      <c r="A56" s="475"/>
      <c r="B56" s="92" t="s">
        <v>8</v>
      </c>
      <c r="C56" s="40">
        <v>166476</v>
      </c>
      <c r="D56" s="40">
        <v>556</v>
      </c>
      <c r="E56" s="40">
        <v>90696</v>
      </c>
      <c r="F56" s="40">
        <v>4787</v>
      </c>
      <c r="G56" s="40">
        <v>18462</v>
      </c>
      <c r="H56" s="40">
        <v>0</v>
      </c>
      <c r="I56" s="42">
        <f>SUM(C56:H56)</f>
        <v>280977</v>
      </c>
    </row>
    <row r="57" spans="1:9" ht="27" hidden="1" customHeight="1">
      <c r="A57" s="482"/>
      <c r="B57" s="103" t="s">
        <v>15</v>
      </c>
      <c r="C57" s="51">
        <f>C56/C53*100</f>
        <v>123.72154551602668</v>
      </c>
      <c r="D57" s="51">
        <f>D56/D53*100</f>
        <v>80.579710144927546</v>
      </c>
      <c r="E57" s="51">
        <f>E56/E53*100</f>
        <v>78.986283474853039</v>
      </c>
      <c r="F57" s="51">
        <f>F56/F53*100</f>
        <v>102.90197764402407</v>
      </c>
      <c r="G57" s="51">
        <f>G56/G53*100</f>
        <v>79.478238408885446</v>
      </c>
      <c r="H57" s="51">
        <v>0</v>
      </c>
      <c r="I57" s="53">
        <f>I56/I53*100</f>
        <v>101.08795371879418</v>
      </c>
    </row>
    <row r="58" spans="1:9" ht="27" hidden="1" customHeight="1">
      <c r="A58" s="481" t="s">
        <v>72</v>
      </c>
      <c r="B58" s="94" t="s">
        <v>49</v>
      </c>
      <c r="C58" s="29">
        <v>7731</v>
      </c>
      <c r="D58" s="29">
        <v>7</v>
      </c>
      <c r="E58" s="29">
        <v>1368</v>
      </c>
      <c r="F58" s="29">
        <v>1265</v>
      </c>
      <c r="G58" s="104" t="s">
        <v>73</v>
      </c>
      <c r="H58" s="29">
        <v>0</v>
      </c>
      <c r="I58" s="31">
        <f>SUM(C58+D58+E58+F58+H58)</f>
        <v>10371</v>
      </c>
    </row>
    <row r="59" spans="1:9" ht="27" hidden="1" customHeight="1">
      <c r="A59" s="475"/>
      <c r="B59" s="92" t="s">
        <v>8</v>
      </c>
      <c r="C59" s="40">
        <v>179513</v>
      </c>
      <c r="D59" s="40">
        <v>276</v>
      </c>
      <c r="E59" s="40">
        <v>48789</v>
      </c>
      <c r="F59" s="40">
        <v>6067</v>
      </c>
      <c r="G59" s="40">
        <v>9992</v>
      </c>
      <c r="H59" s="40">
        <v>0</v>
      </c>
      <c r="I59" s="42">
        <f>SUM(C59:H59)</f>
        <v>244637</v>
      </c>
    </row>
    <row r="60" spans="1:9" ht="27" hidden="1" customHeight="1">
      <c r="A60" s="482"/>
      <c r="B60" s="103" t="s">
        <v>15</v>
      </c>
      <c r="C60" s="51">
        <f>C59/C56*100</f>
        <v>107.8311588457195</v>
      </c>
      <c r="D60" s="51">
        <f>D59/D56*100</f>
        <v>49.640287769784173</v>
      </c>
      <c r="E60" s="51">
        <f>E59/E56*100</f>
        <v>53.793993119872987</v>
      </c>
      <c r="F60" s="51">
        <f>F59/F56*100</f>
        <v>126.7390850219344</v>
      </c>
      <c r="G60" s="51">
        <f>G59/G56*100</f>
        <v>54.121980283826247</v>
      </c>
      <c r="H60" s="51">
        <v>0</v>
      </c>
      <c r="I60" s="53">
        <f>I59/I56*100</f>
        <v>87.066557049153488</v>
      </c>
    </row>
    <row r="61" spans="1:9" ht="27" hidden="1" customHeight="1">
      <c r="A61" s="481" t="s">
        <v>74</v>
      </c>
      <c r="B61" s="94" t="s">
        <v>49</v>
      </c>
      <c r="C61" s="29">
        <v>7741</v>
      </c>
      <c r="D61" s="29">
        <v>4</v>
      </c>
      <c r="E61" s="29">
        <v>1075</v>
      </c>
      <c r="F61" s="29">
        <v>1310</v>
      </c>
      <c r="G61" s="104" t="s">
        <v>75</v>
      </c>
      <c r="H61" s="29">
        <v>0</v>
      </c>
      <c r="I61" s="31">
        <f>SUM(C61+D61+E61+F61+H61)</f>
        <v>10130</v>
      </c>
    </row>
    <row r="62" spans="1:9" ht="27" hidden="1" customHeight="1">
      <c r="A62" s="475"/>
      <c r="B62" s="92" t="s">
        <v>8</v>
      </c>
      <c r="C62" s="40">
        <v>162443</v>
      </c>
      <c r="D62" s="40">
        <v>111</v>
      </c>
      <c r="E62" s="40">
        <v>50558</v>
      </c>
      <c r="F62" s="40">
        <v>6612</v>
      </c>
      <c r="G62" s="40">
        <v>10410</v>
      </c>
      <c r="H62" s="40">
        <v>0</v>
      </c>
      <c r="I62" s="42">
        <f>SUM(C62:H62)</f>
        <v>230134</v>
      </c>
    </row>
    <row r="63" spans="1:9" ht="27" hidden="1" customHeight="1">
      <c r="A63" s="482"/>
      <c r="B63" s="103" t="s">
        <v>15</v>
      </c>
      <c r="C63" s="97">
        <f>C62/C59*100</f>
        <v>90.490939374864226</v>
      </c>
      <c r="D63" s="97">
        <f>D62/D59*100</f>
        <v>40.217391304347828</v>
      </c>
      <c r="E63" s="97">
        <f>E62/E59*100</f>
        <v>103.62581729488205</v>
      </c>
      <c r="F63" s="97">
        <f>F62/F59*100</f>
        <v>108.98302291082909</v>
      </c>
      <c r="G63" s="97">
        <f>G62/G59*100</f>
        <v>104.18334667734189</v>
      </c>
      <c r="H63" s="97">
        <v>0</v>
      </c>
      <c r="I63" s="98">
        <f>I62/I59*100</f>
        <v>94.071624488527902</v>
      </c>
    </row>
    <row r="64" spans="1:9" ht="27" hidden="1" customHeight="1">
      <c r="A64" s="481" t="s">
        <v>76</v>
      </c>
      <c r="B64" s="94" t="s">
        <v>49</v>
      </c>
      <c r="C64" s="29">
        <v>8505</v>
      </c>
      <c r="D64" s="29">
        <v>2</v>
      </c>
      <c r="E64" s="29">
        <v>1313</v>
      </c>
      <c r="F64" s="29">
        <v>1574</v>
      </c>
      <c r="G64" s="104" t="s">
        <v>77</v>
      </c>
      <c r="H64" s="29">
        <v>0</v>
      </c>
      <c r="I64" s="31">
        <f>SUM(C64+D64+E64+F64+H64)</f>
        <v>11394</v>
      </c>
    </row>
    <row r="65" spans="1:9" ht="27" hidden="1" customHeight="1">
      <c r="A65" s="475"/>
      <c r="B65" s="92" t="s">
        <v>8</v>
      </c>
      <c r="C65" s="40">
        <v>142461</v>
      </c>
      <c r="D65" s="40">
        <v>260</v>
      </c>
      <c r="E65" s="40">
        <v>68125</v>
      </c>
      <c r="F65" s="40">
        <v>9228</v>
      </c>
      <c r="G65" s="40">
        <v>14093</v>
      </c>
      <c r="H65" s="40">
        <v>0</v>
      </c>
      <c r="I65" s="42">
        <f>SUM(C65:H65)</f>
        <v>234167</v>
      </c>
    </row>
    <row r="66" spans="1:9" ht="27" hidden="1" customHeight="1">
      <c r="A66" s="475"/>
      <c r="B66" s="106" t="s">
        <v>15</v>
      </c>
      <c r="C66" s="47">
        <f>C65/C62*100</f>
        <v>87.699069827570284</v>
      </c>
      <c r="D66" s="47">
        <f>D65/D62*100</f>
        <v>234.23423423423424</v>
      </c>
      <c r="E66" s="47">
        <f>E65/E62*100</f>
        <v>134.74623205031844</v>
      </c>
      <c r="F66" s="47">
        <f>F65/F62*100</f>
        <v>139.56442831215972</v>
      </c>
      <c r="G66" s="47">
        <f>G65/G62*100</f>
        <v>135.37944284341978</v>
      </c>
      <c r="H66" s="47">
        <v>0</v>
      </c>
      <c r="I66" s="49">
        <f>I65/I62*100</f>
        <v>101.75245726402878</v>
      </c>
    </row>
    <row r="67" spans="1:9" ht="27" hidden="1" customHeight="1">
      <c r="A67" s="474" t="s">
        <v>78</v>
      </c>
      <c r="B67" s="93" t="s">
        <v>49</v>
      </c>
      <c r="C67" s="67">
        <v>10299</v>
      </c>
      <c r="D67" s="67">
        <v>8</v>
      </c>
      <c r="E67" s="67">
        <v>1858</v>
      </c>
      <c r="F67" s="67">
        <v>1858</v>
      </c>
      <c r="G67" s="107" t="s">
        <v>79</v>
      </c>
      <c r="H67" s="67">
        <v>6</v>
      </c>
      <c r="I67" s="69">
        <f>SUM(C67+D67+E67+F67+H67)</f>
        <v>14029</v>
      </c>
    </row>
    <row r="68" spans="1:9" ht="27" hidden="1" customHeight="1">
      <c r="A68" s="475"/>
      <c r="B68" s="92" t="s">
        <v>8</v>
      </c>
      <c r="C68" s="40">
        <v>156352</v>
      </c>
      <c r="D68" s="40">
        <v>560</v>
      </c>
      <c r="E68" s="40">
        <v>113021</v>
      </c>
      <c r="F68" s="40">
        <v>11965</v>
      </c>
      <c r="G68" s="40">
        <v>23666</v>
      </c>
      <c r="H68" s="40">
        <v>4393</v>
      </c>
      <c r="I68" s="42">
        <f>SUM(C68:H68)</f>
        <v>309957</v>
      </c>
    </row>
    <row r="69" spans="1:9" ht="27" hidden="1" customHeight="1">
      <c r="A69" s="495"/>
      <c r="B69" s="108" t="s">
        <v>15</v>
      </c>
      <c r="C69" s="109">
        <f>C68/C65*100</f>
        <v>109.75073879868877</v>
      </c>
      <c r="D69" s="109">
        <f>D68/D65*100</f>
        <v>215.38461538461539</v>
      </c>
      <c r="E69" s="109">
        <f>E68/E65*100</f>
        <v>165.90238532110092</v>
      </c>
      <c r="F69" s="109">
        <f>F68/F65*100</f>
        <v>129.65973125270915</v>
      </c>
      <c r="G69" s="109">
        <f>G68/G65*100</f>
        <v>167.92733981409208</v>
      </c>
      <c r="H69" s="110" t="s">
        <v>80</v>
      </c>
      <c r="I69" s="111">
        <f>I68/I65*100</f>
        <v>132.36579022663312</v>
      </c>
    </row>
    <row r="70" spans="1:9" ht="27" customHeight="1">
      <c r="A70" s="475" t="s">
        <v>196</v>
      </c>
      <c r="B70" s="90" t="s">
        <v>49</v>
      </c>
      <c r="C70" s="112">
        <v>6326</v>
      </c>
      <c r="D70" s="112">
        <v>16</v>
      </c>
      <c r="E70" s="112">
        <v>1809</v>
      </c>
      <c r="F70" s="112">
        <v>921</v>
      </c>
      <c r="G70" s="113" t="s">
        <v>201</v>
      </c>
      <c r="H70" s="112">
        <v>1</v>
      </c>
      <c r="I70" s="114">
        <v>9073</v>
      </c>
    </row>
    <row r="71" spans="1:9" ht="27" customHeight="1">
      <c r="A71" s="475"/>
      <c r="B71" s="92" t="s">
        <v>8</v>
      </c>
      <c r="C71" s="115">
        <v>99702</v>
      </c>
      <c r="D71" s="115">
        <v>1459</v>
      </c>
      <c r="E71" s="115">
        <v>137498</v>
      </c>
      <c r="F71" s="115">
        <v>7031</v>
      </c>
      <c r="G71" s="115">
        <v>28766</v>
      </c>
      <c r="H71" s="115">
        <v>624</v>
      </c>
      <c r="I71" s="116">
        <v>275080</v>
      </c>
    </row>
    <row r="72" spans="1:9" ht="27" customHeight="1">
      <c r="A72" s="475"/>
      <c r="B72" s="106" t="s">
        <v>15</v>
      </c>
      <c r="C72" s="117">
        <v>172.8297046179448</v>
      </c>
      <c r="D72" s="117">
        <v>147.97160243407708</v>
      </c>
      <c r="E72" s="117">
        <v>142.9530899110039</v>
      </c>
      <c r="F72" s="117">
        <v>138.02512760109934</v>
      </c>
      <c r="G72" s="117">
        <v>143.39265241014905</v>
      </c>
      <c r="H72" s="117">
        <v>100</v>
      </c>
      <c r="I72" s="118">
        <v>152.28330851375964</v>
      </c>
    </row>
    <row r="73" spans="1:9" ht="27" customHeight="1">
      <c r="A73" s="474" t="s">
        <v>197</v>
      </c>
      <c r="B73" s="119" t="s">
        <v>81</v>
      </c>
      <c r="C73" s="120">
        <v>4209</v>
      </c>
      <c r="D73" s="120">
        <v>76</v>
      </c>
      <c r="E73" s="120">
        <v>1750</v>
      </c>
      <c r="F73" s="120">
        <v>396</v>
      </c>
      <c r="G73" s="121" t="s">
        <v>202</v>
      </c>
      <c r="H73" s="120">
        <v>0</v>
      </c>
      <c r="I73" s="122">
        <v>6431</v>
      </c>
    </row>
    <row r="74" spans="1:9" ht="27" customHeight="1">
      <c r="A74" s="475"/>
      <c r="B74" s="123" t="s">
        <v>82</v>
      </c>
      <c r="C74" s="115">
        <v>69382</v>
      </c>
      <c r="D74" s="115">
        <v>6715</v>
      </c>
      <c r="E74" s="115">
        <v>77517</v>
      </c>
      <c r="F74" s="115">
        <v>3237</v>
      </c>
      <c r="G74" s="115">
        <v>16305</v>
      </c>
      <c r="H74" s="115">
        <v>0</v>
      </c>
      <c r="I74" s="116">
        <v>173156</v>
      </c>
    </row>
    <row r="75" spans="1:9" ht="27" customHeight="1">
      <c r="A75" s="495"/>
      <c r="B75" s="124" t="s">
        <v>83</v>
      </c>
      <c r="C75" s="125">
        <v>69.589376341497669</v>
      </c>
      <c r="D75" s="125">
        <v>460.24674434544204</v>
      </c>
      <c r="E75" s="125">
        <v>56.376820026473119</v>
      </c>
      <c r="F75" s="126">
        <v>46.038970274498645</v>
      </c>
      <c r="G75" s="127">
        <v>56.681498991865396</v>
      </c>
      <c r="H75" s="128">
        <v>0</v>
      </c>
      <c r="I75" s="129">
        <v>62.947506180020362</v>
      </c>
    </row>
    <row r="76" spans="1:9" ht="27" customHeight="1">
      <c r="A76" s="475" t="s">
        <v>198</v>
      </c>
      <c r="B76" s="130" t="s">
        <v>81</v>
      </c>
      <c r="C76" s="112">
        <v>3457</v>
      </c>
      <c r="D76" s="112">
        <v>57</v>
      </c>
      <c r="E76" s="112">
        <v>1146</v>
      </c>
      <c r="F76" s="112">
        <v>275</v>
      </c>
      <c r="G76" s="113" t="s">
        <v>203</v>
      </c>
      <c r="H76" s="112">
        <v>0</v>
      </c>
      <c r="I76" s="114">
        <v>4935</v>
      </c>
    </row>
    <row r="77" spans="1:9" ht="27" customHeight="1">
      <c r="A77" s="475"/>
      <c r="B77" s="123" t="s">
        <v>82</v>
      </c>
      <c r="C77" s="115">
        <v>60026</v>
      </c>
      <c r="D77" s="115">
        <v>2715</v>
      </c>
      <c r="E77" s="115">
        <v>40912</v>
      </c>
      <c r="F77" s="115">
        <v>2001</v>
      </c>
      <c r="G77" s="115">
        <v>8634</v>
      </c>
      <c r="H77" s="115">
        <v>0</v>
      </c>
      <c r="I77" s="116">
        <v>114288</v>
      </c>
    </row>
    <row r="78" spans="1:9" ht="27" customHeight="1">
      <c r="A78" s="475"/>
      <c r="B78" s="119" t="s">
        <v>83</v>
      </c>
      <c r="C78" s="131">
        <v>86.515234498861375</v>
      </c>
      <c r="D78" s="131">
        <v>40.431868950111685</v>
      </c>
      <c r="E78" s="131">
        <v>52.778100287678832</v>
      </c>
      <c r="F78" s="132">
        <v>61.816496756255788</v>
      </c>
      <c r="G78" s="133">
        <v>52.95308187672493</v>
      </c>
      <c r="H78" s="134" t="s">
        <v>204</v>
      </c>
      <c r="I78" s="135">
        <v>66.002910670147159</v>
      </c>
    </row>
    <row r="79" spans="1:9" s="78" customFormat="1" ht="27" customHeight="1">
      <c r="A79" s="492" t="s">
        <v>199</v>
      </c>
      <c r="B79" s="136" t="s">
        <v>81</v>
      </c>
      <c r="C79" s="137">
        <v>1965</v>
      </c>
      <c r="D79" s="137">
        <v>51</v>
      </c>
      <c r="E79" s="137">
        <v>1218</v>
      </c>
      <c r="F79" s="137">
        <v>165</v>
      </c>
      <c r="G79" s="138" t="s">
        <v>205</v>
      </c>
      <c r="H79" s="137">
        <v>0</v>
      </c>
      <c r="I79" s="139">
        <v>3399</v>
      </c>
    </row>
    <row r="80" spans="1:9" s="78" customFormat="1" ht="27" customHeight="1">
      <c r="A80" s="493"/>
      <c r="B80" s="140" t="s">
        <v>82</v>
      </c>
      <c r="C80" s="141">
        <v>45615</v>
      </c>
      <c r="D80" s="141">
        <v>2675</v>
      </c>
      <c r="E80" s="141">
        <v>39752</v>
      </c>
      <c r="F80" s="141">
        <v>1444</v>
      </c>
      <c r="G80" s="141">
        <v>8402</v>
      </c>
      <c r="H80" s="141">
        <v>0</v>
      </c>
      <c r="I80" s="142">
        <v>97888</v>
      </c>
    </row>
    <row r="81" spans="1:9" s="78" customFormat="1" ht="27" customHeight="1">
      <c r="A81" s="493"/>
      <c r="B81" s="136" t="s">
        <v>83</v>
      </c>
      <c r="C81" s="350">
        <v>75.992070102955395</v>
      </c>
      <c r="D81" s="350">
        <v>98.52670349907919</v>
      </c>
      <c r="E81" s="350">
        <v>97.164646069612829</v>
      </c>
      <c r="F81" s="351">
        <v>72.16391804097951</v>
      </c>
      <c r="G81" s="352">
        <v>97.312948807041934</v>
      </c>
      <c r="H81" s="353" t="s">
        <v>204</v>
      </c>
      <c r="I81" s="354">
        <v>85.650286994260114</v>
      </c>
    </row>
    <row r="82" spans="1:9" s="2" customFormat="1" ht="27" customHeight="1">
      <c r="A82" s="474" t="s">
        <v>200</v>
      </c>
      <c r="B82" s="119" t="s">
        <v>81</v>
      </c>
      <c r="C82" s="120">
        <v>1554</v>
      </c>
      <c r="D82" s="120">
        <v>45</v>
      </c>
      <c r="E82" s="120">
        <v>2021</v>
      </c>
      <c r="F82" s="120">
        <v>197</v>
      </c>
      <c r="G82" s="121" t="s">
        <v>206</v>
      </c>
      <c r="H82" s="120">
        <v>0</v>
      </c>
      <c r="I82" s="122">
        <v>3817</v>
      </c>
    </row>
    <row r="83" spans="1:9" s="2" customFormat="1" ht="27" customHeight="1">
      <c r="A83" s="475"/>
      <c r="B83" s="123" t="s">
        <v>82</v>
      </c>
      <c r="C83" s="115">
        <v>30592</v>
      </c>
      <c r="D83" s="115">
        <v>3428</v>
      </c>
      <c r="E83" s="115">
        <v>50889</v>
      </c>
      <c r="F83" s="115">
        <v>1345</v>
      </c>
      <c r="G83" s="115">
        <v>10777</v>
      </c>
      <c r="H83" s="115">
        <v>0</v>
      </c>
      <c r="I83" s="116">
        <v>97031</v>
      </c>
    </row>
    <row r="84" spans="1:9" s="2" customFormat="1" ht="27" customHeight="1" thickBot="1">
      <c r="A84" s="476"/>
      <c r="B84" s="355" t="s">
        <v>83</v>
      </c>
      <c r="C84" s="356">
        <v>67.065658226460585</v>
      </c>
      <c r="D84" s="356">
        <v>128.14953271028037</v>
      </c>
      <c r="E84" s="356">
        <v>128.01620044274503</v>
      </c>
      <c r="F84" s="357">
        <v>93.144044321329645</v>
      </c>
      <c r="G84" s="358">
        <v>128.26707926684122</v>
      </c>
      <c r="H84" s="143" t="s">
        <v>204</v>
      </c>
      <c r="I84" s="359">
        <v>99.124509643674401</v>
      </c>
    </row>
    <row r="85" spans="1:9" s="2" customFormat="1" ht="27" customHeight="1">
      <c r="A85" s="2" t="s">
        <v>228</v>
      </c>
    </row>
    <row r="86" spans="1:9" s="2" customFormat="1" ht="27" customHeight="1">
      <c r="A86" s="2" t="s">
        <v>84</v>
      </c>
    </row>
    <row r="87" spans="1:9" ht="27" customHeight="1">
      <c r="A87" s="78"/>
    </row>
    <row r="88" spans="1:9" ht="27" customHeight="1"/>
    <row r="89" spans="1:9" ht="27" customHeight="1"/>
    <row r="90" spans="1:9" ht="27" customHeight="1"/>
    <row r="91" spans="1:9" ht="27" customHeight="1"/>
    <row r="92" spans="1:9" ht="27" customHeight="1"/>
  </sheetData>
  <mergeCells count="27">
    <mergeCell ref="A46:A48"/>
    <mergeCell ref="A49:A51"/>
    <mergeCell ref="A52:A54"/>
    <mergeCell ref="A76:A78"/>
    <mergeCell ref="A79:A81"/>
    <mergeCell ref="A58:A60"/>
    <mergeCell ref="A61:A63"/>
    <mergeCell ref="A64:A66"/>
    <mergeCell ref="A67:A69"/>
    <mergeCell ref="A70:A72"/>
    <mergeCell ref="A73:A75"/>
    <mergeCell ref="A82:A84"/>
    <mergeCell ref="A19:A21"/>
    <mergeCell ref="A4:A6"/>
    <mergeCell ref="A7:A9"/>
    <mergeCell ref="A10:A12"/>
    <mergeCell ref="A13:A15"/>
    <mergeCell ref="A16:A18"/>
    <mergeCell ref="A55:A57"/>
    <mergeCell ref="A22:A24"/>
    <mergeCell ref="A25:A27"/>
    <mergeCell ref="A28:A30"/>
    <mergeCell ref="A31:A33"/>
    <mergeCell ref="A34:A36"/>
    <mergeCell ref="A37:A39"/>
    <mergeCell ref="A40:A42"/>
    <mergeCell ref="A43:A45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2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A992-24ED-4506-9B94-9A82F9EC9DF1}">
  <sheetPr>
    <tabColor rgb="FFFFFF00"/>
  </sheetPr>
  <dimension ref="A1:J99"/>
  <sheetViews>
    <sheetView showGridLines="0" view="pageBreakPreview" topLeftCell="A78" zoomScale="80" zoomScaleNormal="100" zoomScaleSheetLayoutView="80" workbookViewId="0">
      <selection activeCell="O86" sqref="O86"/>
    </sheetView>
  </sheetViews>
  <sheetFormatPr defaultColWidth="9.33203125" defaultRowHeight="33.75" customHeight="1"/>
  <cols>
    <col min="1" max="1" width="11.33203125" style="3" customWidth="1"/>
    <col min="2" max="2" width="6.6640625" style="3" customWidth="1"/>
    <col min="3" max="8" width="13.109375" style="3" customWidth="1"/>
    <col min="9" max="9" width="12.77734375" style="3" customWidth="1"/>
    <col min="10" max="256" width="9.33203125" style="3"/>
    <col min="257" max="257" width="11.33203125" style="3" customWidth="1"/>
    <col min="258" max="258" width="6.6640625" style="3" customWidth="1"/>
    <col min="259" max="264" width="13.109375" style="3" customWidth="1"/>
    <col min="265" max="265" width="12.77734375" style="3" customWidth="1"/>
    <col min="266" max="512" width="9.33203125" style="3"/>
    <col min="513" max="513" width="11.33203125" style="3" customWidth="1"/>
    <col min="514" max="514" width="6.6640625" style="3" customWidth="1"/>
    <col min="515" max="520" width="13.109375" style="3" customWidth="1"/>
    <col min="521" max="521" width="12.77734375" style="3" customWidth="1"/>
    <col min="522" max="768" width="9.33203125" style="3"/>
    <col min="769" max="769" width="11.33203125" style="3" customWidth="1"/>
    <col min="770" max="770" width="6.6640625" style="3" customWidth="1"/>
    <col min="771" max="776" width="13.109375" style="3" customWidth="1"/>
    <col min="777" max="777" width="12.77734375" style="3" customWidth="1"/>
    <col min="778" max="1024" width="9.33203125" style="3"/>
    <col min="1025" max="1025" width="11.33203125" style="3" customWidth="1"/>
    <col min="1026" max="1026" width="6.6640625" style="3" customWidth="1"/>
    <col min="1027" max="1032" width="13.109375" style="3" customWidth="1"/>
    <col min="1033" max="1033" width="12.77734375" style="3" customWidth="1"/>
    <col min="1034" max="1280" width="9.33203125" style="3"/>
    <col min="1281" max="1281" width="11.33203125" style="3" customWidth="1"/>
    <col min="1282" max="1282" width="6.6640625" style="3" customWidth="1"/>
    <col min="1283" max="1288" width="13.109375" style="3" customWidth="1"/>
    <col min="1289" max="1289" width="12.77734375" style="3" customWidth="1"/>
    <col min="1290" max="1536" width="9.33203125" style="3"/>
    <col min="1537" max="1537" width="11.33203125" style="3" customWidth="1"/>
    <col min="1538" max="1538" width="6.6640625" style="3" customWidth="1"/>
    <col min="1539" max="1544" width="13.109375" style="3" customWidth="1"/>
    <col min="1545" max="1545" width="12.77734375" style="3" customWidth="1"/>
    <col min="1546" max="1792" width="9.33203125" style="3"/>
    <col min="1793" max="1793" width="11.33203125" style="3" customWidth="1"/>
    <col min="1794" max="1794" width="6.6640625" style="3" customWidth="1"/>
    <col min="1795" max="1800" width="13.109375" style="3" customWidth="1"/>
    <col min="1801" max="1801" width="12.77734375" style="3" customWidth="1"/>
    <col min="1802" max="2048" width="9.33203125" style="3"/>
    <col min="2049" max="2049" width="11.33203125" style="3" customWidth="1"/>
    <col min="2050" max="2050" width="6.6640625" style="3" customWidth="1"/>
    <col min="2051" max="2056" width="13.109375" style="3" customWidth="1"/>
    <col min="2057" max="2057" width="12.77734375" style="3" customWidth="1"/>
    <col min="2058" max="2304" width="9.33203125" style="3"/>
    <col min="2305" max="2305" width="11.33203125" style="3" customWidth="1"/>
    <col min="2306" max="2306" width="6.6640625" style="3" customWidth="1"/>
    <col min="2307" max="2312" width="13.109375" style="3" customWidth="1"/>
    <col min="2313" max="2313" width="12.77734375" style="3" customWidth="1"/>
    <col min="2314" max="2560" width="9.33203125" style="3"/>
    <col min="2561" max="2561" width="11.33203125" style="3" customWidth="1"/>
    <col min="2562" max="2562" width="6.6640625" style="3" customWidth="1"/>
    <col min="2563" max="2568" width="13.109375" style="3" customWidth="1"/>
    <col min="2569" max="2569" width="12.77734375" style="3" customWidth="1"/>
    <col min="2570" max="2816" width="9.33203125" style="3"/>
    <col min="2817" max="2817" width="11.33203125" style="3" customWidth="1"/>
    <col min="2818" max="2818" width="6.6640625" style="3" customWidth="1"/>
    <col min="2819" max="2824" width="13.109375" style="3" customWidth="1"/>
    <col min="2825" max="2825" width="12.77734375" style="3" customWidth="1"/>
    <col min="2826" max="3072" width="9.33203125" style="3"/>
    <col min="3073" max="3073" width="11.33203125" style="3" customWidth="1"/>
    <col min="3074" max="3074" width="6.6640625" style="3" customWidth="1"/>
    <col min="3075" max="3080" width="13.109375" style="3" customWidth="1"/>
    <col min="3081" max="3081" width="12.77734375" style="3" customWidth="1"/>
    <col min="3082" max="3328" width="9.33203125" style="3"/>
    <col min="3329" max="3329" width="11.33203125" style="3" customWidth="1"/>
    <col min="3330" max="3330" width="6.6640625" style="3" customWidth="1"/>
    <col min="3331" max="3336" width="13.109375" style="3" customWidth="1"/>
    <col min="3337" max="3337" width="12.77734375" style="3" customWidth="1"/>
    <col min="3338" max="3584" width="9.33203125" style="3"/>
    <col min="3585" max="3585" width="11.33203125" style="3" customWidth="1"/>
    <col min="3586" max="3586" width="6.6640625" style="3" customWidth="1"/>
    <col min="3587" max="3592" width="13.109375" style="3" customWidth="1"/>
    <col min="3593" max="3593" width="12.77734375" style="3" customWidth="1"/>
    <col min="3594" max="3840" width="9.33203125" style="3"/>
    <col min="3841" max="3841" width="11.33203125" style="3" customWidth="1"/>
    <col min="3842" max="3842" width="6.6640625" style="3" customWidth="1"/>
    <col min="3843" max="3848" width="13.109375" style="3" customWidth="1"/>
    <col min="3849" max="3849" width="12.77734375" style="3" customWidth="1"/>
    <col min="3850" max="4096" width="9.33203125" style="3"/>
    <col min="4097" max="4097" width="11.33203125" style="3" customWidth="1"/>
    <col min="4098" max="4098" width="6.6640625" style="3" customWidth="1"/>
    <col min="4099" max="4104" width="13.109375" style="3" customWidth="1"/>
    <col min="4105" max="4105" width="12.77734375" style="3" customWidth="1"/>
    <col min="4106" max="4352" width="9.33203125" style="3"/>
    <col min="4353" max="4353" width="11.33203125" style="3" customWidth="1"/>
    <col min="4354" max="4354" width="6.6640625" style="3" customWidth="1"/>
    <col min="4355" max="4360" width="13.109375" style="3" customWidth="1"/>
    <col min="4361" max="4361" width="12.77734375" style="3" customWidth="1"/>
    <col min="4362" max="4608" width="9.33203125" style="3"/>
    <col min="4609" max="4609" width="11.33203125" style="3" customWidth="1"/>
    <col min="4610" max="4610" width="6.6640625" style="3" customWidth="1"/>
    <col min="4611" max="4616" width="13.109375" style="3" customWidth="1"/>
    <col min="4617" max="4617" width="12.77734375" style="3" customWidth="1"/>
    <col min="4618" max="4864" width="9.33203125" style="3"/>
    <col min="4865" max="4865" width="11.33203125" style="3" customWidth="1"/>
    <col min="4866" max="4866" width="6.6640625" style="3" customWidth="1"/>
    <col min="4867" max="4872" width="13.109375" style="3" customWidth="1"/>
    <col min="4873" max="4873" width="12.77734375" style="3" customWidth="1"/>
    <col min="4874" max="5120" width="9.33203125" style="3"/>
    <col min="5121" max="5121" width="11.33203125" style="3" customWidth="1"/>
    <col min="5122" max="5122" width="6.6640625" style="3" customWidth="1"/>
    <col min="5123" max="5128" width="13.109375" style="3" customWidth="1"/>
    <col min="5129" max="5129" width="12.77734375" style="3" customWidth="1"/>
    <col min="5130" max="5376" width="9.33203125" style="3"/>
    <col min="5377" max="5377" width="11.33203125" style="3" customWidth="1"/>
    <col min="5378" max="5378" width="6.6640625" style="3" customWidth="1"/>
    <col min="5379" max="5384" width="13.109375" style="3" customWidth="1"/>
    <col min="5385" max="5385" width="12.77734375" style="3" customWidth="1"/>
    <col min="5386" max="5632" width="9.33203125" style="3"/>
    <col min="5633" max="5633" width="11.33203125" style="3" customWidth="1"/>
    <col min="5634" max="5634" width="6.6640625" style="3" customWidth="1"/>
    <col min="5635" max="5640" width="13.109375" style="3" customWidth="1"/>
    <col min="5641" max="5641" width="12.77734375" style="3" customWidth="1"/>
    <col min="5642" max="5888" width="9.33203125" style="3"/>
    <col min="5889" max="5889" width="11.33203125" style="3" customWidth="1"/>
    <col min="5890" max="5890" width="6.6640625" style="3" customWidth="1"/>
    <col min="5891" max="5896" width="13.109375" style="3" customWidth="1"/>
    <col min="5897" max="5897" width="12.77734375" style="3" customWidth="1"/>
    <col min="5898" max="6144" width="9.33203125" style="3"/>
    <col min="6145" max="6145" width="11.33203125" style="3" customWidth="1"/>
    <col min="6146" max="6146" width="6.6640625" style="3" customWidth="1"/>
    <col min="6147" max="6152" width="13.109375" style="3" customWidth="1"/>
    <col min="6153" max="6153" width="12.77734375" style="3" customWidth="1"/>
    <col min="6154" max="6400" width="9.33203125" style="3"/>
    <col min="6401" max="6401" width="11.33203125" style="3" customWidth="1"/>
    <col min="6402" max="6402" width="6.6640625" style="3" customWidth="1"/>
    <col min="6403" max="6408" width="13.109375" style="3" customWidth="1"/>
    <col min="6409" max="6409" width="12.77734375" style="3" customWidth="1"/>
    <col min="6410" max="6656" width="9.33203125" style="3"/>
    <col min="6657" max="6657" width="11.33203125" style="3" customWidth="1"/>
    <col min="6658" max="6658" width="6.6640625" style="3" customWidth="1"/>
    <col min="6659" max="6664" width="13.109375" style="3" customWidth="1"/>
    <col min="6665" max="6665" width="12.77734375" style="3" customWidth="1"/>
    <col min="6666" max="6912" width="9.33203125" style="3"/>
    <col min="6913" max="6913" width="11.33203125" style="3" customWidth="1"/>
    <col min="6914" max="6914" width="6.6640625" style="3" customWidth="1"/>
    <col min="6915" max="6920" width="13.109375" style="3" customWidth="1"/>
    <col min="6921" max="6921" width="12.77734375" style="3" customWidth="1"/>
    <col min="6922" max="7168" width="9.33203125" style="3"/>
    <col min="7169" max="7169" width="11.33203125" style="3" customWidth="1"/>
    <col min="7170" max="7170" width="6.6640625" style="3" customWidth="1"/>
    <col min="7171" max="7176" width="13.109375" style="3" customWidth="1"/>
    <col min="7177" max="7177" width="12.77734375" style="3" customWidth="1"/>
    <col min="7178" max="7424" width="9.33203125" style="3"/>
    <col min="7425" max="7425" width="11.33203125" style="3" customWidth="1"/>
    <col min="7426" max="7426" width="6.6640625" style="3" customWidth="1"/>
    <col min="7427" max="7432" width="13.109375" style="3" customWidth="1"/>
    <col min="7433" max="7433" width="12.77734375" style="3" customWidth="1"/>
    <col min="7434" max="7680" width="9.33203125" style="3"/>
    <col min="7681" max="7681" width="11.33203125" style="3" customWidth="1"/>
    <col min="7682" max="7682" width="6.6640625" style="3" customWidth="1"/>
    <col min="7683" max="7688" width="13.109375" style="3" customWidth="1"/>
    <col min="7689" max="7689" width="12.77734375" style="3" customWidth="1"/>
    <col min="7690" max="7936" width="9.33203125" style="3"/>
    <col min="7937" max="7937" width="11.33203125" style="3" customWidth="1"/>
    <col min="7938" max="7938" width="6.6640625" style="3" customWidth="1"/>
    <col min="7939" max="7944" width="13.109375" style="3" customWidth="1"/>
    <col min="7945" max="7945" width="12.77734375" style="3" customWidth="1"/>
    <col min="7946" max="8192" width="9.33203125" style="3"/>
    <col min="8193" max="8193" width="11.33203125" style="3" customWidth="1"/>
    <col min="8194" max="8194" width="6.6640625" style="3" customWidth="1"/>
    <col min="8195" max="8200" width="13.109375" style="3" customWidth="1"/>
    <col min="8201" max="8201" width="12.77734375" style="3" customWidth="1"/>
    <col min="8202" max="8448" width="9.33203125" style="3"/>
    <col min="8449" max="8449" width="11.33203125" style="3" customWidth="1"/>
    <col min="8450" max="8450" width="6.6640625" style="3" customWidth="1"/>
    <col min="8451" max="8456" width="13.109375" style="3" customWidth="1"/>
    <col min="8457" max="8457" width="12.77734375" style="3" customWidth="1"/>
    <col min="8458" max="8704" width="9.33203125" style="3"/>
    <col min="8705" max="8705" width="11.33203125" style="3" customWidth="1"/>
    <col min="8706" max="8706" width="6.6640625" style="3" customWidth="1"/>
    <col min="8707" max="8712" width="13.109375" style="3" customWidth="1"/>
    <col min="8713" max="8713" width="12.77734375" style="3" customWidth="1"/>
    <col min="8714" max="8960" width="9.33203125" style="3"/>
    <col min="8961" max="8961" width="11.33203125" style="3" customWidth="1"/>
    <col min="8962" max="8962" width="6.6640625" style="3" customWidth="1"/>
    <col min="8963" max="8968" width="13.109375" style="3" customWidth="1"/>
    <col min="8969" max="8969" width="12.77734375" style="3" customWidth="1"/>
    <col min="8970" max="9216" width="9.33203125" style="3"/>
    <col min="9217" max="9217" width="11.33203125" style="3" customWidth="1"/>
    <col min="9218" max="9218" width="6.6640625" style="3" customWidth="1"/>
    <col min="9219" max="9224" width="13.109375" style="3" customWidth="1"/>
    <col min="9225" max="9225" width="12.77734375" style="3" customWidth="1"/>
    <col min="9226" max="9472" width="9.33203125" style="3"/>
    <col min="9473" max="9473" width="11.33203125" style="3" customWidth="1"/>
    <col min="9474" max="9474" width="6.6640625" style="3" customWidth="1"/>
    <col min="9475" max="9480" width="13.109375" style="3" customWidth="1"/>
    <col min="9481" max="9481" width="12.77734375" style="3" customWidth="1"/>
    <col min="9482" max="9728" width="9.33203125" style="3"/>
    <col min="9729" max="9729" width="11.33203125" style="3" customWidth="1"/>
    <col min="9730" max="9730" width="6.6640625" style="3" customWidth="1"/>
    <col min="9731" max="9736" width="13.109375" style="3" customWidth="1"/>
    <col min="9737" max="9737" width="12.77734375" style="3" customWidth="1"/>
    <col min="9738" max="9984" width="9.33203125" style="3"/>
    <col min="9985" max="9985" width="11.33203125" style="3" customWidth="1"/>
    <col min="9986" max="9986" width="6.6640625" style="3" customWidth="1"/>
    <col min="9987" max="9992" width="13.109375" style="3" customWidth="1"/>
    <col min="9993" max="9993" width="12.77734375" style="3" customWidth="1"/>
    <col min="9994" max="10240" width="9.33203125" style="3"/>
    <col min="10241" max="10241" width="11.33203125" style="3" customWidth="1"/>
    <col min="10242" max="10242" width="6.6640625" style="3" customWidth="1"/>
    <col min="10243" max="10248" width="13.109375" style="3" customWidth="1"/>
    <col min="10249" max="10249" width="12.77734375" style="3" customWidth="1"/>
    <col min="10250" max="10496" width="9.33203125" style="3"/>
    <col min="10497" max="10497" width="11.33203125" style="3" customWidth="1"/>
    <col min="10498" max="10498" width="6.6640625" style="3" customWidth="1"/>
    <col min="10499" max="10504" width="13.109375" style="3" customWidth="1"/>
    <col min="10505" max="10505" width="12.77734375" style="3" customWidth="1"/>
    <col min="10506" max="10752" width="9.33203125" style="3"/>
    <col min="10753" max="10753" width="11.33203125" style="3" customWidth="1"/>
    <col min="10754" max="10754" width="6.6640625" style="3" customWidth="1"/>
    <col min="10755" max="10760" width="13.109375" style="3" customWidth="1"/>
    <col min="10761" max="10761" width="12.77734375" style="3" customWidth="1"/>
    <col min="10762" max="11008" width="9.33203125" style="3"/>
    <col min="11009" max="11009" width="11.33203125" style="3" customWidth="1"/>
    <col min="11010" max="11010" width="6.6640625" style="3" customWidth="1"/>
    <col min="11011" max="11016" width="13.109375" style="3" customWidth="1"/>
    <col min="11017" max="11017" width="12.77734375" style="3" customWidth="1"/>
    <col min="11018" max="11264" width="9.33203125" style="3"/>
    <col min="11265" max="11265" width="11.33203125" style="3" customWidth="1"/>
    <col min="11266" max="11266" width="6.6640625" style="3" customWidth="1"/>
    <col min="11267" max="11272" width="13.109375" style="3" customWidth="1"/>
    <col min="11273" max="11273" width="12.77734375" style="3" customWidth="1"/>
    <col min="11274" max="11520" width="9.33203125" style="3"/>
    <col min="11521" max="11521" width="11.33203125" style="3" customWidth="1"/>
    <col min="11522" max="11522" width="6.6640625" style="3" customWidth="1"/>
    <col min="11523" max="11528" width="13.109375" style="3" customWidth="1"/>
    <col min="11529" max="11529" width="12.77734375" style="3" customWidth="1"/>
    <col min="11530" max="11776" width="9.33203125" style="3"/>
    <col min="11777" max="11777" width="11.33203125" style="3" customWidth="1"/>
    <col min="11778" max="11778" width="6.6640625" style="3" customWidth="1"/>
    <col min="11779" max="11784" width="13.109375" style="3" customWidth="1"/>
    <col min="11785" max="11785" width="12.77734375" style="3" customWidth="1"/>
    <col min="11786" max="12032" width="9.33203125" style="3"/>
    <col min="12033" max="12033" width="11.33203125" style="3" customWidth="1"/>
    <col min="12034" max="12034" width="6.6640625" style="3" customWidth="1"/>
    <col min="12035" max="12040" width="13.109375" style="3" customWidth="1"/>
    <col min="12041" max="12041" width="12.77734375" style="3" customWidth="1"/>
    <col min="12042" max="12288" width="9.33203125" style="3"/>
    <col min="12289" max="12289" width="11.33203125" style="3" customWidth="1"/>
    <col min="12290" max="12290" width="6.6640625" style="3" customWidth="1"/>
    <col min="12291" max="12296" width="13.109375" style="3" customWidth="1"/>
    <col min="12297" max="12297" width="12.77734375" style="3" customWidth="1"/>
    <col min="12298" max="12544" width="9.33203125" style="3"/>
    <col min="12545" max="12545" width="11.33203125" style="3" customWidth="1"/>
    <col min="12546" max="12546" width="6.6640625" style="3" customWidth="1"/>
    <col min="12547" max="12552" width="13.109375" style="3" customWidth="1"/>
    <col min="12553" max="12553" width="12.77734375" style="3" customWidth="1"/>
    <col min="12554" max="12800" width="9.33203125" style="3"/>
    <col min="12801" max="12801" width="11.33203125" style="3" customWidth="1"/>
    <col min="12802" max="12802" width="6.6640625" style="3" customWidth="1"/>
    <col min="12803" max="12808" width="13.109375" style="3" customWidth="1"/>
    <col min="12809" max="12809" width="12.77734375" style="3" customWidth="1"/>
    <col min="12810" max="13056" width="9.33203125" style="3"/>
    <col min="13057" max="13057" width="11.33203125" style="3" customWidth="1"/>
    <col min="13058" max="13058" width="6.6640625" style="3" customWidth="1"/>
    <col min="13059" max="13064" width="13.109375" style="3" customWidth="1"/>
    <col min="13065" max="13065" width="12.77734375" style="3" customWidth="1"/>
    <col min="13066" max="13312" width="9.33203125" style="3"/>
    <col min="13313" max="13313" width="11.33203125" style="3" customWidth="1"/>
    <col min="13314" max="13314" width="6.6640625" style="3" customWidth="1"/>
    <col min="13315" max="13320" width="13.109375" style="3" customWidth="1"/>
    <col min="13321" max="13321" width="12.77734375" style="3" customWidth="1"/>
    <col min="13322" max="13568" width="9.33203125" style="3"/>
    <col min="13569" max="13569" width="11.33203125" style="3" customWidth="1"/>
    <col min="13570" max="13570" width="6.6640625" style="3" customWidth="1"/>
    <col min="13571" max="13576" width="13.109375" style="3" customWidth="1"/>
    <col min="13577" max="13577" width="12.77734375" style="3" customWidth="1"/>
    <col min="13578" max="13824" width="9.33203125" style="3"/>
    <col min="13825" max="13825" width="11.33203125" style="3" customWidth="1"/>
    <col min="13826" max="13826" width="6.6640625" style="3" customWidth="1"/>
    <col min="13827" max="13832" width="13.109375" style="3" customWidth="1"/>
    <col min="13833" max="13833" width="12.77734375" style="3" customWidth="1"/>
    <col min="13834" max="14080" width="9.33203125" style="3"/>
    <col min="14081" max="14081" width="11.33203125" style="3" customWidth="1"/>
    <col min="14082" max="14082" width="6.6640625" style="3" customWidth="1"/>
    <col min="14083" max="14088" width="13.109375" style="3" customWidth="1"/>
    <col min="14089" max="14089" width="12.77734375" style="3" customWidth="1"/>
    <col min="14090" max="14336" width="9.33203125" style="3"/>
    <col min="14337" max="14337" width="11.33203125" style="3" customWidth="1"/>
    <col min="14338" max="14338" width="6.6640625" style="3" customWidth="1"/>
    <col min="14339" max="14344" width="13.109375" style="3" customWidth="1"/>
    <col min="14345" max="14345" width="12.77734375" style="3" customWidth="1"/>
    <col min="14346" max="14592" width="9.33203125" style="3"/>
    <col min="14593" max="14593" width="11.33203125" style="3" customWidth="1"/>
    <col min="14594" max="14594" width="6.6640625" style="3" customWidth="1"/>
    <col min="14595" max="14600" width="13.109375" style="3" customWidth="1"/>
    <col min="14601" max="14601" width="12.77734375" style="3" customWidth="1"/>
    <col min="14602" max="14848" width="9.33203125" style="3"/>
    <col min="14849" max="14849" width="11.33203125" style="3" customWidth="1"/>
    <col min="14850" max="14850" width="6.6640625" style="3" customWidth="1"/>
    <col min="14851" max="14856" width="13.109375" style="3" customWidth="1"/>
    <col min="14857" max="14857" width="12.77734375" style="3" customWidth="1"/>
    <col min="14858" max="15104" width="9.33203125" style="3"/>
    <col min="15105" max="15105" width="11.33203125" style="3" customWidth="1"/>
    <col min="15106" max="15106" width="6.6640625" style="3" customWidth="1"/>
    <col min="15107" max="15112" width="13.109375" style="3" customWidth="1"/>
    <col min="15113" max="15113" width="12.77734375" style="3" customWidth="1"/>
    <col min="15114" max="15360" width="9.33203125" style="3"/>
    <col min="15361" max="15361" width="11.33203125" style="3" customWidth="1"/>
    <col min="15362" max="15362" width="6.6640625" style="3" customWidth="1"/>
    <col min="15363" max="15368" width="13.109375" style="3" customWidth="1"/>
    <col min="15369" max="15369" width="12.77734375" style="3" customWidth="1"/>
    <col min="15370" max="15616" width="9.33203125" style="3"/>
    <col min="15617" max="15617" width="11.33203125" style="3" customWidth="1"/>
    <col min="15618" max="15618" width="6.6640625" style="3" customWidth="1"/>
    <col min="15619" max="15624" width="13.109375" style="3" customWidth="1"/>
    <col min="15625" max="15625" width="12.77734375" style="3" customWidth="1"/>
    <col min="15626" max="15872" width="9.33203125" style="3"/>
    <col min="15873" max="15873" width="11.33203125" style="3" customWidth="1"/>
    <col min="15874" max="15874" width="6.6640625" style="3" customWidth="1"/>
    <col min="15875" max="15880" width="13.109375" style="3" customWidth="1"/>
    <col min="15881" max="15881" width="12.77734375" style="3" customWidth="1"/>
    <col min="15882" max="16128" width="9.33203125" style="3"/>
    <col min="16129" max="16129" width="11.33203125" style="3" customWidth="1"/>
    <col min="16130" max="16130" width="6.6640625" style="3" customWidth="1"/>
    <col min="16131" max="16136" width="13.109375" style="3" customWidth="1"/>
    <col min="16137" max="16137" width="12.77734375" style="3" customWidth="1"/>
    <col min="16138" max="16384" width="9.33203125" style="3"/>
  </cols>
  <sheetData>
    <row r="1" spans="1:10" ht="27" customHeight="1">
      <c r="A1" s="4" t="s">
        <v>85</v>
      </c>
      <c r="B1" s="2"/>
      <c r="C1" s="2"/>
      <c r="D1" s="2"/>
      <c r="E1" s="2"/>
      <c r="F1" s="2"/>
      <c r="G1" s="2"/>
      <c r="H1" s="2"/>
      <c r="I1" s="2"/>
    </row>
    <row r="2" spans="1:10" ht="27" customHeight="1" thickBot="1">
      <c r="A2" s="2"/>
      <c r="B2" s="5"/>
      <c r="C2" s="2"/>
      <c r="D2" s="2"/>
      <c r="E2" s="2"/>
      <c r="F2" s="2"/>
      <c r="G2" s="2"/>
      <c r="H2" s="6"/>
      <c r="I2" s="6" t="s">
        <v>42</v>
      </c>
    </row>
    <row r="3" spans="1:10" ht="27" customHeight="1">
      <c r="A3" s="89" t="s">
        <v>3</v>
      </c>
      <c r="B3" s="345" t="s">
        <v>4</v>
      </c>
      <c r="C3" s="345" t="s">
        <v>43</v>
      </c>
      <c r="D3" s="345" t="s">
        <v>44</v>
      </c>
      <c r="E3" s="345" t="s">
        <v>45</v>
      </c>
      <c r="F3" s="345" t="s">
        <v>46</v>
      </c>
      <c r="G3" s="345" t="s">
        <v>47</v>
      </c>
      <c r="H3" s="345" t="s">
        <v>48</v>
      </c>
      <c r="I3" s="346" t="s">
        <v>14</v>
      </c>
    </row>
    <row r="4" spans="1:10" ht="27" hidden="1" customHeight="1">
      <c r="A4" s="507" t="s">
        <v>9</v>
      </c>
      <c r="B4" s="144" t="s">
        <v>49</v>
      </c>
      <c r="C4" s="11">
        <v>6728</v>
      </c>
      <c r="D4" s="11">
        <v>60</v>
      </c>
      <c r="E4" s="11">
        <v>1296</v>
      </c>
      <c r="F4" s="11">
        <v>834</v>
      </c>
      <c r="G4" s="145" t="s">
        <v>86</v>
      </c>
      <c r="H4" s="11">
        <v>2</v>
      </c>
      <c r="I4" s="13">
        <f>SUM(C4:H4)</f>
        <v>8920</v>
      </c>
    </row>
    <row r="5" spans="1:10" ht="27" hidden="1" customHeight="1">
      <c r="A5" s="502"/>
      <c r="B5" s="146" t="s">
        <v>8</v>
      </c>
      <c r="C5" s="22">
        <v>151229</v>
      </c>
      <c r="D5" s="22">
        <v>7963</v>
      </c>
      <c r="E5" s="22">
        <v>59195</v>
      </c>
      <c r="F5" s="22">
        <v>2294</v>
      </c>
      <c r="G5" s="22">
        <v>15592</v>
      </c>
      <c r="H5" s="22">
        <v>1328</v>
      </c>
      <c r="I5" s="21">
        <f>SUM(C5:H5)</f>
        <v>237601</v>
      </c>
    </row>
    <row r="6" spans="1:10" ht="27" hidden="1" customHeight="1">
      <c r="A6" s="502"/>
      <c r="B6" s="146" t="s">
        <v>15</v>
      </c>
      <c r="C6" s="23">
        <v>104.6</v>
      </c>
      <c r="D6" s="23">
        <v>75.2</v>
      </c>
      <c r="E6" s="23">
        <v>140</v>
      </c>
      <c r="F6" s="23">
        <v>143.6</v>
      </c>
      <c r="G6" s="23">
        <v>139.69999999999999</v>
      </c>
      <c r="H6" s="23">
        <v>40</v>
      </c>
      <c r="I6" s="25">
        <v>111.3</v>
      </c>
    </row>
    <row r="7" spans="1:10" ht="27" hidden="1" customHeight="1">
      <c r="A7" s="502" t="s">
        <v>16</v>
      </c>
      <c r="B7" s="146" t="s">
        <v>49</v>
      </c>
      <c r="C7" s="22">
        <v>6553</v>
      </c>
      <c r="D7" s="22">
        <v>62</v>
      </c>
      <c r="E7" s="22">
        <v>1879</v>
      </c>
      <c r="F7" s="22">
        <v>589</v>
      </c>
      <c r="G7" s="147" t="s">
        <v>87</v>
      </c>
      <c r="H7" s="16">
        <v>0</v>
      </c>
      <c r="I7" s="21">
        <f>SUM(C7:H7)</f>
        <v>9083</v>
      </c>
      <c r="J7" s="148"/>
    </row>
    <row r="8" spans="1:10" ht="27" hidden="1" customHeight="1">
      <c r="A8" s="502"/>
      <c r="B8" s="146" t="s">
        <v>8</v>
      </c>
      <c r="C8" s="22">
        <v>135569</v>
      </c>
      <c r="D8" s="22">
        <v>6044</v>
      </c>
      <c r="E8" s="22">
        <v>68933</v>
      </c>
      <c r="F8" s="22">
        <v>1600</v>
      </c>
      <c r="G8" s="22">
        <v>17970</v>
      </c>
      <c r="H8" s="16">
        <v>0</v>
      </c>
      <c r="I8" s="21">
        <f>SUM(C8:H8)</f>
        <v>230116</v>
      </c>
    </row>
    <row r="9" spans="1:10" ht="27" hidden="1" customHeight="1">
      <c r="A9" s="502"/>
      <c r="B9" s="146" t="s">
        <v>15</v>
      </c>
      <c r="C9" s="23">
        <f>C8/C5*100</f>
        <v>89.644843250963774</v>
      </c>
      <c r="D9" s="23">
        <f>D8/D5*100</f>
        <v>75.901042320733396</v>
      </c>
      <c r="E9" s="23">
        <f>E8/E5*100</f>
        <v>116.45071374271477</v>
      </c>
      <c r="F9" s="23">
        <f>F8/F5*100</f>
        <v>69.747166521360072</v>
      </c>
      <c r="G9" s="23">
        <f>G8/G5*100</f>
        <v>115.25141097998974</v>
      </c>
      <c r="H9" s="16">
        <v>0</v>
      </c>
      <c r="I9" s="25">
        <f>I8/I5*100</f>
        <v>96.849760733330243</v>
      </c>
    </row>
    <row r="10" spans="1:10" ht="27" hidden="1" customHeight="1" collapsed="1">
      <c r="A10" s="502" t="s">
        <v>17</v>
      </c>
      <c r="B10" s="146" t="s">
        <v>49</v>
      </c>
      <c r="C10" s="149">
        <v>6638</v>
      </c>
      <c r="D10" s="22">
        <v>77</v>
      </c>
      <c r="E10" s="22">
        <v>2086</v>
      </c>
      <c r="F10" s="22">
        <v>690</v>
      </c>
      <c r="G10" s="147" t="s">
        <v>88</v>
      </c>
      <c r="H10" s="22">
        <v>4</v>
      </c>
      <c r="I10" s="21">
        <f>SUM(C10:H10)</f>
        <v>9495</v>
      </c>
    </row>
    <row r="11" spans="1:10" ht="27" hidden="1" customHeight="1">
      <c r="A11" s="502"/>
      <c r="B11" s="146" t="s">
        <v>8</v>
      </c>
      <c r="C11" s="22">
        <v>149712</v>
      </c>
      <c r="D11" s="22">
        <v>5777</v>
      </c>
      <c r="E11" s="22">
        <v>116947</v>
      </c>
      <c r="F11" s="22">
        <v>2001</v>
      </c>
      <c r="G11" s="22">
        <v>29467</v>
      </c>
      <c r="H11" s="22">
        <v>2108</v>
      </c>
      <c r="I11" s="21">
        <f>SUM(C11:H11)</f>
        <v>306012</v>
      </c>
    </row>
    <row r="12" spans="1:10" ht="27" hidden="1" customHeight="1">
      <c r="A12" s="502"/>
      <c r="B12" s="150" t="s">
        <v>15</v>
      </c>
      <c r="C12" s="23">
        <f>C11/C8*100</f>
        <v>110.43232597422714</v>
      </c>
      <c r="D12" s="23">
        <f>D11/D8*100</f>
        <v>95.582395764394448</v>
      </c>
      <c r="E12" s="23">
        <f>E11/E8*100</f>
        <v>169.65314145619658</v>
      </c>
      <c r="F12" s="23">
        <f>F11/F8*100</f>
        <v>125.06250000000001</v>
      </c>
      <c r="G12" s="23">
        <f>G11/G8*100</f>
        <v>163.97885364496383</v>
      </c>
      <c r="H12" s="23" t="s">
        <v>89</v>
      </c>
      <c r="I12" s="25">
        <f>I11/I8*100</f>
        <v>132.98162665785952</v>
      </c>
    </row>
    <row r="13" spans="1:10" ht="27" hidden="1" customHeight="1">
      <c r="A13" s="502" t="s">
        <v>18</v>
      </c>
      <c r="B13" s="94" t="s">
        <v>49</v>
      </c>
      <c r="C13" s="29">
        <v>6923</v>
      </c>
      <c r="D13" s="29">
        <v>71</v>
      </c>
      <c r="E13" s="29">
        <v>2036</v>
      </c>
      <c r="F13" s="29">
        <v>825</v>
      </c>
      <c r="G13" s="95" t="s">
        <v>90</v>
      </c>
      <c r="H13" s="29">
        <v>5</v>
      </c>
      <c r="I13" s="31">
        <f>SUM(C13:H13)</f>
        <v>9860</v>
      </c>
    </row>
    <row r="14" spans="1:10" ht="27" hidden="1" customHeight="1">
      <c r="A14" s="502"/>
      <c r="B14" s="92" t="s">
        <v>8</v>
      </c>
      <c r="C14" s="40">
        <v>138984</v>
      </c>
      <c r="D14" s="40">
        <v>9942</v>
      </c>
      <c r="E14" s="40">
        <v>92125</v>
      </c>
      <c r="F14" s="40">
        <v>2397</v>
      </c>
      <c r="G14" s="40">
        <v>23188</v>
      </c>
      <c r="H14" s="40">
        <v>2507</v>
      </c>
      <c r="I14" s="42">
        <f>SUM(C14:H14)</f>
        <v>269143</v>
      </c>
    </row>
    <row r="15" spans="1:10" ht="27" hidden="1" customHeight="1">
      <c r="A15" s="502"/>
      <c r="B15" s="106" t="s">
        <v>15</v>
      </c>
      <c r="C15" s="47">
        <f t="shared" ref="C15:I15" si="0">C14/C11*100</f>
        <v>92.83424174414877</v>
      </c>
      <c r="D15" s="47">
        <f t="shared" si="0"/>
        <v>172.09624372511684</v>
      </c>
      <c r="E15" s="47">
        <f t="shared" si="0"/>
        <v>78.775000641316154</v>
      </c>
      <c r="F15" s="47">
        <f t="shared" si="0"/>
        <v>119.79010494752625</v>
      </c>
      <c r="G15" s="47">
        <f t="shared" si="0"/>
        <v>78.691417517901385</v>
      </c>
      <c r="H15" s="47">
        <f t="shared" si="0"/>
        <v>118.92789373814041</v>
      </c>
      <c r="I15" s="49">
        <f t="shared" si="0"/>
        <v>87.951779668771152</v>
      </c>
    </row>
    <row r="16" spans="1:10" ht="27" hidden="1" customHeight="1">
      <c r="A16" s="496" t="s">
        <v>19</v>
      </c>
      <c r="B16" s="94" t="s">
        <v>49</v>
      </c>
      <c r="C16" s="29">
        <v>7615</v>
      </c>
      <c r="D16" s="29">
        <v>97</v>
      </c>
      <c r="E16" s="29">
        <v>2294</v>
      </c>
      <c r="F16" s="29">
        <v>997</v>
      </c>
      <c r="G16" s="95" t="s">
        <v>91</v>
      </c>
      <c r="H16" s="29">
        <v>1</v>
      </c>
      <c r="I16" s="31">
        <f>SUM(C16:H16)</f>
        <v>11004</v>
      </c>
    </row>
    <row r="17" spans="1:10" ht="27" hidden="1" customHeight="1">
      <c r="A17" s="497"/>
      <c r="B17" s="92" t="s">
        <v>8</v>
      </c>
      <c r="C17" s="40">
        <v>123785</v>
      </c>
      <c r="D17" s="40">
        <v>7179</v>
      </c>
      <c r="E17" s="40">
        <v>90498</v>
      </c>
      <c r="F17" s="40">
        <v>2889</v>
      </c>
      <c r="G17" s="40">
        <v>21086</v>
      </c>
      <c r="H17" s="40">
        <v>522</v>
      </c>
      <c r="I17" s="42">
        <f>SUM(C17:H17)</f>
        <v>245959</v>
      </c>
    </row>
    <row r="18" spans="1:10" ht="27" hidden="1" customHeight="1">
      <c r="A18" s="498"/>
      <c r="B18" s="103" t="s">
        <v>15</v>
      </c>
      <c r="C18" s="97">
        <f t="shared" ref="C18:I18" si="1">C17/C14*100</f>
        <v>89.064208829793358</v>
      </c>
      <c r="D18" s="97">
        <f t="shared" si="1"/>
        <v>72.208811104405555</v>
      </c>
      <c r="E18" s="97">
        <f t="shared" si="1"/>
        <v>98.233921302578025</v>
      </c>
      <c r="F18" s="97">
        <f t="shared" si="1"/>
        <v>120.52565707133918</v>
      </c>
      <c r="G18" s="97">
        <f t="shared" si="1"/>
        <v>90.934966361911336</v>
      </c>
      <c r="H18" s="97">
        <f t="shared" si="1"/>
        <v>20.821699242122058</v>
      </c>
      <c r="I18" s="98">
        <f t="shared" si="1"/>
        <v>91.38599183333767</v>
      </c>
    </row>
    <row r="19" spans="1:10" ht="27" hidden="1" customHeight="1">
      <c r="A19" s="496" t="s">
        <v>20</v>
      </c>
      <c r="B19" s="94" t="s">
        <v>49</v>
      </c>
      <c r="C19" s="29">
        <v>9536</v>
      </c>
      <c r="D19" s="29">
        <v>158</v>
      </c>
      <c r="E19" s="29">
        <v>3528</v>
      </c>
      <c r="F19" s="29">
        <v>1210</v>
      </c>
      <c r="G19" s="95" t="s">
        <v>92</v>
      </c>
      <c r="H19" s="29">
        <v>2</v>
      </c>
      <c r="I19" s="31">
        <f>SUM(C19:H19)</f>
        <v>14434</v>
      </c>
    </row>
    <row r="20" spans="1:10" ht="27" hidden="1" customHeight="1">
      <c r="A20" s="497"/>
      <c r="B20" s="92" t="s">
        <v>8</v>
      </c>
      <c r="C20" s="40">
        <v>160498</v>
      </c>
      <c r="D20" s="40">
        <v>25583</v>
      </c>
      <c r="E20" s="40">
        <v>185138</v>
      </c>
      <c r="F20" s="40">
        <v>3626</v>
      </c>
      <c r="G20" s="40">
        <v>42517</v>
      </c>
      <c r="H20" s="40">
        <v>1884</v>
      </c>
      <c r="I20" s="42">
        <f>SUM(C20:H20)</f>
        <v>419246</v>
      </c>
    </row>
    <row r="21" spans="1:10" ht="27" hidden="1" customHeight="1">
      <c r="A21" s="498"/>
      <c r="B21" s="103" t="s">
        <v>15</v>
      </c>
      <c r="C21" s="97">
        <f t="shared" ref="C21:I21" si="2">C20/C17*100</f>
        <v>129.65868239285859</v>
      </c>
      <c r="D21" s="97">
        <f t="shared" si="2"/>
        <v>356.35882434879511</v>
      </c>
      <c r="E21" s="97">
        <f t="shared" si="2"/>
        <v>204.57689672699951</v>
      </c>
      <c r="F21" s="97">
        <f t="shared" si="2"/>
        <v>125.51055728625822</v>
      </c>
      <c r="G21" s="97">
        <f t="shared" si="2"/>
        <v>201.63615669164378</v>
      </c>
      <c r="H21" s="97">
        <f t="shared" si="2"/>
        <v>360.91954022988506</v>
      </c>
      <c r="I21" s="98">
        <f t="shared" si="2"/>
        <v>170.45361218739708</v>
      </c>
      <c r="J21" s="102"/>
    </row>
    <row r="22" spans="1:10" ht="27" hidden="1" customHeight="1">
      <c r="A22" s="501" t="s">
        <v>21</v>
      </c>
      <c r="B22" s="90" t="s">
        <v>49</v>
      </c>
      <c r="C22" s="36">
        <v>7733</v>
      </c>
      <c r="D22" s="36">
        <v>122</v>
      </c>
      <c r="E22" s="36">
        <v>3446</v>
      </c>
      <c r="F22" s="36">
        <v>1331</v>
      </c>
      <c r="G22" s="91" t="s">
        <v>93</v>
      </c>
      <c r="H22" s="36">
        <v>2</v>
      </c>
      <c r="I22" s="38">
        <f>SUM(C22:H22)</f>
        <v>12634</v>
      </c>
    </row>
    <row r="23" spans="1:10" ht="27" hidden="1" customHeight="1">
      <c r="A23" s="502"/>
      <c r="B23" s="92" t="s">
        <v>8</v>
      </c>
      <c r="C23" s="40">
        <v>152042</v>
      </c>
      <c r="D23" s="40">
        <v>7502</v>
      </c>
      <c r="E23" s="40">
        <v>157081</v>
      </c>
      <c r="F23" s="40">
        <v>4099</v>
      </c>
      <c r="G23" s="40">
        <v>34579</v>
      </c>
      <c r="H23" s="40">
        <v>1195</v>
      </c>
      <c r="I23" s="42">
        <f>SUM(C23:H23)</f>
        <v>356498</v>
      </c>
    </row>
    <row r="24" spans="1:10" ht="27" hidden="1" customHeight="1">
      <c r="A24" s="502"/>
      <c r="B24" s="103" t="s">
        <v>15</v>
      </c>
      <c r="C24" s="97">
        <f t="shared" ref="C24:I24" si="3">C23/C20*100</f>
        <v>94.731398522099965</v>
      </c>
      <c r="D24" s="97">
        <f t="shared" si="3"/>
        <v>29.324160575382091</v>
      </c>
      <c r="E24" s="97">
        <f t="shared" si="3"/>
        <v>84.84535859737062</v>
      </c>
      <c r="F24" s="97">
        <f t="shared" si="3"/>
        <v>113.04467733039161</v>
      </c>
      <c r="G24" s="97">
        <f t="shared" si="3"/>
        <v>81.329821012771362</v>
      </c>
      <c r="H24" s="97">
        <f t="shared" si="3"/>
        <v>63.42887473460722</v>
      </c>
      <c r="I24" s="98">
        <f t="shared" si="3"/>
        <v>85.033130906436796</v>
      </c>
    </row>
    <row r="25" spans="1:10" ht="27" hidden="1" customHeight="1">
      <c r="A25" s="501" t="s">
        <v>22</v>
      </c>
      <c r="B25" s="94" t="s">
        <v>49</v>
      </c>
      <c r="C25" s="29">
        <v>11151</v>
      </c>
      <c r="D25" s="29">
        <v>214</v>
      </c>
      <c r="E25" s="29">
        <v>3709</v>
      </c>
      <c r="F25" s="29">
        <v>1473</v>
      </c>
      <c r="G25" s="95" t="s">
        <v>94</v>
      </c>
      <c r="H25" s="29">
        <v>12</v>
      </c>
      <c r="I25" s="31">
        <f>SUM(C25:H25)</f>
        <v>16559</v>
      </c>
    </row>
    <row r="26" spans="1:10" ht="27" hidden="1" customHeight="1">
      <c r="A26" s="502"/>
      <c r="B26" s="92" t="s">
        <v>8</v>
      </c>
      <c r="C26" s="40">
        <v>159838</v>
      </c>
      <c r="D26" s="40">
        <v>14025</v>
      </c>
      <c r="E26" s="40">
        <v>218071</v>
      </c>
      <c r="F26" s="40">
        <v>4744</v>
      </c>
      <c r="G26" s="40">
        <v>47586</v>
      </c>
      <c r="H26" s="40">
        <v>11320</v>
      </c>
      <c r="I26" s="42">
        <f>SUM(C26:H26)</f>
        <v>455584</v>
      </c>
    </row>
    <row r="27" spans="1:10" ht="27" hidden="1" customHeight="1">
      <c r="A27" s="502"/>
      <c r="B27" s="103" t="s">
        <v>15</v>
      </c>
      <c r="C27" s="97">
        <f t="shared" ref="C27:I27" si="4">C26/C23*100</f>
        <v>105.12753055076887</v>
      </c>
      <c r="D27" s="97">
        <f t="shared" si="4"/>
        <v>186.95014662756597</v>
      </c>
      <c r="E27" s="97">
        <f t="shared" si="4"/>
        <v>138.82710194103677</v>
      </c>
      <c r="F27" s="97">
        <f t="shared" si="4"/>
        <v>115.73554525494023</v>
      </c>
      <c r="G27" s="97">
        <f t="shared" si="4"/>
        <v>137.61531565400966</v>
      </c>
      <c r="H27" s="97">
        <f t="shared" si="4"/>
        <v>947.28033472803349</v>
      </c>
      <c r="I27" s="98">
        <f t="shared" si="4"/>
        <v>127.79426532547167</v>
      </c>
    </row>
    <row r="28" spans="1:10" ht="27" hidden="1" customHeight="1">
      <c r="A28" s="501" t="s">
        <v>23</v>
      </c>
      <c r="B28" s="94" t="s">
        <v>49</v>
      </c>
      <c r="C28" s="29">
        <v>11178</v>
      </c>
      <c r="D28" s="29">
        <v>146</v>
      </c>
      <c r="E28" s="29">
        <f>4101+29</f>
        <v>4130</v>
      </c>
      <c r="F28" s="29">
        <v>1629</v>
      </c>
      <c r="G28" s="95" t="s">
        <v>95</v>
      </c>
      <c r="H28" s="29">
        <f>1+6</f>
        <v>7</v>
      </c>
      <c r="I28" s="31">
        <f>SUM(C28:H28)</f>
        <v>17090</v>
      </c>
    </row>
    <row r="29" spans="1:10" ht="27" hidden="1" customHeight="1">
      <c r="A29" s="502"/>
      <c r="B29" s="92" t="s">
        <v>8</v>
      </c>
      <c r="C29" s="40">
        <v>205375</v>
      </c>
      <c r="D29" s="40">
        <v>11644</v>
      </c>
      <c r="E29" s="40">
        <f>268156</f>
        <v>268156</v>
      </c>
      <c r="F29" s="40">
        <v>5468</v>
      </c>
      <c r="G29" s="40">
        <v>57596</v>
      </c>
      <c r="H29" s="40">
        <v>8693</v>
      </c>
      <c r="I29" s="42">
        <f>SUM(C29:H29)</f>
        <v>556932</v>
      </c>
    </row>
    <row r="30" spans="1:10" ht="27" hidden="1" customHeight="1">
      <c r="A30" s="502"/>
      <c r="B30" s="103" t="s">
        <v>15</v>
      </c>
      <c r="C30" s="97">
        <f t="shared" ref="C30:I30" si="5">C29/C26*100</f>
        <v>128.48947058897133</v>
      </c>
      <c r="D30" s="97">
        <f t="shared" si="5"/>
        <v>83.02317290552584</v>
      </c>
      <c r="E30" s="97">
        <f t="shared" si="5"/>
        <v>122.96729046961769</v>
      </c>
      <c r="F30" s="97">
        <f t="shared" si="5"/>
        <v>115.26138279932547</v>
      </c>
      <c r="G30" s="97">
        <f t="shared" si="5"/>
        <v>121.03559870550163</v>
      </c>
      <c r="H30" s="97">
        <f t="shared" si="5"/>
        <v>76.793286219081267</v>
      </c>
      <c r="I30" s="98">
        <f t="shared" si="5"/>
        <v>122.2457329493573</v>
      </c>
    </row>
    <row r="31" spans="1:10" ht="27" hidden="1" customHeight="1">
      <c r="A31" s="501" t="s">
        <v>24</v>
      </c>
      <c r="B31" s="94" t="s">
        <v>49</v>
      </c>
      <c r="C31" s="29">
        <v>11268</v>
      </c>
      <c r="D31" s="29">
        <v>226</v>
      </c>
      <c r="E31" s="29">
        <f>4071+33</f>
        <v>4104</v>
      </c>
      <c r="F31" s="29">
        <v>1729</v>
      </c>
      <c r="G31" s="95" t="s">
        <v>96</v>
      </c>
      <c r="H31" s="29">
        <v>16</v>
      </c>
      <c r="I31" s="31">
        <f>SUM(C31:H31)</f>
        <v>17343</v>
      </c>
    </row>
    <row r="32" spans="1:10" ht="27" hidden="1" customHeight="1">
      <c r="A32" s="502"/>
      <c r="B32" s="92" t="s">
        <v>8</v>
      </c>
      <c r="C32" s="40">
        <v>175072</v>
      </c>
      <c r="D32" s="40">
        <v>12925</v>
      </c>
      <c r="E32" s="40">
        <f>353213+979</f>
        <v>354192</v>
      </c>
      <c r="F32" s="40">
        <v>6025</v>
      </c>
      <c r="G32" s="40">
        <v>73878</v>
      </c>
      <c r="H32" s="40">
        <v>12244</v>
      </c>
      <c r="I32" s="42">
        <f>SUM(C32:H32)</f>
        <v>634336</v>
      </c>
    </row>
    <row r="33" spans="1:9" ht="27" hidden="1" customHeight="1">
      <c r="A33" s="502"/>
      <c r="B33" s="103" t="s">
        <v>15</v>
      </c>
      <c r="C33" s="97">
        <f t="shared" ref="C33:I33" si="6">C32/C29*100</f>
        <v>85.245039561777233</v>
      </c>
      <c r="D33" s="97">
        <f t="shared" si="6"/>
        <v>111.00137409824802</v>
      </c>
      <c r="E33" s="97">
        <f t="shared" si="6"/>
        <v>132.08430913348946</v>
      </c>
      <c r="F33" s="97">
        <f t="shared" si="6"/>
        <v>110.1865398683248</v>
      </c>
      <c r="G33" s="97">
        <f t="shared" si="6"/>
        <v>128.26932425862907</v>
      </c>
      <c r="H33" s="97">
        <f t="shared" si="6"/>
        <v>140.8489589324744</v>
      </c>
      <c r="I33" s="98">
        <f t="shared" si="6"/>
        <v>113.89828560757866</v>
      </c>
    </row>
    <row r="34" spans="1:9" ht="27" hidden="1" customHeight="1">
      <c r="A34" s="501" t="s">
        <v>25</v>
      </c>
      <c r="B34" s="94" t="s">
        <v>49</v>
      </c>
      <c r="C34" s="29">
        <v>10320</v>
      </c>
      <c r="D34" s="29">
        <v>212</v>
      </c>
      <c r="E34" s="29">
        <v>3671</v>
      </c>
      <c r="F34" s="29">
        <v>1093</v>
      </c>
      <c r="G34" s="95" t="s">
        <v>97</v>
      </c>
      <c r="H34" s="29">
        <v>4</v>
      </c>
      <c r="I34" s="31">
        <f>SUM(C34:H34)</f>
        <v>15300</v>
      </c>
    </row>
    <row r="35" spans="1:9" ht="27" hidden="1" customHeight="1">
      <c r="A35" s="502"/>
      <c r="B35" s="92" t="s">
        <v>8</v>
      </c>
      <c r="C35" s="40">
        <v>130893</v>
      </c>
      <c r="D35" s="40">
        <v>12652</v>
      </c>
      <c r="E35" s="40">
        <v>197859</v>
      </c>
      <c r="F35" s="40">
        <v>4652</v>
      </c>
      <c r="G35" s="40">
        <v>40795</v>
      </c>
      <c r="H35" s="40">
        <v>2408</v>
      </c>
      <c r="I35" s="42">
        <f>SUM(C35:H35)</f>
        <v>389259</v>
      </c>
    </row>
    <row r="36" spans="1:9" ht="27" hidden="1" customHeight="1">
      <c r="A36" s="502"/>
      <c r="B36" s="103" t="s">
        <v>15</v>
      </c>
      <c r="C36" s="97">
        <f t="shared" ref="C36:I36" si="7">C35/C32*100</f>
        <v>74.765239444342896</v>
      </c>
      <c r="D36" s="97">
        <f t="shared" si="7"/>
        <v>97.88781431334624</v>
      </c>
      <c r="E36" s="97">
        <f t="shared" si="7"/>
        <v>55.862074806884401</v>
      </c>
      <c r="F36" s="97">
        <f t="shared" si="7"/>
        <v>77.211618257261421</v>
      </c>
      <c r="G36" s="97">
        <f t="shared" si="7"/>
        <v>55.219415793605677</v>
      </c>
      <c r="H36" s="97">
        <f t="shared" si="7"/>
        <v>19.666775563541329</v>
      </c>
      <c r="I36" s="98">
        <f t="shared" si="7"/>
        <v>61.364797205266605</v>
      </c>
    </row>
    <row r="37" spans="1:9" ht="27" hidden="1" customHeight="1">
      <c r="A37" s="482" t="s">
        <v>26</v>
      </c>
      <c r="B37" s="90" t="s">
        <v>49</v>
      </c>
      <c r="C37" s="36">
        <v>10818</v>
      </c>
      <c r="D37" s="36">
        <v>204</v>
      </c>
      <c r="E37" s="36">
        <v>5306</v>
      </c>
      <c r="F37" s="36">
        <v>1072</v>
      </c>
      <c r="G37" s="105" t="s">
        <v>98</v>
      </c>
      <c r="H37" s="36">
        <v>12</v>
      </c>
      <c r="I37" s="38">
        <f>SUM(C37:H37)</f>
        <v>17412</v>
      </c>
    </row>
    <row r="38" spans="1:9" ht="27" hidden="1" customHeight="1">
      <c r="A38" s="502"/>
      <c r="B38" s="92" t="s">
        <v>8</v>
      </c>
      <c r="C38" s="40">
        <v>161080</v>
      </c>
      <c r="D38" s="40">
        <v>18671</v>
      </c>
      <c r="E38" s="40">
        <v>407375</v>
      </c>
      <c r="F38" s="40">
        <v>4763</v>
      </c>
      <c r="G38" s="40">
        <v>82889</v>
      </c>
      <c r="H38" s="40">
        <v>25049</v>
      </c>
      <c r="I38" s="42">
        <f>SUM(C38:H38)</f>
        <v>699827</v>
      </c>
    </row>
    <row r="39" spans="1:9" ht="27" hidden="1" customHeight="1">
      <c r="A39" s="503"/>
      <c r="B39" s="106" t="s">
        <v>15</v>
      </c>
      <c r="C39" s="47">
        <f t="shared" ref="C39:I39" si="8">C38/C35*100</f>
        <v>123.06234863590872</v>
      </c>
      <c r="D39" s="47">
        <f t="shared" si="8"/>
        <v>147.57350616503319</v>
      </c>
      <c r="E39" s="47">
        <f t="shared" si="8"/>
        <v>205.89156924880848</v>
      </c>
      <c r="F39" s="47">
        <f t="shared" si="8"/>
        <v>102.38607050730867</v>
      </c>
      <c r="G39" s="47">
        <f t="shared" si="8"/>
        <v>203.18421375168526</v>
      </c>
      <c r="H39" s="47">
        <f t="shared" si="8"/>
        <v>1040.2408637873755</v>
      </c>
      <c r="I39" s="49">
        <f t="shared" si="8"/>
        <v>179.78441089351819</v>
      </c>
    </row>
    <row r="40" spans="1:9" ht="27" hidden="1" customHeight="1">
      <c r="A40" s="504" t="s">
        <v>27</v>
      </c>
      <c r="B40" s="94" t="s">
        <v>49</v>
      </c>
      <c r="C40" s="29">
        <v>11184</v>
      </c>
      <c r="D40" s="29">
        <v>333</v>
      </c>
      <c r="E40" s="29">
        <v>3728</v>
      </c>
      <c r="F40" s="29">
        <v>1191</v>
      </c>
      <c r="G40" s="104" t="s">
        <v>99</v>
      </c>
      <c r="H40" s="29">
        <v>9</v>
      </c>
      <c r="I40" s="31">
        <f>SUM(C40:H40)</f>
        <v>16445</v>
      </c>
    </row>
    <row r="41" spans="1:9" ht="27" hidden="1" customHeight="1">
      <c r="A41" s="505"/>
      <c r="B41" s="92" t="s">
        <v>8</v>
      </c>
      <c r="C41" s="40">
        <v>137999</v>
      </c>
      <c r="D41" s="40">
        <v>20415</v>
      </c>
      <c r="E41" s="40">
        <v>208666</v>
      </c>
      <c r="F41" s="40">
        <v>5185</v>
      </c>
      <c r="G41" s="40">
        <v>42082</v>
      </c>
      <c r="H41" s="40">
        <v>5601</v>
      </c>
      <c r="I41" s="42">
        <f>SUM(C41:H41)</f>
        <v>419948</v>
      </c>
    </row>
    <row r="42" spans="1:9" ht="27" hidden="1" customHeight="1">
      <c r="A42" s="506"/>
      <c r="B42" s="106" t="s">
        <v>15</v>
      </c>
      <c r="C42" s="47">
        <f t="shared" ref="C42:I42" si="9">C41/C38*100</f>
        <v>85.67109510802085</v>
      </c>
      <c r="D42" s="47">
        <f t="shared" si="9"/>
        <v>109.3406887686787</v>
      </c>
      <c r="E42" s="47">
        <f t="shared" si="9"/>
        <v>51.222092666462103</v>
      </c>
      <c r="F42" s="47">
        <f t="shared" si="9"/>
        <v>108.85996220869201</v>
      </c>
      <c r="G42" s="47">
        <f t="shared" si="9"/>
        <v>50.769100845709325</v>
      </c>
      <c r="H42" s="47">
        <f t="shared" si="9"/>
        <v>22.360174058844663</v>
      </c>
      <c r="I42" s="49">
        <f t="shared" si="9"/>
        <v>60.007401829309245</v>
      </c>
    </row>
    <row r="43" spans="1:9" ht="27" hidden="1" customHeight="1">
      <c r="A43" s="504" t="s">
        <v>28</v>
      </c>
      <c r="B43" s="94" t="s">
        <v>49</v>
      </c>
      <c r="C43" s="29">
        <v>12331</v>
      </c>
      <c r="D43" s="29">
        <v>263</v>
      </c>
      <c r="E43" s="29">
        <v>6125</v>
      </c>
      <c r="F43" s="29">
        <v>1293</v>
      </c>
      <c r="G43" s="104" t="s">
        <v>100</v>
      </c>
      <c r="H43" s="29">
        <v>25</v>
      </c>
      <c r="I43" s="31">
        <f>SUM(C43:H43)</f>
        <v>20037</v>
      </c>
    </row>
    <row r="44" spans="1:9" ht="27" hidden="1" customHeight="1">
      <c r="A44" s="505"/>
      <c r="B44" s="92" t="s">
        <v>8</v>
      </c>
      <c r="C44" s="40">
        <v>167796</v>
      </c>
      <c r="D44" s="40">
        <v>47586</v>
      </c>
      <c r="E44" s="40">
        <v>361135</v>
      </c>
      <c r="F44" s="40">
        <v>5861</v>
      </c>
      <c r="G44" s="40">
        <v>72360</v>
      </c>
      <c r="H44" s="40">
        <v>25878</v>
      </c>
      <c r="I44" s="42">
        <f>SUM(C44:H44)</f>
        <v>680616</v>
      </c>
    </row>
    <row r="45" spans="1:9" ht="27" hidden="1" customHeight="1">
      <c r="A45" s="506"/>
      <c r="B45" s="106" t="s">
        <v>15</v>
      </c>
      <c r="C45" s="47">
        <f t="shared" ref="C45:I45" si="10">C44/C41*100</f>
        <v>121.59218545061921</v>
      </c>
      <c r="D45" s="47">
        <f t="shared" si="10"/>
        <v>233.09331373989713</v>
      </c>
      <c r="E45" s="47">
        <f t="shared" si="10"/>
        <v>173.06844430812879</v>
      </c>
      <c r="F45" s="47">
        <f t="shared" si="10"/>
        <v>113.03760848601736</v>
      </c>
      <c r="G45" s="47">
        <f t="shared" si="10"/>
        <v>171.95000237631291</v>
      </c>
      <c r="H45" s="47">
        <f t="shared" si="10"/>
        <v>462.02463845741829</v>
      </c>
      <c r="I45" s="49">
        <f t="shared" si="10"/>
        <v>162.07149456599387</v>
      </c>
    </row>
    <row r="46" spans="1:9" ht="27" hidden="1" customHeight="1">
      <c r="A46" s="504" t="s">
        <v>29</v>
      </c>
      <c r="B46" s="94" t="s">
        <v>49</v>
      </c>
      <c r="C46" s="29">
        <v>12695</v>
      </c>
      <c r="D46" s="29">
        <v>204</v>
      </c>
      <c r="E46" s="29">
        <v>5321</v>
      </c>
      <c r="F46" s="29">
        <v>1515</v>
      </c>
      <c r="G46" s="151" t="s">
        <v>101</v>
      </c>
      <c r="H46" s="29">
        <v>7</v>
      </c>
      <c r="I46" s="31">
        <f>C46+D46+E46+F46+H46</f>
        <v>19742</v>
      </c>
    </row>
    <row r="47" spans="1:9" ht="27" hidden="1" customHeight="1">
      <c r="A47" s="505"/>
      <c r="B47" s="92" t="s">
        <v>8</v>
      </c>
      <c r="C47" s="40">
        <v>163664</v>
      </c>
      <c r="D47" s="40">
        <v>15994</v>
      </c>
      <c r="E47" s="40">
        <v>282335</v>
      </c>
      <c r="F47" s="40">
        <v>6919</v>
      </c>
      <c r="G47" s="40">
        <v>56352</v>
      </c>
      <c r="H47" s="40">
        <v>4276</v>
      </c>
      <c r="I47" s="42">
        <f>SUM(C47:H47)</f>
        <v>529540</v>
      </c>
    </row>
    <row r="48" spans="1:9" ht="27" hidden="1" customHeight="1">
      <c r="A48" s="506"/>
      <c r="B48" s="106" t="s">
        <v>15</v>
      </c>
      <c r="C48" s="47">
        <f t="shared" ref="C48:I48" si="11">C47/C44*100</f>
        <v>97.53748599489856</v>
      </c>
      <c r="D48" s="47">
        <f t="shared" si="11"/>
        <v>33.610725843735551</v>
      </c>
      <c r="E48" s="47">
        <f t="shared" si="11"/>
        <v>78.179905021667793</v>
      </c>
      <c r="F48" s="47">
        <f t="shared" si="11"/>
        <v>118.0515270431667</v>
      </c>
      <c r="G48" s="47">
        <f t="shared" si="11"/>
        <v>77.877280265339962</v>
      </c>
      <c r="H48" s="47">
        <f t="shared" si="11"/>
        <v>16.523688074812583</v>
      </c>
      <c r="I48" s="49">
        <f t="shared" si="11"/>
        <v>77.80304900266816</v>
      </c>
    </row>
    <row r="49" spans="1:9" ht="27" hidden="1" customHeight="1">
      <c r="A49" s="504" t="s">
        <v>30</v>
      </c>
      <c r="B49" s="94" t="s">
        <v>49</v>
      </c>
      <c r="C49" s="29">
        <v>13665</v>
      </c>
      <c r="D49" s="29">
        <v>176</v>
      </c>
      <c r="E49" s="29">
        <v>6518</v>
      </c>
      <c r="F49" s="29">
        <v>1735</v>
      </c>
      <c r="G49" s="104" t="s">
        <v>102</v>
      </c>
      <c r="H49" s="29">
        <v>6</v>
      </c>
      <c r="I49" s="31">
        <f>C49+D49+E49+F49+H49</f>
        <v>22100</v>
      </c>
    </row>
    <row r="50" spans="1:9" ht="27" hidden="1" customHeight="1">
      <c r="A50" s="505"/>
      <c r="B50" s="92" t="s">
        <v>8</v>
      </c>
      <c r="C50" s="40">
        <v>259686</v>
      </c>
      <c r="D50" s="40">
        <v>13406</v>
      </c>
      <c r="E50" s="40">
        <v>326057</v>
      </c>
      <c r="F50" s="40">
        <v>8186</v>
      </c>
      <c r="G50" s="40">
        <v>65543</v>
      </c>
      <c r="H50" s="40">
        <v>3476</v>
      </c>
      <c r="I50" s="42">
        <f>SUM(C50:H50)</f>
        <v>676354</v>
      </c>
    </row>
    <row r="51" spans="1:9" ht="30" hidden="1" customHeight="1">
      <c r="A51" s="506"/>
      <c r="B51" s="106" t="s">
        <v>15</v>
      </c>
      <c r="C51" s="47">
        <f t="shared" ref="C51:I51" si="12">C50/C47*100</f>
        <v>158.67020236582266</v>
      </c>
      <c r="D51" s="47">
        <f t="shared" si="12"/>
        <v>83.818932099537321</v>
      </c>
      <c r="E51" s="47">
        <f t="shared" si="12"/>
        <v>115.48585899729045</v>
      </c>
      <c r="F51" s="47">
        <f t="shared" si="12"/>
        <v>118.31189478248301</v>
      </c>
      <c r="G51" s="47">
        <f t="shared" si="12"/>
        <v>116.30998012492901</v>
      </c>
      <c r="H51" s="47">
        <f t="shared" si="12"/>
        <v>81.290926099158085</v>
      </c>
      <c r="I51" s="49">
        <f t="shared" si="12"/>
        <v>127.72481776636326</v>
      </c>
    </row>
    <row r="52" spans="1:9" ht="27" hidden="1" customHeight="1">
      <c r="A52" s="481" t="s">
        <v>31</v>
      </c>
      <c r="B52" s="94" t="s">
        <v>49</v>
      </c>
      <c r="C52" s="29">
        <v>12861</v>
      </c>
      <c r="D52" s="29">
        <v>186</v>
      </c>
      <c r="E52" s="29">
        <v>6531</v>
      </c>
      <c r="F52" s="29">
        <v>1615</v>
      </c>
      <c r="G52" s="104" t="s">
        <v>103</v>
      </c>
      <c r="H52" s="29">
        <v>2</v>
      </c>
      <c r="I52" s="31">
        <f>C52+D52+E52+F52+H52</f>
        <v>21195</v>
      </c>
    </row>
    <row r="53" spans="1:9" ht="27" hidden="1" customHeight="1">
      <c r="A53" s="475"/>
      <c r="B53" s="92" t="s">
        <v>8</v>
      </c>
      <c r="C53" s="40">
        <v>223262</v>
      </c>
      <c r="D53" s="40">
        <v>13002</v>
      </c>
      <c r="E53" s="40">
        <v>314204</v>
      </c>
      <c r="F53" s="40">
        <v>7447</v>
      </c>
      <c r="G53" s="40">
        <v>63619</v>
      </c>
      <c r="H53" s="40">
        <v>1290</v>
      </c>
      <c r="I53" s="42">
        <f>SUM(C53:H53)</f>
        <v>622824</v>
      </c>
    </row>
    <row r="54" spans="1:9" ht="27" hidden="1" customHeight="1">
      <c r="A54" s="475"/>
      <c r="B54" s="106" t="s">
        <v>15</v>
      </c>
      <c r="C54" s="47">
        <f t="shared" ref="C54:I54" si="13">C53/C50*100</f>
        <v>85.97382993307302</v>
      </c>
      <c r="D54" s="47">
        <f t="shared" si="13"/>
        <v>96.98642398925854</v>
      </c>
      <c r="E54" s="47">
        <f t="shared" si="13"/>
        <v>96.364746041336332</v>
      </c>
      <c r="F54" s="47">
        <f t="shared" si="13"/>
        <v>90.97239188859028</v>
      </c>
      <c r="G54" s="47">
        <f t="shared" si="13"/>
        <v>97.064522527195891</v>
      </c>
      <c r="H54" s="47">
        <f t="shared" si="13"/>
        <v>37.111622554660528</v>
      </c>
      <c r="I54" s="49">
        <f t="shared" si="13"/>
        <v>92.085505519299062</v>
      </c>
    </row>
    <row r="55" spans="1:9" ht="27" hidden="1" customHeight="1">
      <c r="A55" s="481" t="s">
        <v>104</v>
      </c>
      <c r="B55" s="94" t="s">
        <v>49</v>
      </c>
      <c r="C55" s="29">
        <v>11181</v>
      </c>
      <c r="D55" s="29">
        <v>203</v>
      </c>
      <c r="E55" s="29">
        <v>5266</v>
      </c>
      <c r="F55" s="29">
        <v>1519</v>
      </c>
      <c r="G55" s="104" t="s">
        <v>105</v>
      </c>
      <c r="H55" s="29">
        <v>3</v>
      </c>
      <c r="I55" s="31">
        <f>C55+D55+E55+F55+H55</f>
        <v>18172</v>
      </c>
    </row>
    <row r="56" spans="1:9" ht="27" hidden="1" customHeight="1">
      <c r="A56" s="475"/>
      <c r="B56" s="92" t="s">
        <v>8</v>
      </c>
      <c r="C56" s="40">
        <v>176100.4</v>
      </c>
      <c r="D56" s="40">
        <v>12943.9</v>
      </c>
      <c r="E56" s="40">
        <v>181137.5</v>
      </c>
      <c r="F56" s="40">
        <v>7202.8</v>
      </c>
      <c r="G56" s="40">
        <v>36880.199999999997</v>
      </c>
      <c r="H56" s="40">
        <v>3476.7</v>
      </c>
      <c r="I56" s="42">
        <f>SUM(C56:H56)</f>
        <v>417741.5</v>
      </c>
    </row>
    <row r="57" spans="1:9" ht="27" hidden="1" customHeight="1">
      <c r="A57" s="475"/>
      <c r="B57" s="103" t="s">
        <v>15</v>
      </c>
      <c r="C57" s="97">
        <f t="shared" ref="C57:I57" si="14">C56/C53*100</f>
        <v>78.876118640879326</v>
      </c>
      <c r="D57" s="97">
        <f t="shared" si="14"/>
        <v>99.553145669896935</v>
      </c>
      <c r="E57" s="97">
        <f t="shared" si="14"/>
        <v>57.649647999388932</v>
      </c>
      <c r="F57" s="97">
        <f t="shared" si="14"/>
        <v>96.720827178729692</v>
      </c>
      <c r="G57" s="97">
        <f t="shared" si="14"/>
        <v>57.970417642528169</v>
      </c>
      <c r="H57" s="97">
        <f t="shared" si="14"/>
        <v>269.51162790697674</v>
      </c>
      <c r="I57" s="98">
        <f t="shared" si="14"/>
        <v>67.072158426778671</v>
      </c>
    </row>
    <row r="58" spans="1:9" ht="27" hidden="1" customHeight="1">
      <c r="A58" s="481" t="s">
        <v>106</v>
      </c>
      <c r="B58" s="94" t="s">
        <v>49</v>
      </c>
      <c r="C58" s="29">
        <v>8466</v>
      </c>
      <c r="D58" s="29">
        <v>208</v>
      </c>
      <c r="E58" s="29">
        <v>5392</v>
      </c>
      <c r="F58" s="29">
        <v>1549</v>
      </c>
      <c r="G58" s="104" t="s">
        <v>107</v>
      </c>
      <c r="H58" s="29">
        <v>1</v>
      </c>
      <c r="I58" s="31">
        <f>SUM(C58:H58)</f>
        <v>15616</v>
      </c>
    </row>
    <row r="59" spans="1:9" ht="27" hidden="1" customHeight="1">
      <c r="A59" s="475"/>
      <c r="B59" s="92" t="s">
        <v>8</v>
      </c>
      <c r="C59" s="40">
        <v>158238</v>
      </c>
      <c r="D59" s="40">
        <v>17636</v>
      </c>
      <c r="E59" s="40">
        <v>368279</v>
      </c>
      <c r="F59" s="40">
        <v>7377</v>
      </c>
      <c r="G59" s="40">
        <v>75423</v>
      </c>
      <c r="H59" s="40">
        <v>664</v>
      </c>
      <c r="I59" s="42">
        <f>SUM(C59:H59)</f>
        <v>627617</v>
      </c>
    </row>
    <row r="60" spans="1:9" ht="27" hidden="1" customHeight="1">
      <c r="A60" s="475"/>
      <c r="B60" s="103" t="s">
        <v>15</v>
      </c>
      <c r="C60" s="97">
        <f t="shared" ref="C60:I60" si="15">C59/C56*100</f>
        <v>89.856695385132582</v>
      </c>
      <c r="D60" s="97">
        <f t="shared" si="15"/>
        <v>136.24950749001462</v>
      </c>
      <c r="E60" s="97">
        <f t="shared" si="15"/>
        <v>203.31460906769721</v>
      </c>
      <c r="F60" s="97">
        <f t="shared" si="15"/>
        <v>102.41850391514411</v>
      </c>
      <c r="G60" s="97">
        <f t="shared" si="15"/>
        <v>204.50811004278719</v>
      </c>
      <c r="H60" s="97">
        <f t="shared" si="15"/>
        <v>19.098570483504474</v>
      </c>
      <c r="I60" s="98">
        <f t="shared" si="15"/>
        <v>150.24051955575396</v>
      </c>
    </row>
    <row r="61" spans="1:9" ht="27" hidden="1" customHeight="1">
      <c r="A61" s="481" t="s">
        <v>108</v>
      </c>
      <c r="B61" s="94" t="s">
        <v>49</v>
      </c>
      <c r="C61" s="29">
        <v>6067</v>
      </c>
      <c r="D61" s="29">
        <v>200</v>
      </c>
      <c r="E61" s="29">
        <v>4622</v>
      </c>
      <c r="F61" s="29">
        <v>1430</v>
      </c>
      <c r="G61" s="104" t="s">
        <v>109</v>
      </c>
      <c r="H61" s="29">
        <v>0</v>
      </c>
      <c r="I61" s="31">
        <f>SUM(C61:H61)</f>
        <v>12319</v>
      </c>
    </row>
    <row r="62" spans="1:9" ht="27" hidden="1" customHeight="1">
      <c r="A62" s="475"/>
      <c r="B62" s="92" t="s">
        <v>8</v>
      </c>
      <c r="C62" s="40">
        <v>120366</v>
      </c>
      <c r="D62" s="40">
        <v>13254</v>
      </c>
      <c r="E62" s="40">
        <v>132366</v>
      </c>
      <c r="F62" s="40">
        <v>6704</v>
      </c>
      <c r="G62" s="40">
        <v>27264</v>
      </c>
      <c r="H62" s="40">
        <v>0</v>
      </c>
      <c r="I62" s="42">
        <f>SUM(C62:H62)</f>
        <v>299954</v>
      </c>
    </row>
    <row r="63" spans="1:9" ht="27" hidden="1" customHeight="1">
      <c r="A63" s="475"/>
      <c r="B63" s="103" t="s">
        <v>15</v>
      </c>
      <c r="C63" s="97">
        <f t="shared" ref="C63:I63" si="16">C62/C59*100</f>
        <v>76.066431577749967</v>
      </c>
      <c r="D63" s="97">
        <f t="shared" si="16"/>
        <v>75.153095940122469</v>
      </c>
      <c r="E63" s="97">
        <f t="shared" si="16"/>
        <v>35.941772406246351</v>
      </c>
      <c r="F63" s="97">
        <f t="shared" si="16"/>
        <v>90.877050291446395</v>
      </c>
      <c r="G63" s="47">
        <f t="shared" si="16"/>
        <v>36.148124577383555</v>
      </c>
      <c r="H63" s="97">
        <f t="shared" si="16"/>
        <v>0</v>
      </c>
      <c r="I63" s="98">
        <f t="shared" si="16"/>
        <v>47.792523147078555</v>
      </c>
    </row>
    <row r="64" spans="1:9" ht="27" hidden="1" customHeight="1">
      <c r="A64" s="481" t="s">
        <v>110</v>
      </c>
      <c r="B64" s="90" t="s">
        <v>49</v>
      </c>
      <c r="C64" s="36">
        <v>7560</v>
      </c>
      <c r="D64" s="36">
        <v>151</v>
      </c>
      <c r="E64" s="36">
        <v>4326</v>
      </c>
      <c r="F64" s="36">
        <v>1462</v>
      </c>
      <c r="G64" s="104" t="s">
        <v>111</v>
      </c>
      <c r="H64" s="36">
        <v>0</v>
      </c>
      <c r="I64" s="38">
        <f>SUM(C64:H64)</f>
        <v>13499</v>
      </c>
    </row>
    <row r="65" spans="1:10" ht="27" hidden="1" customHeight="1">
      <c r="A65" s="475"/>
      <c r="B65" s="92" t="s">
        <v>8</v>
      </c>
      <c r="C65" s="40">
        <v>134482</v>
      </c>
      <c r="D65" s="40">
        <v>9468</v>
      </c>
      <c r="E65" s="40">
        <v>186884</v>
      </c>
      <c r="F65" s="40">
        <v>7189</v>
      </c>
      <c r="G65" s="40">
        <v>38669</v>
      </c>
      <c r="H65" s="40">
        <v>0</v>
      </c>
      <c r="I65" s="42">
        <f>SUM(C65:H65)</f>
        <v>376692</v>
      </c>
    </row>
    <row r="66" spans="1:10" ht="27" hidden="1" customHeight="1">
      <c r="A66" s="475"/>
      <c r="B66" s="106" t="s">
        <v>15</v>
      </c>
      <c r="C66" s="47">
        <f t="shared" ref="C66:I66" si="17">C65/C62*100</f>
        <v>111.72756426233322</v>
      </c>
      <c r="D66" s="47">
        <f t="shared" si="17"/>
        <v>71.43503847894975</v>
      </c>
      <c r="E66" s="47">
        <f t="shared" si="17"/>
        <v>141.18731396280012</v>
      </c>
      <c r="F66" s="47">
        <f t="shared" si="17"/>
        <v>107.23448687350836</v>
      </c>
      <c r="G66" s="47">
        <f t="shared" si="17"/>
        <v>141.83171948356807</v>
      </c>
      <c r="H66" s="47">
        <v>0</v>
      </c>
      <c r="I66" s="49">
        <f t="shared" si="17"/>
        <v>125.58325609926855</v>
      </c>
    </row>
    <row r="67" spans="1:10" ht="27" hidden="1" customHeight="1">
      <c r="A67" s="474" t="s">
        <v>112</v>
      </c>
      <c r="B67" s="93" t="s">
        <v>49</v>
      </c>
      <c r="C67" s="67">
        <v>6175</v>
      </c>
      <c r="D67" s="67">
        <v>139</v>
      </c>
      <c r="E67" s="67">
        <v>3429</v>
      </c>
      <c r="F67" s="67">
        <v>1187</v>
      </c>
      <c r="G67" s="107" t="s">
        <v>113</v>
      </c>
      <c r="H67" s="67">
        <v>0</v>
      </c>
      <c r="I67" s="69">
        <f>SUM(C67:H67)</f>
        <v>10930</v>
      </c>
    </row>
    <row r="68" spans="1:10" ht="27" hidden="1" customHeight="1">
      <c r="A68" s="475"/>
      <c r="B68" s="92" t="s">
        <v>8</v>
      </c>
      <c r="C68" s="40">
        <v>102825</v>
      </c>
      <c r="D68" s="40">
        <v>8401</v>
      </c>
      <c r="E68" s="40">
        <v>92659</v>
      </c>
      <c r="F68" s="40">
        <v>6284</v>
      </c>
      <c r="G68" s="40">
        <v>19410</v>
      </c>
      <c r="H68" s="40">
        <v>0</v>
      </c>
      <c r="I68" s="42">
        <f>SUM(C68:H68)</f>
        <v>229579</v>
      </c>
    </row>
    <row r="69" spans="1:10" ht="27" hidden="1" customHeight="1">
      <c r="A69" s="495"/>
      <c r="B69" s="108" t="s">
        <v>15</v>
      </c>
      <c r="C69" s="109">
        <f>C68/C65*100</f>
        <v>76.460046697699326</v>
      </c>
      <c r="D69" s="109">
        <f>D68/D65*100</f>
        <v>88.730460498521339</v>
      </c>
      <c r="E69" s="109">
        <f>E68/E65*100</f>
        <v>49.581023522612959</v>
      </c>
      <c r="F69" s="109">
        <f>F68/F65*100</f>
        <v>87.411322854360833</v>
      </c>
      <c r="G69" s="109">
        <f>G68/G65*100</f>
        <v>50.195246838552841</v>
      </c>
      <c r="H69" s="109">
        <v>0</v>
      </c>
      <c r="I69" s="111">
        <f>I68/I65*100</f>
        <v>60.946077962898073</v>
      </c>
    </row>
    <row r="70" spans="1:10" ht="27" customHeight="1">
      <c r="A70" s="475" t="s">
        <v>207</v>
      </c>
      <c r="B70" s="90" t="s">
        <v>49</v>
      </c>
      <c r="C70" s="112">
        <v>7070</v>
      </c>
      <c r="D70" s="112">
        <v>101</v>
      </c>
      <c r="E70" s="112">
        <v>4087</v>
      </c>
      <c r="F70" s="112">
        <v>1179</v>
      </c>
      <c r="G70" s="113" t="s">
        <v>209</v>
      </c>
      <c r="H70" s="112">
        <v>5</v>
      </c>
      <c r="I70" s="38">
        <v>12442</v>
      </c>
    </row>
    <row r="71" spans="1:10" ht="27" customHeight="1">
      <c r="A71" s="475"/>
      <c r="B71" s="92" t="s">
        <v>8</v>
      </c>
      <c r="C71" s="115">
        <v>103902</v>
      </c>
      <c r="D71" s="115">
        <v>8792</v>
      </c>
      <c r="E71" s="115">
        <v>118976</v>
      </c>
      <c r="F71" s="115">
        <v>7100</v>
      </c>
      <c r="G71" s="115">
        <v>24899</v>
      </c>
      <c r="H71" s="115">
        <v>3769</v>
      </c>
      <c r="I71" s="42">
        <v>267438</v>
      </c>
      <c r="J71" s="102"/>
    </row>
    <row r="72" spans="1:10" ht="27" customHeight="1">
      <c r="A72" s="475"/>
      <c r="B72" s="470" t="s">
        <v>15</v>
      </c>
      <c r="C72" s="47">
        <v>114.12785588752197</v>
      </c>
      <c r="D72" s="47">
        <v>117.99758421688364</v>
      </c>
      <c r="E72" s="47">
        <v>144.3568152588027</v>
      </c>
      <c r="F72" s="47">
        <v>137.06563706563705</v>
      </c>
      <c r="G72" s="47">
        <v>144.80372201221286</v>
      </c>
      <c r="H72" s="47">
        <v>0</v>
      </c>
      <c r="I72" s="49">
        <v>131.55880443123905</v>
      </c>
      <c r="J72" s="102"/>
    </row>
    <row r="73" spans="1:10" ht="27" customHeight="1">
      <c r="A73" s="474" t="s">
        <v>208</v>
      </c>
      <c r="B73" s="152" t="s">
        <v>114</v>
      </c>
      <c r="C73" s="120">
        <v>6051</v>
      </c>
      <c r="D73" s="120">
        <v>87</v>
      </c>
      <c r="E73" s="120">
        <v>4065</v>
      </c>
      <c r="F73" s="120">
        <v>1067</v>
      </c>
      <c r="G73" s="121" t="s">
        <v>210</v>
      </c>
      <c r="H73" s="120">
        <v>0</v>
      </c>
      <c r="I73" s="69">
        <v>11270</v>
      </c>
    </row>
    <row r="74" spans="1:10" ht="27" customHeight="1">
      <c r="A74" s="475"/>
      <c r="B74" s="2" t="s">
        <v>115</v>
      </c>
      <c r="C74" s="115">
        <v>88528</v>
      </c>
      <c r="D74" s="115">
        <v>6107</v>
      </c>
      <c r="E74" s="115">
        <v>120515</v>
      </c>
      <c r="F74" s="115">
        <v>7712</v>
      </c>
      <c r="G74" s="115">
        <v>25322</v>
      </c>
      <c r="H74" s="115">
        <v>0</v>
      </c>
      <c r="I74" s="42">
        <v>248184</v>
      </c>
    </row>
    <row r="75" spans="1:10" ht="27" customHeight="1">
      <c r="A75" s="495"/>
      <c r="B75" s="469" t="s">
        <v>83</v>
      </c>
      <c r="C75" s="109">
        <v>85.203364709052764</v>
      </c>
      <c r="D75" s="153">
        <v>69.460873521383064</v>
      </c>
      <c r="E75" s="109">
        <v>101.29353819257665</v>
      </c>
      <c r="F75" s="109">
        <v>108.61971830985915</v>
      </c>
      <c r="G75" s="154">
        <v>101.698863408169</v>
      </c>
      <c r="H75" s="109">
        <v>0</v>
      </c>
      <c r="I75" s="111">
        <v>92.800574338725241</v>
      </c>
    </row>
    <row r="76" spans="1:10" ht="27" customHeight="1">
      <c r="A76" s="475" t="s">
        <v>192</v>
      </c>
      <c r="B76" s="2" t="s">
        <v>114</v>
      </c>
      <c r="C76" s="112">
        <v>4495</v>
      </c>
      <c r="D76" s="112">
        <v>99</v>
      </c>
      <c r="E76" s="112">
        <v>3972</v>
      </c>
      <c r="F76" s="112">
        <v>770</v>
      </c>
      <c r="G76" s="113" t="s">
        <v>211</v>
      </c>
      <c r="H76" s="112">
        <v>0</v>
      </c>
      <c r="I76" s="38">
        <v>9336</v>
      </c>
    </row>
    <row r="77" spans="1:10" ht="27" customHeight="1">
      <c r="A77" s="475"/>
      <c r="B77" s="2" t="s">
        <v>115</v>
      </c>
      <c r="C77" s="115">
        <v>65667</v>
      </c>
      <c r="D77" s="115">
        <v>5851</v>
      </c>
      <c r="E77" s="115">
        <v>132962</v>
      </c>
      <c r="F77" s="115">
        <v>5608</v>
      </c>
      <c r="G77" s="115">
        <v>28051</v>
      </c>
      <c r="H77" s="115">
        <v>0</v>
      </c>
      <c r="I77" s="42">
        <v>238139</v>
      </c>
    </row>
    <row r="78" spans="1:10" ht="27" customHeight="1">
      <c r="A78" s="475"/>
      <c r="B78" s="468" t="s">
        <v>83</v>
      </c>
      <c r="C78" s="47">
        <v>74.176531718778236</v>
      </c>
      <c r="D78" s="155">
        <v>95.808089078107088</v>
      </c>
      <c r="E78" s="47">
        <v>110.32817491598557</v>
      </c>
      <c r="F78" s="47">
        <v>72.717842323651453</v>
      </c>
      <c r="G78" s="156">
        <v>110.77718979543481</v>
      </c>
      <c r="H78" s="47" t="s">
        <v>204</v>
      </c>
      <c r="I78" s="49">
        <v>95.952599684105337</v>
      </c>
    </row>
    <row r="79" spans="1:10" s="78" customFormat="1" ht="27" customHeight="1">
      <c r="A79" s="492" t="s">
        <v>193</v>
      </c>
      <c r="B79" s="157" t="s">
        <v>114</v>
      </c>
      <c r="C79" s="137">
        <v>5366</v>
      </c>
      <c r="D79" s="137">
        <v>86</v>
      </c>
      <c r="E79" s="137">
        <v>3308</v>
      </c>
      <c r="F79" s="137">
        <v>731</v>
      </c>
      <c r="G79" s="138" t="s">
        <v>212</v>
      </c>
      <c r="H79" s="137">
        <v>0</v>
      </c>
      <c r="I79" s="77">
        <v>9491</v>
      </c>
    </row>
    <row r="80" spans="1:10" s="78" customFormat="1" ht="27" customHeight="1">
      <c r="A80" s="493"/>
      <c r="B80" s="3" t="s">
        <v>115</v>
      </c>
      <c r="C80" s="141">
        <v>86650</v>
      </c>
      <c r="D80" s="141">
        <v>5271</v>
      </c>
      <c r="E80" s="141">
        <v>77473</v>
      </c>
      <c r="F80" s="141">
        <v>5940</v>
      </c>
      <c r="G80" s="141">
        <v>16370</v>
      </c>
      <c r="H80" s="141">
        <v>0</v>
      </c>
      <c r="I80" s="158">
        <v>191704</v>
      </c>
    </row>
    <row r="81" spans="1:9" s="78" customFormat="1" ht="27" customHeight="1">
      <c r="A81" s="493"/>
      <c r="B81" s="467" t="s">
        <v>83</v>
      </c>
      <c r="C81" s="360">
        <v>131.95364490535582</v>
      </c>
      <c r="D81" s="361">
        <v>90.087164587250044</v>
      </c>
      <c r="E81" s="360">
        <v>58.267023660895589</v>
      </c>
      <c r="F81" s="360">
        <v>105.92011412268188</v>
      </c>
      <c r="G81" s="362">
        <v>58.357990802466929</v>
      </c>
      <c r="H81" s="360" t="s">
        <v>204</v>
      </c>
      <c r="I81" s="363">
        <v>80.500883937532279</v>
      </c>
    </row>
    <row r="82" spans="1:9" s="2" customFormat="1" ht="27" customHeight="1">
      <c r="A82" s="474" t="s">
        <v>194</v>
      </c>
      <c r="B82" s="152" t="s">
        <v>114</v>
      </c>
      <c r="C82" s="120">
        <v>5332</v>
      </c>
      <c r="D82" s="120">
        <v>110</v>
      </c>
      <c r="E82" s="120">
        <v>3487</v>
      </c>
      <c r="F82" s="120">
        <v>842</v>
      </c>
      <c r="G82" s="121" t="s">
        <v>213</v>
      </c>
      <c r="H82" s="120">
        <v>0</v>
      </c>
      <c r="I82" s="69">
        <v>9771</v>
      </c>
    </row>
    <row r="83" spans="1:9" s="2" customFormat="1" ht="27" customHeight="1">
      <c r="A83" s="475"/>
      <c r="B83" s="2" t="s">
        <v>115</v>
      </c>
      <c r="C83" s="115">
        <v>83622</v>
      </c>
      <c r="D83" s="115">
        <v>6979</v>
      </c>
      <c r="E83" s="115">
        <v>76035</v>
      </c>
      <c r="F83" s="115">
        <v>6456</v>
      </c>
      <c r="G83" s="115">
        <v>16100</v>
      </c>
      <c r="H83" s="115">
        <v>0</v>
      </c>
      <c r="I83" s="42">
        <v>189192</v>
      </c>
    </row>
    <row r="84" spans="1:9" s="2" customFormat="1" ht="27" customHeight="1" thickBot="1">
      <c r="A84" s="476"/>
      <c r="B84" s="466" t="s">
        <v>83</v>
      </c>
      <c r="C84" s="364">
        <v>96.505481823427587</v>
      </c>
      <c r="D84" s="365">
        <v>132.40371845949534</v>
      </c>
      <c r="E84" s="364">
        <v>98.143869477108154</v>
      </c>
      <c r="F84" s="364">
        <v>108.68686868686868</v>
      </c>
      <c r="G84" s="366">
        <v>98.35064141722664</v>
      </c>
      <c r="H84" s="364" t="s">
        <v>204</v>
      </c>
      <c r="I84" s="367">
        <v>98.689646538413385</v>
      </c>
    </row>
    <row r="85" spans="1:9" ht="27" customHeight="1">
      <c r="A85" s="2" t="s">
        <v>229</v>
      </c>
      <c r="B85" s="2"/>
      <c r="C85" s="2"/>
      <c r="D85" s="2"/>
      <c r="E85" s="2"/>
      <c r="F85" s="2"/>
      <c r="G85" s="2"/>
      <c r="H85" s="2"/>
      <c r="I85" s="2"/>
    </row>
    <row r="86" spans="1:9" ht="27" customHeight="1">
      <c r="A86" s="2" t="s">
        <v>116</v>
      </c>
      <c r="B86" s="2"/>
      <c r="C86" s="2"/>
      <c r="D86" s="2"/>
      <c r="E86" s="2"/>
      <c r="F86" s="2"/>
      <c r="G86" s="2"/>
      <c r="H86" s="2"/>
      <c r="I86" s="2"/>
    </row>
    <row r="87" spans="1:9" ht="27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27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27" customHeight="1"/>
    <row r="90" spans="1:9" ht="27" customHeight="1"/>
    <row r="91" spans="1:9" ht="27" customHeight="1"/>
    <row r="92" spans="1:9" ht="27" customHeight="1"/>
    <row r="93" spans="1:9" ht="27" customHeight="1"/>
    <row r="94" spans="1:9" ht="27" customHeight="1"/>
    <row r="95" spans="1:9" ht="27" customHeight="1"/>
    <row r="96" spans="1:9" ht="27" customHeight="1"/>
    <row r="97" ht="27" customHeight="1"/>
    <row r="98" ht="27" customHeight="1"/>
    <row r="99" ht="27" customHeight="1"/>
  </sheetData>
  <mergeCells count="27">
    <mergeCell ref="A46:A48"/>
    <mergeCell ref="A49:A51"/>
    <mergeCell ref="A52:A54"/>
    <mergeCell ref="A76:A78"/>
    <mergeCell ref="A79:A81"/>
    <mergeCell ref="A58:A60"/>
    <mergeCell ref="A61:A63"/>
    <mergeCell ref="A64:A66"/>
    <mergeCell ref="A67:A69"/>
    <mergeCell ref="A70:A72"/>
    <mergeCell ref="A73:A75"/>
    <mergeCell ref="A82:A84"/>
    <mergeCell ref="A19:A21"/>
    <mergeCell ref="A4:A6"/>
    <mergeCell ref="A7:A9"/>
    <mergeCell ref="A10:A12"/>
    <mergeCell ref="A13:A15"/>
    <mergeCell ref="A16:A18"/>
    <mergeCell ref="A55:A57"/>
    <mergeCell ref="A22:A24"/>
    <mergeCell ref="A25:A27"/>
    <mergeCell ref="A28:A30"/>
    <mergeCell ref="A31:A33"/>
    <mergeCell ref="A34:A36"/>
    <mergeCell ref="A37:A39"/>
    <mergeCell ref="A40:A42"/>
    <mergeCell ref="A43:A45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83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FDFE-8F26-477E-B843-4E5E6D312149}">
  <sheetPr>
    <tabColor rgb="FFFFFF00"/>
  </sheetPr>
  <dimension ref="A1:F219"/>
  <sheetViews>
    <sheetView showGridLines="0" view="pageBreakPreview" topLeftCell="A200" zoomScale="80" zoomScaleNormal="75" zoomScaleSheetLayoutView="80" workbookViewId="0">
      <selection activeCell="R204" sqref="R204"/>
    </sheetView>
  </sheetViews>
  <sheetFormatPr defaultColWidth="12.44140625" defaultRowHeight="21" customHeight="1"/>
  <cols>
    <col min="1" max="6" width="13.109375" style="162" customWidth="1"/>
    <col min="7" max="256" width="12.44140625" style="162"/>
    <col min="257" max="262" width="13.109375" style="162" customWidth="1"/>
    <col min="263" max="512" width="12.44140625" style="162"/>
    <col min="513" max="518" width="13.109375" style="162" customWidth="1"/>
    <col min="519" max="768" width="12.44140625" style="162"/>
    <col min="769" max="774" width="13.109375" style="162" customWidth="1"/>
    <col min="775" max="1024" width="12.44140625" style="162"/>
    <col min="1025" max="1030" width="13.109375" style="162" customWidth="1"/>
    <col min="1031" max="1280" width="12.44140625" style="162"/>
    <col min="1281" max="1286" width="13.109375" style="162" customWidth="1"/>
    <col min="1287" max="1536" width="12.44140625" style="162"/>
    <col min="1537" max="1542" width="13.109375" style="162" customWidth="1"/>
    <col min="1543" max="1792" width="12.44140625" style="162"/>
    <col min="1793" max="1798" width="13.109375" style="162" customWidth="1"/>
    <col min="1799" max="2048" width="12.44140625" style="162"/>
    <col min="2049" max="2054" width="13.109375" style="162" customWidth="1"/>
    <col min="2055" max="2304" width="12.44140625" style="162"/>
    <col min="2305" max="2310" width="13.109375" style="162" customWidth="1"/>
    <col min="2311" max="2560" width="12.44140625" style="162"/>
    <col min="2561" max="2566" width="13.109375" style="162" customWidth="1"/>
    <col min="2567" max="2816" width="12.44140625" style="162"/>
    <col min="2817" max="2822" width="13.109375" style="162" customWidth="1"/>
    <col min="2823" max="3072" width="12.44140625" style="162"/>
    <col min="3073" max="3078" width="13.109375" style="162" customWidth="1"/>
    <col min="3079" max="3328" width="12.44140625" style="162"/>
    <col min="3329" max="3334" width="13.109375" style="162" customWidth="1"/>
    <col min="3335" max="3584" width="12.44140625" style="162"/>
    <col min="3585" max="3590" width="13.109375" style="162" customWidth="1"/>
    <col min="3591" max="3840" width="12.44140625" style="162"/>
    <col min="3841" max="3846" width="13.109375" style="162" customWidth="1"/>
    <col min="3847" max="4096" width="12.44140625" style="162"/>
    <col min="4097" max="4102" width="13.109375" style="162" customWidth="1"/>
    <col min="4103" max="4352" width="12.44140625" style="162"/>
    <col min="4353" max="4358" width="13.109375" style="162" customWidth="1"/>
    <col min="4359" max="4608" width="12.44140625" style="162"/>
    <col min="4609" max="4614" width="13.109375" style="162" customWidth="1"/>
    <col min="4615" max="4864" width="12.44140625" style="162"/>
    <col min="4865" max="4870" width="13.109375" style="162" customWidth="1"/>
    <col min="4871" max="5120" width="12.44140625" style="162"/>
    <col min="5121" max="5126" width="13.109375" style="162" customWidth="1"/>
    <col min="5127" max="5376" width="12.44140625" style="162"/>
    <col min="5377" max="5382" width="13.109375" style="162" customWidth="1"/>
    <col min="5383" max="5632" width="12.44140625" style="162"/>
    <col min="5633" max="5638" width="13.109375" style="162" customWidth="1"/>
    <col min="5639" max="5888" width="12.44140625" style="162"/>
    <col min="5889" max="5894" width="13.109375" style="162" customWidth="1"/>
    <col min="5895" max="6144" width="12.44140625" style="162"/>
    <col min="6145" max="6150" width="13.109375" style="162" customWidth="1"/>
    <col min="6151" max="6400" width="12.44140625" style="162"/>
    <col min="6401" max="6406" width="13.109375" style="162" customWidth="1"/>
    <col min="6407" max="6656" width="12.44140625" style="162"/>
    <col min="6657" max="6662" width="13.109375" style="162" customWidth="1"/>
    <col min="6663" max="6912" width="12.44140625" style="162"/>
    <col min="6913" max="6918" width="13.109375" style="162" customWidth="1"/>
    <col min="6919" max="7168" width="12.44140625" style="162"/>
    <col min="7169" max="7174" width="13.109375" style="162" customWidth="1"/>
    <col min="7175" max="7424" width="12.44140625" style="162"/>
    <col min="7425" max="7430" width="13.109375" style="162" customWidth="1"/>
    <col min="7431" max="7680" width="12.44140625" style="162"/>
    <col min="7681" max="7686" width="13.109375" style="162" customWidth="1"/>
    <col min="7687" max="7936" width="12.44140625" style="162"/>
    <col min="7937" max="7942" width="13.109375" style="162" customWidth="1"/>
    <col min="7943" max="8192" width="12.44140625" style="162"/>
    <col min="8193" max="8198" width="13.109375" style="162" customWidth="1"/>
    <col min="8199" max="8448" width="12.44140625" style="162"/>
    <col min="8449" max="8454" width="13.109375" style="162" customWidth="1"/>
    <col min="8455" max="8704" width="12.44140625" style="162"/>
    <col min="8705" max="8710" width="13.109375" style="162" customWidth="1"/>
    <col min="8711" max="8960" width="12.44140625" style="162"/>
    <col min="8961" max="8966" width="13.109375" style="162" customWidth="1"/>
    <col min="8967" max="9216" width="12.44140625" style="162"/>
    <col min="9217" max="9222" width="13.109375" style="162" customWidth="1"/>
    <col min="9223" max="9472" width="12.44140625" style="162"/>
    <col min="9473" max="9478" width="13.109375" style="162" customWidth="1"/>
    <col min="9479" max="9728" width="12.44140625" style="162"/>
    <col min="9729" max="9734" width="13.109375" style="162" customWidth="1"/>
    <col min="9735" max="9984" width="12.44140625" style="162"/>
    <col min="9985" max="9990" width="13.109375" style="162" customWidth="1"/>
    <col min="9991" max="10240" width="12.44140625" style="162"/>
    <col min="10241" max="10246" width="13.109375" style="162" customWidth="1"/>
    <col min="10247" max="10496" width="12.44140625" style="162"/>
    <col min="10497" max="10502" width="13.109375" style="162" customWidth="1"/>
    <col min="10503" max="10752" width="12.44140625" style="162"/>
    <col min="10753" max="10758" width="13.109375" style="162" customWidth="1"/>
    <col min="10759" max="11008" width="12.44140625" style="162"/>
    <col min="11009" max="11014" width="13.109375" style="162" customWidth="1"/>
    <col min="11015" max="11264" width="12.44140625" style="162"/>
    <col min="11265" max="11270" width="13.109375" style="162" customWidth="1"/>
    <col min="11271" max="11520" width="12.44140625" style="162"/>
    <col min="11521" max="11526" width="13.109375" style="162" customWidth="1"/>
    <col min="11527" max="11776" width="12.44140625" style="162"/>
    <col min="11777" max="11782" width="13.109375" style="162" customWidth="1"/>
    <col min="11783" max="12032" width="12.44140625" style="162"/>
    <col min="12033" max="12038" width="13.109375" style="162" customWidth="1"/>
    <col min="12039" max="12288" width="12.44140625" style="162"/>
    <col min="12289" max="12294" width="13.109375" style="162" customWidth="1"/>
    <col min="12295" max="12544" width="12.44140625" style="162"/>
    <col min="12545" max="12550" width="13.109375" style="162" customWidth="1"/>
    <col min="12551" max="12800" width="12.44140625" style="162"/>
    <col min="12801" max="12806" width="13.109375" style="162" customWidth="1"/>
    <col min="12807" max="13056" width="12.44140625" style="162"/>
    <col min="13057" max="13062" width="13.109375" style="162" customWidth="1"/>
    <col min="13063" max="13312" width="12.44140625" style="162"/>
    <col min="13313" max="13318" width="13.109375" style="162" customWidth="1"/>
    <col min="13319" max="13568" width="12.44140625" style="162"/>
    <col min="13569" max="13574" width="13.109375" style="162" customWidth="1"/>
    <col min="13575" max="13824" width="12.44140625" style="162"/>
    <col min="13825" max="13830" width="13.109375" style="162" customWidth="1"/>
    <col min="13831" max="14080" width="12.44140625" style="162"/>
    <col min="14081" max="14086" width="13.109375" style="162" customWidth="1"/>
    <col min="14087" max="14336" width="12.44140625" style="162"/>
    <col min="14337" max="14342" width="13.109375" style="162" customWidth="1"/>
    <col min="14343" max="14592" width="12.44140625" style="162"/>
    <col min="14593" max="14598" width="13.109375" style="162" customWidth="1"/>
    <col min="14599" max="14848" width="12.44140625" style="162"/>
    <col min="14849" max="14854" width="13.109375" style="162" customWidth="1"/>
    <col min="14855" max="15104" width="12.44140625" style="162"/>
    <col min="15105" max="15110" width="13.109375" style="162" customWidth="1"/>
    <col min="15111" max="15360" width="12.44140625" style="162"/>
    <col min="15361" max="15366" width="13.109375" style="162" customWidth="1"/>
    <col min="15367" max="15616" width="12.44140625" style="162"/>
    <col min="15617" max="15622" width="13.109375" style="162" customWidth="1"/>
    <col min="15623" max="15872" width="12.44140625" style="162"/>
    <col min="15873" max="15878" width="13.109375" style="162" customWidth="1"/>
    <col min="15879" max="16128" width="12.44140625" style="162"/>
    <col min="16129" max="16134" width="13.109375" style="162" customWidth="1"/>
    <col min="16135" max="16384" width="12.44140625" style="162"/>
  </cols>
  <sheetData>
    <row r="1" spans="1:6" ht="24.9" customHeight="1">
      <c r="A1" s="159" t="s">
        <v>117</v>
      </c>
      <c r="B1" s="160"/>
      <c r="C1" s="160"/>
      <c r="D1" s="161"/>
      <c r="E1" s="161"/>
      <c r="F1" s="161"/>
    </row>
    <row r="2" spans="1:6" ht="24.9" customHeight="1" thickBot="1">
      <c r="A2" s="163" t="s">
        <v>118</v>
      </c>
      <c r="B2" s="160"/>
      <c r="C2" s="160"/>
      <c r="D2" s="161"/>
      <c r="E2" s="161"/>
      <c r="F2" s="164" t="s">
        <v>119</v>
      </c>
    </row>
    <row r="3" spans="1:6" ht="16.5" customHeight="1">
      <c r="A3" s="165" t="s">
        <v>120</v>
      </c>
      <c r="B3" s="487" t="s">
        <v>121</v>
      </c>
      <c r="C3" s="488"/>
      <c r="D3" s="166" t="s">
        <v>122</v>
      </c>
      <c r="E3" s="167" t="s">
        <v>123</v>
      </c>
      <c r="F3" s="168" t="s">
        <v>14</v>
      </c>
    </row>
    <row r="4" spans="1:6" ht="18.899999999999999" hidden="1" customHeight="1">
      <c r="A4" s="515" t="s">
        <v>16</v>
      </c>
      <c r="B4" s="463" t="s">
        <v>124</v>
      </c>
      <c r="C4" s="169" t="s">
        <v>125</v>
      </c>
      <c r="D4" s="170">
        <v>35882</v>
      </c>
      <c r="E4" s="171">
        <v>40233</v>
      </c>
      <c r="F4" s="172">
        <f t="shared" ref="F4:F9" si="0">SUM(D4:E4)</f>
        <v>76115</v>
      </c>
    </row>
    <row r="5" spans="1:6" ht="18.899999999999999" hidden="1" customHeight="1">
      <c r="A5" s="515"/>
      <c r="B5" s="463" t="s">
        <v>126</v>
      </c>
      <c r="C5" s="169" t="s">
        <v>127</v>
      </c>
      <c r="D5" s="173">
        <f>ROUND(D4/$F4*100,1)</f>
        <v>47.1</v>
      </c>
      <c r="E5" s="174">
        <f>+ROUNDUP(E4/$F4*100,1)</f>
        <v>52.9</v>
      </c>
      <c r="F5" s="175">
        <f t="shared" si="0"/>
        <v>100</v>
      </c>
    </row>
    <row r="6" spans="1:6" ht="18.899999999999999" hidden="1" customHeight="1">
      <c r="A6" s="515"/>
      <c r="B6" s="464" t="s">
        <v>128</v>
      </c>
      <c r="C6" s="176" t="s">
        <v>125</v>
      </c>
      <c r="D6" s="177">
        <v>84078</v>
      </c>
      <c r="E6" s="178">
        <v>49820</v>
      </c>
      <c r="F6" s="179">
        <f t="shared" si="0"/>
        <v>133898</v>
      </c>
    </row>
    <row r="7" spans="1:6" ht="18.899999999999999" hidden="1" customHeight="1">
      <c r="A7" s="515"/>
      <c r="B7" s="180" t="s">
        <v>129</v>
      </c>
      <c r="C7" s="181" t="s">
        <v>127</v>
      </c>
      <c r="D7" s="173">
        <f>ROUND(D6/$F6*100,1)</f>
        <v>62.8</v>
      </c>
      <c r="E7" s="174">
        <f>+ROUND(E6/$F6*100,1)</f>
        <v>37.200000000000003</v>
      </c>
      <c r="F7" s="175">
        <f t="shared" si="0"/>
        <v>100</v>
      </c>
    </row>
    <row r="8" spans="1:6" ht="18.899999999999999" hidden="1" customHeight="1">
      <c r="A8" s="515"/>
      <c r="B8" s="517" t="s">
        <v>46</v>
      </c>
      <c r="C8" s="169" t="s">
        <v>125</v>
      </c>
      <c r="D8" s="177">
        <v>16379</v>
      </c>
      <c r="E8" s="178">
        <v>57378</v>
      </c>
      <c r="F8" s="179">
        <f t="shared" si="0"/>
        <v>73757</v>
      </c>
    </row>
    <row r="9" spans="1:6" ht="18.899999999999999" hidden="1" customHeight="1">
      <c r="A9" s="515"/>
      <c r="B9" s="517"/>
      <c r="C9" s="169" t="s">
        <v>127</v>
      </c>
      <c r="D9" s="182">
        <f>ROUND(D8/$F8*100,1)</f>
        <v>22.2</v>
      </c>
      <c r="E9" s="183">
        <f>+ROUND(E8/$F8*100,1)</f>
        <v>77.8</v>
      </c>
      <c r="F9" s="184">
        <f t="shared" si="0"/>
        <v>100</v>
      </c>
    </row>
    <row r="10" spans="1:6" ht="18.899999999999999" hidden="1" customHeight="1">
      <c r="A10" s="515"/>
      <c r="B10" s="518" t="s">
        <v>14</v>
      </c>
      <c r="C10" s="176" t="s">
        <v>125</v>
      </c>
      <c r="D10" s="177">
        <f>D4+D6+D8</f>
        <v>136339</v>
      </c>
      <c r="E10" s="178">
        <f>E4+E6+E8</f>
        <v>147431</v>
      </c>
      <c r="F10" s="179">
        <f>F4+F6+F8</f>
        <v>283770</v>
      </c>
    </row>
    <row r="11" spans="1:6" ht="18.899999999999999" hidden="1" customHeight="1">
      <c r="A11" s="516"/>
      <c r="B11" s="519"/>
      <c r="C11" s="185" t="s">
        <v>127</v>
      </c>
      <c r="D11" s="186">
        <f>ROUND(D10/$F10*100,1)</f>
        <v>48</v>
      </c>
      <c r="E11" s="187">
        <f>+ROUNDDOWN(E10/$F10*100,1)</f>
        <v>51.9</v>
      </c>
      <c r="F11" s="188">
        <f t="shared" ref="F11:F17" si="1">SUM(D11:E11)</f>
        <v>99.9</v>
      </c>
    </row>
    <row r="12" spans="1:6" ht="18.899999999999999" hidden="1" customHeight="1" collapsed="1">
      <c r="A12" s="509" t="s">
        <v>17</v>
      </c>
      <c r="B12" s="189" t="s">
        <v>124</v>
      </c>
      <c r="C12" s="190" t="s">
        <v>125</v>
      </c>
      <c r="D12" s="170">
        <v>37295</v>
      </c>
      <c r="E12" s="171">
        <v>44559</v>
      </c>
      <c r="F12" s="172">
        <f t="shared" si="1"/>
        <v>81854</v>
      </c>
    </row>
    <row r="13" spans="1:6" ht="18.899999999999999" hidden="1" customHeight="1">
      <c r="A13" s="509"/>
      <c r="B13" s="457" t="s">
        <v>126</v>
      </c>
      <c r="C13" s="190" t="s">
        <v>127</v>
      </c>
      <c r="D13" s="173">
        <f>ROUND(D12/$F12*100,1)</f>
        <v>45.6</v>
      </c>
      <c r="E13" s="174">
        <f>+ROUND(E12/$F12*100,1)</f>
        <v>54.4</v>
      </c>
      <c r="F13" s="175">
        <f t="shared" si="1"/>
        <v>100</v>
      </c>
    </row>
    <row r="14" spans="1:6" ht="18.899999999999999" hidden="1" customHeight="1">
      <c r="A14" s="509"/>
      <c r="B14" s="455" t="s">
        <v>128</v>
      </c>
      <c r="C14" s="458" t="s">
        <v>125</v>
      </c>
      <c r="D14" s="177">
        <v>89417</v>
      </c>
      <c r="E14" s="178">
        <v>53338</v>
      </c>
      <c r="F14" s="179">
        <f t="shared" si="1"/>
        <v>142755</v>
      </c>
    </row>
    <row r="15" spans="1:6" ht="18.899999999999999" hidden="1" customHeight="1">
      <c r="A15" s="509"/>
      <c r="B15" s="456" t="s">
        <v>129</v>
      </c>
      <c r="C15" s="459" t="s">
        <v>127</v>
      </c>
      <c r="D15" s="173">
        <f>ROUND(D14/$F14*100,1)</f>
        <v>62.6</v>
      </c>
      <c r="E15" s="174">
        <f>+ROUND(E14/$F14*100,1)</f>
        <v>37.4</v>
      </c>
      <c r="F15" s="175">
        <f t="shared" si="1"/>
        <v>100</v>
      </c>
    </row>
    <row r="16" spans="1:6" ht="18.899999999999999" hidden="1" customHeight="1">
      <c r="A16" s="509"/>
      <c r="B16" s="511" t="s">
        <v>46</v>
      </c>
      <c r="C16" s="458" t="s">
        <v>125</v>
      </c>
      <c r="D16" s="177">
        <v>17516</v>
      </c>
      <c r="E16" s="178">
        <v>56969</v>
      </c>
      <c r="F16" s="179">
        <f t="shared" si="1"/>
        <v>74485</v>
      </c>
    </row>
    <row r="17" spans="1:6" ht="18.899999999999999" hidden="1" customHeight="1">
      <c r="A17" s="509"/>
      <c r="B17" s="512"/>
      <c r="C17" s="459" t="s">
        <v>127</v>
      </c>
      <c r="D17" s="173">
        <f>ROUND(D16/$F16*100,1)</f>
        <v>23.5</v>
      </c>
      <c r="E17" s="174">
        <f>+ROUND(E16/$F16*100,1)</f>
        <v>76.5</v>
      </c>
      <c r="F17" s="175">
        <f t="shared" si="1"/>
        <v>100</v>
      </c>
    </row>
    <row r="18" spans="1:6" ht="18.899999999999999" hidden="1" customHeight="1">
      <c r="A18" s="509"/>
      <c r="B18" s="513" t="s">
        <v>14</v>
      </c>
      <c r="C18" s="458" t="s">
        <v>125</v>
      </c>
      <c r="D18" s="177">
        <f>D12+D14+D16</f>
        <v>144228</v>
      </c>
      <c r="E18" s="178">
        <f>E12+E14+E16</f>
        <v>154866</v>
      </c>
      <c r="F18" s="179">
        <f>F12+F14+F16</f>
        <v>299094</v>
      </c>
    </row>
    <row r="19" spans="1:6" ht="18.899999999999999" hidden="1" customHeight="1">
      <c r="A19" s="520"/>
      <c r="B19" s="513"/>
      <c r="C19" s="190" t="s">
        <v>127</v>
      </c>
      <c r="D19" s="173">
        <f>ROUND(D18/$F18*100,1)</f>
        <v>48.2</v>
      </c>
      <c r="E19" s="174">
        <f>+ROUND(E18/$F18*100,1)</f>
        <v>51.8</v>
      </c>
      <c r="F19" s="175">
        <f t="shared" ref="F19:F25" si="2">SUM(D19:E19)</f>
        <v>100</v>
      </c>
    </row>
    <row r="20" spans="1:6" ht="17.100000000000001" hidden="1" customHeight="1">
      <c r="A20" s="508" t="s">
        <v>18</v>
      </c>
      <c r="B20" s="189" t="s">
        <v>124</v>
      </c>
      <c r="C20" s="191" t="s">
        <v>125</v>
      </c>
      <c r="D20" s="192">
        <v>37496</v>
      </c>
      <c r="E20" s="193">
        <v>43450</v>
      </c>
      <c r="F20" s="194">
        <f t="shared" si="2"/>
        <v>80946</v>
      </c>
    </row>
    <row r="21" spans="1:6" ht="17.100000000000001" hidden="1" customHeight="1">
      <c r="A21" s="509"/>
      <c r="B21" s="457" t="s">
        <v>126</v>
      </c>
      <c r="C21" s="190" t="s">
        <v>127</v>
      </c>
      <c r="D21" s="173">
        <f>ROUND(D20/$F20*100,1)</f>
        <v>46.3</v>
      </c>
      <c r="E21" s="174">
        <f>+ROUND(E20/$F20*100,1)</f>
        <v>53.7</v>
      </c>
      <c r="F21" s="175">
        <f t="shared" si="2"/>
        <v>100</v>
      </c>
    </row>
    <row r="22" spans="1:6" ht="17.100000000000001" hidden="1" customHeight="1">
      <c r="A22" s="509"/>
      <c r="B22" s="455" t="s">
        <v>128</v>
      </c>
      <c r="C22" s="458" t="s">
        <v>125</v>
      </c>
      <c r="D22" s="177">
        <v>90778</v>
      </c>
      <c r="E22" s="178">
        <v>50245</v>
      </c>
      <c r="F22" s="179">
        <f t="shared" si="2"/>
        <v>141023</v>
      </c>
    </row>
    <row r="23" spans="1:6" ht="17.100000000000001" hidden="1" customHeight="1">
      <c r="A23" s="509"/>
      <c r="B23" s="456" t="s">
        <v>129</v>
      </c>
      <c r="C23" s="459" t="s">
        <v>127</v>
      </c>
      <c r="D23" s="173">
        <f>ROUND(D22/$F22*100,1)</f>
        <v>64.400000000000006</v>
      </c>
      <c r="E23" s="174">
        <f>+ROUND(E22/$F22*100,1)</f>
        <v>35.6</v>
      </c>
      <c r="F23" s="175">
        <f t="shared" si="2"/>
        <v>100</v>
      </c>
    </row>
    <row r="24" spans="1:6" ht="17.100000000000001" hidden="1" customHeight="1">
      <c r="A24" s="509"/>
      <c r="B24" s="511" t="s">
        <v>46</v>
      </c>
      <c r="C24" s="458" t="s">
        <v>125</v>
      </c>
      <c r="D24" s="177">
        <v>18134</v>
      </c>
      <c r="E24" s="178">
        <v>56348</v>
      </c>
      <c r="F24" s="179">
        <f t="shared" si="2"/>
        <v>74482</v>
      </c>
    </row>
    <row r="25" spans="1:6" ht="17.100000000000001" hidden="1" customHeight="1">
      <c r="A25" s="509"/>
      <c r="B25" s="512"/>
      <c r="C25" s="459" t="s">
        <v>127</v>
      </c>
      <c r="D25" s="173">
        <f>ROUND(D24/$F24*100,1)</f>
        <v>24.3</v>
      </c>
      <c r="E25" s="174">
        <f>+ROUND(E24/$F24*100,1)</f>
        <v>75.7</v>
      </c>
      <c r="F25" s="175">
        <f t="shared" si="2"/>
        <v>100</v>
      </c>
    </row>
    <row r="26" spans="1:6" ht="17.100000000000001" hidden="1" customHeight="1">
      <c r="A26" s="509"/>
      <c r="B26" s="513" t="s">
        <v>14</v>
      </c>
      <c r="C26" s="190" t="s">
        <v>125</v>
      </c>
      <c r="D26" s="177">
        <f>D20+D22+D24</f>
        <v>146408</v>
      </c>
      <c r="E26" s="178">
        <f>E20+E22+E24</f>
        <v>150043</v>
      </c>
      <c r="F26" s="179">
        <f>F20+F22+F24</f>
        <v>296451</v>
      </c>
    </row>
    <row r="27" spans="1:6" ht="17.100000000000001" hidden="1" customHeight="1">
      <c r="A27" s="510"/>
      <c r="B27" s="514"/>
      <c r="C27" s="460" t="s">
        <v>127</v>
      </c>
      <c r="D27" s="186">
        <f>ROUND(D26/$F26*100,1)</f>
        <v>49.4</v>
      </c>
      <c r="E27" s="187">
        <f>+ROUND(E26/$F26*100,1)</f>
        <v>50.6</v>
      </c>
      <c r="F27" s="188">
        <f t="shared" ref="F27:F33" si="3">SUM(D27:E27)</f>
        <v>100</v>
      </c>
    </row>
    <row r="28" spans="1:6" ht="17.100000000000001" hidden="1" customHeight="1">
      <c r="A28" s="508" t="s">
        <v>19</v>
      </c>
      <c r="B28" s="189" t="s">
        <v>124</v>
      </c>
      <c r="C28" s="191" t="s">
        <v>125</v>
      </c>
      <c r="D28" s="192">
        <v>37225</v>
      </c>
      <c r="E28" s="193">
        <v>41702</v>
      </c>
      <c r="F28" s="194">
        <f>SUM(D28:E28)</f>
        <v>78927</v>
      </c>
    </row>
    <row r="29" spans="1:6" ht="17.100000000000001" hidden="1" customHeight="1">
      <c r="A29" s="509"/>
      <c r="B29" s="457" t="s">
        <v>126</v>
      </c>
      <c r="C29" s="190" t="s">
        <v>127</v>
      </c>
      <c r="D29" s="173">
        <f>ROUND(D28/$F28*100,1)</f>
        <v>47.2</v>
      </c>
      <c r="E29" s="174">
        <f>+ROUND(E28/$F28*100,1)</f>
        <v>52.8</v>
      </c>
      <c r="F29" s="175">
        <f t="shared" si="3"/>
        <v>100</v>
      </c>
    </row>
    <row r="30" spans="1:6" ht="17.100000000000001" hidden="1" customHeight="1">
      <c r="A30" s="509"/>
      <c r="B30" s="455" t="s">
        <v>128</v>
      </c>
      <c r="C30" s="458" t="s">
        <v>125</v>
      </c>
      <c r="D30" s="177">
        <v>92678</v>
      </c>
      <c r="E30" s="178">
        <v>49895</v>
      </c>
      <c r="F30" s="179">
        <f t="shared" si="3"/>
        <v>142573</v>
      </c>
    </row>
    <row r="31" spans="1:6" ht="17.100000000000001" hidden="1" customHeight="1">
      <c r="A31" s="509"/>
      <c r="B31" s="456" t="s">
        <v>129</v>
      </c>
      <c r="C31" s="459" t="s">
        <v>127</v>
      </c>
      <c r="D31" s="173">
        <f>ROUND(D30/$F30*100,1)</f>
        <v>65</v>
      </c>
      <c r="E31" s="174">
        <f>+ROUND(E30/$F30*100,1)</f>
        <v>35</v>
      </c>
      <c r="F31" s="175">
        <f t="shared" si="3"/>
        <v>100</v>
      </c>
    </row>
    <row r="32" spans="1:6" ht="17.100000000000001" hidden="1" customHeight="1">
      <c r="A32" s="509"/>
      <c r="B32" s="513" t="s">
        <v>46</v>
      </c>
      <c r="C32" s="190" t="s">
        <v>125</v>
      </c>
      <c r="D32" s="177">
        <v>18230</v>
      </c>
      <c r="E32" s="178">
        <v>60083</v>
      </c>
      <c r="F32" s="179">
        <f t="shared" si="3"/>
        <v>78313</v>
      </c>
    </row>
    <row r="33" spans="1:6" ht="17.100000000000001" hidden="1" customHeight="1">
      <c r="A33" s="509"/>
      <c r="B33" s="513"/>
      <c r="C33" s="190" t="s">
        <v>127</v>
      </c>
      <c r="D33" s="173">
        <f>ROUND(D32/$F32*100,1)</f>
        <v>23.3</v>
      </c>
      <c r="E33" s="174">
        <f>+ROUND(E32/$F32*100,1)</f>
        <v>76.7</v>
      </c>
      <c r="F33" s="175">
        <f t="shared" si="3"/>
        <v>100</v>
      </c>
    </row>
    <row r="34" spans="1:6" ht="17.100000000000001" hidden="1" customHeight="1">
      <c r="A34" s="509"/>
      <c r="B34" s="511" t="s">
        <v>14</v>
      </c>
      <c r="C34" s="458" t="s">
        <v>125</v>
      </c>
      <c r="D34" s="177">
        <f>D28+D30+D32</f>
        <v>148133</v>
      </c>
      <c r="E34" s="178">
        <f>+E28+E30+E32</f>
        <v>151680</v>
      </c>
      <c r="F34" s="179">
        <f>F28+F30+F32</f>
        <v>299813</v>
      </c>
    </row>
    <row r="35" spans="1:6" ht="17.100000000000001" hidden="1" customHeight="1">
      <c r="A35" s="510"/>
      <c r="B35" s="514"/>
      <c r="C35" s="460" t="s">
        <v>127</v>
      </c>
      <c r="D35" s="186">
        <f>ROUND(D34/$F34*100,1)</f>
        <v>49.4</v>
      </c>
      <c r="E35" s="187">
        <f>+ROUND(E34/$F34*100,1)</f>
        <v>50.6</v>
      </c>
      <c r="F35" s="188">
        <f t="shared" ref="F35:F41" si="4">SUM(D35:E35)</f>
        <v>100</v>
      </c>
    </row>
    <row r="36" spans="1:6" ht="17.100000000000001" hidden="1" customHeight="1">
      <c r="A36" s="509" t="s">
        <v>20</v>
      </c>
      <c r="B36" s="457" t="s">
        <v>124</v>
      </c>
      <c r="C36" s="190" t="s">
        <v>125</v>
      </c>
      <c r="D36" s="170">
        <v>35725</v>
      </c>
      <c r="E36" s="171">
        <v>44163</v>
      </c>
      <c r="F36" s="172">
        <f t="shared" si="4"/>
        <v>79888</v>
      </c>
    </row>
    <row r="37" spans="1:6" ht="17.100000000000001" hidden="1" customHeight="1">
      <c r="A37" s="509"/>
      <c r="B37" s="457" t="s">
        <v>126</v>
      </c>
      <c r="C37" s="190" t="s">
        <v>127</v>
      </c>
      <c r="D37" s="173">
        <f>ROUND(D36/$F36*100,1)</f>
        <v>44.7</v>
      </c>
      <c r="E37" s="174">
        <f>+ROUND(E36/$F36*100,1)</f>
        <v>55.3</v>
      </c>
      <c r="F37" s="175">
        <f t="shared" si="4"/>
        <v>100</v>
      </c>
    </row>
    <row r="38" spans="1:6" ht="17.100000000000001" hidden="1" customHeight="1">
      <c r="A38" s="509"/>
      <c r="B38" s="455" t="s">
        <v>128</v>
      </c>
      <c r="C38" s="458" t="s">
        <v>125</v>
      </c>
      <c r="D38" s="177">
        <v>93908</v>
      </c>
      <c r="E38" s="178">
        <v>49379</v>
      </c>
      <c r="F38" s="179">
        <f t="shared" si="4"/>
        <v>143287</v>
      </c>
    </row>
    <row r="39" spans="1:6" ht="17.100000000000001" hidden="1" customHeight="1">
      <c r="A39" s="509"/>
      <c r="B39" s="456" t="s">
        <v>129</v>
      </c>
      <c r="C39" s="459" t="s">
        <v>127</v>
      </c>
      <c r="D39" s="173">
        <f>ROUND(D38/$F38*100,1)</f>
        <v>65.5</v>
      </c>
      <c r="E39" s="174">
        <f>+ROUND(E38/$F38*100,1)</f>
        <v>34.5</v>
      </c>
      <c r="F39" s="175">
        <f t="shared" si="4"/>
        <v>100</v>
      </c>
    </row>
    <row r="40" spans="1:6" ht="17.100000000000001" hidden="1" customHeight="1">
      <c r="A40" s="509"/>
      <c r="B40" s="511" t="s">
        <v>46</v>
      </c>
      <c r="C40" s="458" t="s">
        <v>125</v>
      </c>
      <c r="D40" s="177">
        <v>13016</v>
      </c>
      <c r="E40" s="178">
        <v>47661</v>
      </c>
      <c r="F40" s="179">
        <f t="shared" si="4"/>
        <v>60677</v>
      </c>
    </row>
    <row r="41" spans="1:6" ht="17.100000000000001" hidden="1" customHeight="1">
      <c r="A41" s="509"/>
      <c r="B41" s="512"/>
      <c r="C41" s="459" t="s">
        <v>127</v>
      </c>
      <c r="D41" s="173">
        <f>ROUND(D40/$F40*100,1)</f>
        <v>21.5</v>
      </c>
      <c r="E41" s="174">
        <f>+ROUND(E40/$F40*100,1)</f>
        <v>78.5</v>
      </c>
      <c r="F41" s="175">
        <f t="shared" si="4"/>
        <v>100</v>
      </c>
    </row>
    <row r="42" spans="1:6" ht="17.100000000000001" hidden="1" customHeight="1">
      <c r="A42" s="509"/>
      <c r="B42" s="513" t="s">
        <v>14</v>
      </c>
      <c r="C42" s="190" t="s">
        <v>125</v>
      </c>
      <c r="D42" s="177">
        <f>D36+D38+D40</f>
        <v>142649</v>
      </c>
      <c r="E42" s="178">
        <f>E36+E38+E40</f>
        <v>141203</v>
      </c>
      <c r="F42" s="179">
        <f>F36+F38+F40</f>
        <v>283852</v>
      </c>
    </row>
    <row r="43" spans="1:6" ht="17.100000000000001" hidden="1" customHeight="1">
      <c r="A43" s="520"/>
      <c r="B43" s="513"/>
      <c r="C43" s="190" t="s">
        <v>127</v>
      </c>
      <c r="D43" s="173">
        <f>ROUND(D42/$F42*100,1)</f>
        <v>50.3</v>
      </c>
      <c r="E43" s="174">
        <f>+ROUND(E42/$F42*100,1)</f>
        <v>49.7</v>
      </c>
      <c r="F43" s="175">
        <f t="shared" ref="F43:F49" si="5">SUM(D43:E43)</f>
        <v>100</v>
      </c>
    </row>
    <row r="44" spans="1:6" ht="17.100000000000001" hidden="1" customHeight="1">
      <c r="A44" s="508" t="s">
        <v>21</v>
      </c>
      <c r="B44" s="189" t="s">
        <v>124</v>
      </c>
      <c r="C44" s="191" t="s">
        <v>125</v>
      </c>
      <c r="D44" s="192">
        <v>34366</v>
      </c>
      <c r="E44" s="193">
        <v>44131</v>
      </c>
      <c r="F44" s="194">
        <f t="shared" si="5"/>
        <v>78497</v>
      </c>
    </row>
    <row r="45" spans="1:6" ht="17.100000000000001" hidden="1" customHeight="1">
      <c r="A45" s="509"/>
      <c r="B45" s="457" t="s">
        <v>126</v>
      </c>
      <c r="C45" s="190" t="s">
        <v>127</v>
      </c>
      <c r="D45" s="173">
        <f>ROUND(D44/$F44*100,1)</f>
        <v>43.8</v>
      </c>
      <c r="E45" s="174">
        <f>+ROUND(E44/$F44*100,1)</f>
        <v>56.2</v>
      </c>
      <c r="F45" s="175">
        <f t="shared" si="5"/>
        <v>100</v>
      </c>
    </row>
    <row r="46" spans="1:6" ht="17.100000000000001" hidden="1" customHeight="1">
      <c r="A46" s="509"/>
      <c r="B46" s="455" t="s">
        <v>128</v>
      </c>
      <c r="C46" s="458" t="s">
        <v>125</v>
      </c>
      <c r="D46" s="177">
        <v>94940</v>
      </c>
      <c r="E46" s="178">
        <v>50117</v>
      </c>
      <c r="F46" s="179">
        <f t="shared" si="5"/>
        <v>145057</v>
      </c>
    </row>
    <row r="47" spans="1:6" ht="17.100000000000001" hidden="1" customHeight="1">
      <c r="A47" s="509"/>
      <c r="B47" s="456" t="s">
        <v>129</v>
      </c>
      <c r="C47" s="459" t="s">
        <v>127</v>
      </c>
      <c r="D47" s="173">
        <f>ROUND(D46/$F46*100,1)</f>
        <v>65.5</v>
      </c>
      <c r="E47" s="174">
        <f>+ROUND(E46/$F46*100,1)</f>
        <v>34.5</v>
      </c>
      <c r="F47" s="175">
        <f t="shared" si="5"/>
        <v>100</v>
      </c>
    </row>
    <row r="48" spans="1:6" ht="17.100000000000001" hidden="1" customHeight="1">
      <c r="A48" s="509"/>
      <c r="B48" s="511" t="s">
        <v>46</v>
      </c>
      <c r="C48" s="458" t="s">
        <v>125</v>
      </c>
      <c r="D48" s="177">
        <v>13016</v>
      </c>
      <c r="E48" s="178">
        <v>49226</v>
      </c>
      <c r="F48" s="179">
        <f t="shared" si="5"/>
        <v>62242</v>
      </c>
    </row>
    <row r="49" spans="1:6" ht="17.100000000000001" hidden="1" customHeight="1">
      <c r="A49" s="509"/>
      <c r="B49" s="512"/>
      <c r="C49" s="459" t="s">
        <v>127</v>
      </c>
      <c r="D49" s="173">
        <f>ROUND(D48/$F48*100,1)</f>
        <v>20.9</v>
      </c>
      <c r="E49" s="174">
        <f>+ROUND(E48/$F48*100,1)</f>
        <v>79.099999999999994</v>
      </c>
      <c r="F49" s="175">
        <f t="shared" si="5"/>
        <v>100</v>
      </c>
    </row>
    <row r="50" spans="1:6" ht="17.100000000000001" hidden="1" customHeight="1">
      <c r="A50" s="509"/>
      <c r="B50" s="513" t="s">
        <v>14</v>
      </c>
      <c r="C50" s="190" t="s">
        <v>125</v>
      </c>
      <c r="D50" s="177">
        <f>D44+D46+D48</f>
        <v>142322</v>
      </c>
      <c r="E50" s="178">
        <f>E44+E46+E48</f>
        <v>143474</v>
      </c>
      <c r="F50" s="179">
        <f>F44+F46+F48</f>
        <v>285796</v>
      </c>
    </row>
    <row r="51" spans="1:6" ht="17.100000000000001" hidden="1" customHeight="1">
      <c r="A51" s="510"/>
      <c r="B51" s="514"/>
      <c r="C51" s="460" t="s">
        <v>127</v>
      </c>
      <c r="D51" s="186">
        <f>ROUND(D50/$F50*100,1)</f>
        <v>49.8</v>
      </c>
      <c r="E51" s="187">
        <f>+ROUND(E50/$F50*100,1)</f>
        <v>50.2</v>
      </c>
      <c r="F51" s="188">
        <f>SUM(D51:E51)</f>
        <v>100</v>
      </c>
    </row>
    <row r="52" spans="1:6" ht="17.100000000000001" hidden="1" customHeight="1">
      <c r="A52" s="521" t="s">
        <v>22</v>
      </c>
      <c r="B52" s="457" t="s">
        <v>124</v>
      </c>
      <c r="C52" s="190" t="s">
        <v>125</v>
      </c>
      <c r="D52" s="170">
        <v>33273</v>
      </c>
      <c r="E52" s="171">
        <v>47944</v>
      </c>
      <c r="F52" s="172">
        <f t="shared" ref="F52:F57" si="6">SUM(D52:E52)</f>
        <v>81217</v>
      </c>
    </row>
    <row r="53" spans="1:6" ht="17.100000000000001" hidden="1" customHeight="1">
      <c r="A53" s="522"/>
      <c r="B53" s="457" t="s">
        <v>126</v>
      </c>
      <c r="C53" s="190" t="s">
        <v>127</v>
      </c>
      <c r="D53" s="173">
        <f>ROUND(D52/$F52*100,1)</f>
        <v>41</v>
      </c>
      <c r="E53" s="174">
        <f>+ROUND(E52/$F52*100,1)</f>
        <v>59</v>
      </c>
      <c r="F53" s="175">
        <f t="shared" si="6"/>
        <v>100</v>
      </c>
    </row>
    <row r="54" spans="1:6" ht="17.100000000000001" hidden="1" customHeight="1">
      <c r="A54" s="522"/>
      <c r="B54" s="455" t="s">
        <v>128</v>
      </c>
      <c r="C54" s="458" t="s">
        <v>125</v>
      </c>
      <c r="D54" s="177">
        <v>95482</v>
      </c>
      <c r="E54" s="178">
        <v>50912</v>
      </c>
      <c r="F54" s="179">
        <f t="shared" si="6"/>
        <v>146394</v>
      </c>
    </row>
    <row r="55" spans="1:6" ht="17.100000000000001" hidden="1" customHeight="1">
      <c r="A55" s="522"/>
      <c r="B55" s="456" t="s">
        <v>129</v>
      </c>
      <c r="C55" s="459" t="s">
        <v>127</v>
      </c>
      <c r="D55" s="173">
        <f>ROUND(D54/$F54*100,1)</f>
        <v>65.2</v>
      </c>
      <c r="E55" s="174">
        <f>+ROUND(E54/$F54*100,1)</f>
        <v>34.799999999999997</v>
      </c>
      <c r="F55" s="175">
        <f t="shared" si="6"/>
        <v>100</v>
      </c>
    </row>
    <row r="56" spans="1:6" ht="17.100000000000001" hidden="1" customHeight="1">
      <c r="A56" s="522"/>
      <c r="B56" s="511" t="s">
        <v>46</v>
      </c>
      <c r="C56" s="458" t="s">
        <v>125</v>
      </c>
      <c r="D56" s="177">
        <v>18502</v>
      </c>
      <c r="E56" s="178">
        <v>65610</v>
      </c>
      <c r="F56" s="179">
        <f t="shared" si="6"/>
        <v>84112</v>
      </c>
    </row>
    <row r="57" spans="1:6" ht="17.100000000000001" hidden="1" customHeight="1">
      <c r="A57" s="522"/>
      <c r="B57" s="512"/>
      <c r="C57" s="459" t="s">
        <v>127</v>
      </c>
      <c r="D57" s="173">
        <f>ROUND(D56/$F56*100,1)</f>
        <v>22</v>
      </c>
      <c r="E57" s="174">
        <f>+ROUND(E56/$F56*100,1)</f>
        <v>78</v>
      </c>
      <c r="F57" s="175">
        <f t="shared" si="6"/>
        <v>100</v>
      </c>
    </row>
    <row r="58" spans="1:6" ht="17.100000000000001" hidden="1" customHeight="1">
      <c r="A58" s="522"/>
      <c r="B58" s="524" t="s">
        <v>14</v>
      </c>
      <c r="C58" s="190" t="s">
        <v>125</v>
      </c>
      <c r="D58" s="177">
        <f>D52+D54+D56</f>
        <v>147257</v>
      </c>
      <c r="E58" s="178">
        <f>E52+E54+E56</f>
        <v>164466</v>
      </c>
      <c r="F58" s="179">
        <f>F52+F54+F56</f>
        <v>311723</v>
      </c>
    </row>
    <row r="59" spans="1:6" ht="17.100000000000001" hidden="1" customHeight="1">
      <c r="A59" s="523"/>
      <c r="B59" s="525"/>
      <c r="C59" s="460" t="s">
        <v>127</v>
      </c>
      <c r="D59" s="186">
        <f>ROUND(D58/$F58*100,1)</f>
        <v>47.2</v>
      </c>
      <c r="E59" s="187">
        <f>+ROUND(E58/$F58*100,1)</f>
        <v>52.8</v>
      </c>
      <c r="F59" s="188">
        <f>SUM(D59:E59)</f>
        <v>100</v>
      </c>
    </row>
    <row r="60" spans="1:6" ht="17.100000000000001" hidden="1" customHeight="1">
      <c r="A60" s="521" t="s">
        <v>23</v>
      </c>
      <c r="B60" s="191" t="s">
        <v>124</v>
      </c>
      <c r="C60" s="191" t="s">
        <v>125</v>
      </c>
      <c r="D60" s="192">
        <v>32457</v>
      </c>
      <c r="E60" s="193">
        <v>50184</v>
      </c>
      <c r="F60" s="194">
        <f t="shared" ref="F60:F65" si="7">SUM(D60:E60)</f>
        <v>82641</v>
      </c>
    </row>
    <row r="61" spans="1:6" ht="17.100000000000001" hidden="1" customHeight="1">
      <c r="A61" s="522"/>
      <c r="B61" s="457" t="s">
        <v>126</v>
      </c>
      <c r="C61" s="190" t="s">
        <v>127</v>
      </c>
      <c r="D61" s="173">
        <f>ROUND(D60/$F60*100,1)</f>
        <v>39.299999999999997</v>
      </c>
      <c r="E61" s="174">
        <f>+ROUND(E60/$F60*100,1)</f>
        <v>60.7</v>
      </c>
      <c r="F61" s="175">
        <f t="shared" si="7"/>
        <v>100</v>
      </c>
    </row>
    <row r="62" spans="1:6" ht="17.100000000000001" hidden="1" customHeight="1">
      <c r="A62" s="522"/>
      <c r="B62" s="455" t="s">
        <v>128</v>
      </c>
      <c r="C62" s="458" t="s">
        <v>125</v>
      </c>
      <c r="D62" s="177">
        <v>95790</v>
      </c>
      <c r="E62" s="178">
        <v>52016</v>
      </c>
      <c r="F62" s="179">
        <f t="shared" si="7"/>
        <v>147806</v>
      </c>
    </row>
    <row r="63" spans="1:6" ht="17.100000000000001" hidden="1" customHeight="1">
      <c r="A63" s="522"/>
      <c r="B63" s="456" t="s">
        <v>129</v>
      </c>
      <c r="C63" s="459" t="s">
        <v>127</v>
      </c>
      <c r="D63" s="173">
        <f>ROUND(D62/$F62*100,1)</f>
        <v>64.8</v>
      </c>
      <c r="E63" s="174">
        <f>+ROUND(E62/$F62*100,1)</f>
        <v>35.200000000000003</v>
      </c>
      <c r="F63" s="175">
        <f t="shared" si="7"/>
        <v>100</v>
      </c>
    </row>
    <row r="64" spans="1:6" ht="17.100000000000001" hidden="1" customHeight="1">
      <c r="A64" s="522"/>
      <c r="B64" s="511" t="s">
        <v>46</v>
      </c>
      <c r="C64" s="458" t="s">
        <v>125</v>
      </c>
      <c r="D64" s="177">
        <v>18551</v>
      </c>
      <c r="E64" s="178">
        <v>67889</v>
      </c>
      <c r="F64" s="179">
        <f t="shared" si="7"/>
        <v>86440</v>
      </c>
    </row>
    <row r="65" spans="1:6" ht="17.100000000000001" hidden="1" customHeight="1">
      <c r="A65" s="522"/>
      <c r="B65" s="512"/>
      <c r="C65" s="459" t="s">
        <v>127</v>
      </c>
      <c r="D65" s="173">
        <f>ROUND(D64/$F64*100,1)</f>
        <v>21.5</v>
      </c>
      <c r="E65" s="174">
        <f>+ROUND(E64/$F64*100,1)</f>
        <v>78.5</v>
      </c>
      <c r="F65" s="175">
        <f t="shared" si="7"/>
        <v>100</v>
      </c>
    </row>
    <row r="66" spans="1:6" ht="17.100000000000001" hidden="1" customHeight="1">
      <c r="A66" s="522"/>
      <c r="B66" s="513" t="s">
        <v>14</v>
      </c>
      <c r="C66" s="190" t="s">
        <v>125</v>
      </c>
      <c r="D66" s="177">
        <f>D60+D62+D64</f>
        <v>146798</v>
      </c>
      <c r="E66" s="178">
        <f>E60+E62+E64</f>
        <v>170089</v>
      </c>
      <c r="F66" s="179">
        <f>F60+F62+F64</f>
        <v>316887</v>
      </c>
    </row>
    <row r="67" spans="1:6" ht="17.100000000000001" hidden="1" customHeight="1">
      <c r="A67" s="523"/>
      <c r="B67" s="514"/>
      <c r="C67" s="460" t="s">
        <v>127</v>
      </c>
      <c r="D67" s="186">
        <f>ROUND(D66/$F66*100,1)</f>
        <v>46.3</v>
      </c>
      <c r="E67" s="187">
        <f>+ROUND(E66/$F66*100,1)</f>
        <v>53.7</v>
      </c>
      <c r="F67" s="188">
        <f>SUM(D67:E67)</f>
        <v>100</v>
      </c>
    </row>
    <row r="68" spans="1:6" ht="17.100000000000001" hidden="1" customHeight="1">
      <c r="A68" s="521" t="s">
        <v>24</v>
      </c>
      <c r="B68" s="191" t="s">
        <v>124</v>
      </c>
      <c r="C68" s="191" t="s">
        <v>125</v>
      </c>
      <c r="D68" s="192">
        <v>34108</v>
      </c>
      <c r="E68" s="193">
        <f>+F68-D68</f>
        <v>61654</v>
      </c>
      <c r="F68" s="194">
        <v>95762</v>
      </c>
    </row>
    <row r="69" spans="1:6" ht="17.100000000000001" hidden="1" customHeight="1">
      <c r="A69" s="522"/>
      <c r="B69" s="457" t="s">
        <v>126</v>
      </c>
      <c r="C69" s="190" t="s">
        <v>127</v>
      </c>
      <c r="D69" s="173">
        <f>ROUND(D68/$F68*100,1)</f>
        <v>35.6</v>
      </c>
      <c r="E69" s="174">
        <f>+ROUND(E68/$F68*100,1)</f>
        <v>64.400000000000006</v>
      </c>
      <c r="F69" s="175">
        <f>SUM(D69:E69)</f>
        <v>100</v>
      </c>
    </row>
    <row r="70" spans="1:6" ht="17.100000000000001" hidden="1" customHeight="1">
      <c r="A70" s="522"/>
      <c r="B70" s="455" t="s">
        <v>128</v>
      </c>
      <c r="C70" s="458" t="s">
        <v>125</v>
      </c>
      <c r="D70" s="177">
        <v>98510</v>
      </c>
      <c r="E70" s="178">
        <f>+F70-D70</f>
        <v>54949</v>
      </c>
      <c r="F70" s="179">
        <v>153459</v>
      </c>
    </row>
    <row r="71" spans="1:6" ht="17.100000000000001" hidden="1" customHeight="1">
      <c r="A71" s="522"/>
      <c r="B71" s="456" t="s">
        <v>129</v>
      </c>
      <c r="C71" s="459" t="s">
        <v>127</v>
      </c>
      <c r="D71" s="173">
        <f>ROUND(D70/$F70*100,1)</f>
        <v>64.2</v>
      </c>
      <c r="E71" s="174">
        <f>+ROUND(E70/$F70*100,1)</f>
        <v>35.799999999999997</v>
      </c>
      <c r="F71" s="175">
        <f>SUM(D71:E71)</f>
        <v>100</v>
      </c>
    </row>
    <row r="72" spans="1:6" ht="17.100000000000001" hidden="1" customHeight="1">
      <c r="A72" s="522"/>
      <c r="B72" s="511" t="s">
        <v>46</v>
      </c>
      <c r="C72" s="458" t="s">
        <v>125</v>
      </c>
      <c r="D72" s="177">
        <v>19425</v>
      </c>
      <c r="E72" s="178">
        <f>+F72-D72</f>
        <v>73486</v>
      </c>
      <c r="F72" s="179">
        <v>92911</v>
      </c>
    </row>
    <row r="73" spans="1:6" ht="17.100000000000001" hidden="1" customHeight="1">
      <c r="A73" s="522"/>
      <c r="B73" s="512"/>
      <c r="C73" s="459" t="s">
        <v>127</v>
      </c>
      <c r="D73" s="173">
        <f>ROUND(D72/$F72*100,1)</f>
        <v>20.9</v>
      </c>
      <c r="E73" s="174">
        <f>+ROUND(E72/$F72*100,1)</f>
        <v>79.099999999999994</v>
      </c>
      <c r="F73" s="175">
        <f>SUM(D73:E73)</f>
        <v>100</v>
      </c>
    </row>
    <row r="74" spans="1:6" ht="17.100000000000001" hidden="1" customHeight="1">
      <c r="A74" s="522"/>
      <c r="B74" s="513" t="s">
        <v>14</v>
      </c>
      <c r="C74" s="190" t="s">
        <v>125</v>
      </c>
      <c r="D74" s="177">
        <f>D68+D70+D72</f>
        <v>152043</v>
      </c>
      <c r="E74" s="178">
        <f>E68+E70+E72</f>
        <v>190089</v>
      </c>
      <c r="F74" s="179">
        <f>F68+F70+F72</f>
        <v>342132</v>
      </c>
    </row>
    <row r="75" spans="1:6" ht="17.100000000000001" hidden="1" customHeight="1">
      <c r="A75" s="523"/>
      <c r="B75" s="514"/>
      <c r="C75" s="460" t="s">
        <v>127</v>
      </c>
      <c r="D75" s="186">
        <f>ROUND(D74/$F74*100,1)</f>
        <v>44.4</v>
      </c>
      <c r="E75" s="187">
        <f>+ROUND(E74/$F74*100,1)</f>
        <v>55.6</v>
      </c>
      <c r="F75" s="188">
        <f>SUM(D75:E75)</f>
        <v>100</v>
      </c>
    </row>
    <row r="76" spans="1:6" ht="17.100000000000001" hidden="1" customHeight="1">
      <c r="A76" s="521" t="s">
        <v>25</v>
      </c>
      <c r="B76" s="191" t="s">
        <v>124</v>
      </c>
      <c r="C76" s="191" t="s">
        <v>125</v>
      </c>
      <c r="D76" s="192">
        <v>34830</v>
      </c>
      <c r="E76" s="193">
        <v>59928</v>
      </c>
      <c r="F76" s="194">
        <f t="shared" ref="F76:F81" si="8">SUM(D76:E76)</f>
        <v>94758</v>
      </c>
    </row>
    <row r="77" spans="1:6" ht="17.100000000000001" hidden="1" customHeight="1">
      <c r="A77" s="522"/>
      <c r="B77" s="457" t="s">
        <v>126</v>
      </c>
      <c r="C77" s="190" t="s">
        <v>127</v>
      </c>
      <c r="D77" s="173">
        <f>ROUND(D76/$F76*100,1)</f>
        <v>36.799999999999997</v>
      </c>
      <c r="E77" s="174">
        <f>+ROUND(E76/$F76*100,1)</f>
        <v>63.2</v>
      </c>
      <c r="F77" s="175">
        <f t="shared" si="8"/>
        <v>100</v>
      </c>
    </row>
    <row r="78" spans="1:6" ht="17.100000000000001" hidden="1" customHeight="1">
      <c r="A78" s="522"/>
      <c r="B78" s="455" t="s">
        <v>128</v>
      </c>
      <c r="C78" s="458" t="s">
        <v>125</v>
      </c>
      <c r="D78" s="177">
        <v>98701</v>
      </c>
      <c r="E78" s="178">
        <v>55662</v>
      </c>
      <c r="F78" s="179">
        <f t="shared" si="8"/>
        <v>154363</v>
      </c>
    </row>
    <row r="79" spans="1:6" ht="17.100000000000001" hidden="1" customHeight="1">
      <c r="A79" s="522"/>
      <c r="B79" s="456" t="s">
        <v>129</v>
      </c>
      <c r="C79" s="459" t="s">
        <v>127</v>
      </c>
      <c r="D79" s="173">
        <f>ROUND(D78/$F78*100,1)</f>
        <v>63.9</v>
      </c>
      <c r="E79" s="174">
        <f>+ROUND(E78/$F78*100,1)</f>
        <v>36.1</v>
      </c>
      <c r="F79" s="175">
        <f t="shared" si="8"/>
        <v>100</v>
      </c>
    </row>
    <row r="80" spans="1:6" ht="17.100000000000001" hidden="1" customHeight="1">
      <c r="A80" s="522"/>
      <c r="B80" s="511" t="s">
        <v>46</v>
      </c>
      <c r="C80" s="458" t="s">
        <v>125</v>
      </c>
      <c r="D80" s="177">
        <v>18950</v>
      </c>
      <c r="E80" s="178">
        <v>76536</v>
      </c>
      <c r="F80" s="179">
        <f t="shared" si="8"/>
        <v>95486</v>
      </c>
    </row>
    <row r="81" spans="1:6" ht="17.100000000000001" hidden="1" customHeight="1">
      <c r="A81" s="522"/>
      <c r="B81" s="512"/>
      <c r="C81" s="459" t="s">
        <v>127</v>
      </c>
      <c r="D81" s="173">
        <f>ROUND(D80/$F80*100,1)</f>
        <v>19.8</v>
      </c>
      <c r="E81" s="174">
        <f>+ROUND(E80/$F80*100,1)</f>
        <v>80.2</v>
      </c>
      <c r="F81" s="175">
        <f t="shared" si="8"/>
        <v>100</v>
      </c>
    </row>
    <row r="82" spans="1:6" ht="17.100000000000001" hidden="1" customHeight="1">
      <c r="A82" s="522"/>
      <c r="B82" s="513" t="s">
        <v>14</v>
      </c>
      <c r="C82" s="190" t="s">
        <v>125</v>
      </c>
      <c r="D82" s="177">
        <f>D76+D78+D80</f>
        <v>152481</v>
      </c>
      <c r="E82" s="178">
        <f>E76+E78+E80</f>
        <v>192126</v>
      </c>
      <c r="F82" s="179">
        <f>F76+F78+F80</f>
        <v>344607</v>
      </c>
    </row>
    <row r="83" spans="1:6" ht="17.100000000000001" hidden="1" customHeight="1">
      <c r="A83" s="523"/>
      <c r="B83" s="514"/>
      <c r="C83" s="460" t="s">
        <v>127</v>
      </c>
      <c r="D83" s="186">
        <f>ROUND(D82/$F82*100,1)</f>
        <v>44.2</v>
      </c>
      <c r="E83" s="187">
        <f>+ROUND(E82/$F82*100,1)</f>
        <v>55.8</v>
      </c>
      <c r="F83" s="188">
        <f>SUM(D83:E83)</f>
        <v>100</v>
      </c>
    </row>
    <row r="84" spans="1:6" ht="17.100000000000001" hidden="1" customHeight="1">
      <c r="A84" s="526" t="s">
        <v>26</v>
      </c>
      <c r="B84" s="191" t="s">
        <v>124</v>
      </c>
      <c r="C84" s="191" t="s">
        <v>125</v>
      </c>
      <c r="D84" s="195">
        <v>35425</v>
      </c>
      <c r="E84" s="196">
        <v>59981</v>
      </c>
      <c r="F84" s="197">
        <v>95406</v>
      </c>
    </row>
    <row r="85" spans="1:6" ht="17.100000000000001" hidden="1" customHeight="1">
      <c r="A85" s="527"/>
      <c r="B85" s="457" t="s">
        <v>126</v>
      </c>
      <c r="C85" s="190" t="s">
        <v>127</v>
      </c>
      <c r="D85" s="198">
        <f>ROUND(D84/$F84*100,1)</f>
        <v>37.1</v>
      </c>
      <c r="E85" s="199">
        <f>+ROUND(E84/$F84*100,1)</f>
        <v>62.9</v>
      </c>
      <c r="F85" s="200">
        <f>SUM(D85:E85)</f>
        <v>100</v>
      </c>
    </row>
    <row r="86" spans="1:6" ht="17.100000000000001" hidden="1" customHeight="1">
      <c r="A86" s="527"/>
      <c r="B86" s="455" t="s">
        <v>128</v>
      </c>
      <c r="C86" s="458" t="s">
        <v>125</v>
      </c>
      <c r="D86" s="201">
        <v>98597</v>
      </c>
      <c r="E86" s="202">
        <v>56741</v>
      </c>
      <c r="F86" s="203">
        <v>155338</v>
      </c>
    </row>
    <row r="87" spans="1:6" ht="17.100000000000001" hidden="1" customHeight="1">
      <c r="A87" s="527"/>
      <c r="B87" s="456" t="s">
        <v>129</v>
      </c>
      <c r="C87" s="459" t="s">
        <v>127</v>
      </c>
      <c r="D87" s="198">
        <f>ROUND(D86/$F86*100,1)</f>
        <v>63.5</v>
      </c>
      <c r="E87" s="199">
        <f>+ROUND(E86/$F86*100,1)</f>
        <v>36.5</v>
      </c>
      <c r="F87" s="200">
        <f>SUM(D87:E87)</f>
        <v>100</v>
      </c>
    </row>
    <row r="88" spans="1:6" ht="17.100000000000001" hidden="1" customHeight="1">
      <c r="A88" s="527"/>
      <c r="B88" s="511" t="s">
        <v>46</v>
      </c>
      <c r="C88" s="458" t="s">
        <v>125</v>
      </c>
      <c r="D88" s="201">
        <v>18802</v>
      </c>
      <c r="E88" s="202">
        <v>79515</v>
      </c>
      <c r="F88" s="203">
        <v>98317</v>
      </c>
    </row>
    <row r="89" spans="1:6" ht="17.100000000000001" hidden="1" customHeight="1">
      <c r="A89" s="527"/>
      <c r="B89" s="512"/>
      <c r="C89" s="459" t="s">
        <v>127</v>
      </c>
      <c r="D89" s="198">
        <f>ROUND(D88/$F88*100,1)</f>
        <v>19.100000000000001</v>
      </c>
      <c r="E89" s="199">
        <f>+ROUND(E88/$F88*100,1)</f>
        <v>80.900000000000006</v>
      </c>
      <c r="F89" s="200">
        <f>SUM(D89:E89)</f>
        <v>100</v>
      </c>
    </row>
    <row r="90" spans="1:6" ht="17.100000000000001" hidden="1" customHeight="1">
      <c r="A90" s="527"/>
      <c r="B90" s="513" t="s">
        <v>14</v>
      </c>
      <c r="C90" s="190" t="s">
        <v>125</v>
      </c>
      <c r="D90" s="177">
        <f>D84+D86+D88</f>
        <v>152824</v>
      </c>
      <c r="E90" s="178">
        <f>F90-D90</f>
        <v>196237</v>
      </c>
      <c r="F90" s="179">
        <f>F84+F86+F88</f>
        <v>349061</v>
      </c>
    </row>
    <row r="91" spans="1:6" ht="17.100000000000001" hidden="1" customHeight="1">
      <c r="A91" s="528"/>
      <c r="B91" s="513"/>
      <c r="C91" s="460" t="s">
        <v>127</v>
      </c>
      <c r="D91" s="173">
        <f>ROUND(D90/$F90*100,1)</f>
        <v>43.8</v>
      </c>
      <c r="E91" s="174">
        <f>+ROUND(E90/$F90*100,1)</f>
        <v>56.2</v>
      </c>
      <c r="F91" s="188">
        <f>SUM(D91:E91)</f>
        <v>100</v>
      </c>
    </row>
    <row r="92" spans="1:6" ht="17.100000000000001" hidden="1" customHeight="1">
      <c r="A92" s="529" t="s">
        <v>27</v>
      </c>
      <c r="B92" s="191" t="s">
        <v>124</v>
      </c>
      <c r="C92" s="191" t="s">
        <v>125</v>
      </c>
      <c r="D92" s="195">
        <v>34869</v>
      </c>
      <c r="E92" s="196">
        <f>F92-D92</f>
        <v>64111</v>
      </c>
      <c r="F92" s="197">
        <v>98980</v>
      </c>
    </row>
    <row r="93" spans="1:6" ht="17.100000000000001" hidden="1" customHeight="1">
      <c r="A93" s="522"/>
      <c r="B93" s="457" t="s">
        <v>126</v>
      </c>
      <c r="C93" s="190" t="s">
        <v>127</v>
      </c>
      <c r="D93" s="198">
        <f>ROUND(D92/$F92*100,1)</f>
        <v>35.200000000000003</v>
      </c>
      <c r="E93" s="199">
        <f>+ROUND(E92/$F92*100,1)</f>
        <v>64.8</v>
      </c>
      <c r="F93" s="200">
        <f>SUM(D93:E93)</f>
        <v>100</v>
      </c>
    </row>
    <row r="94" spans="1:6" ht="17.100000000000001" hidden="1" customHeight="1">
      <c r="A94" s="522"/>
      <c r="B94" s="455" t="s">
        <v>128</v>
      </c>
      <c r="C94" s="458" t="s">
        <v>125</v>
      </c>
      <c r="D94" s="201">
        <v>98809</v>
      </c>
      <c r="E94" s="202">
        <f>F94-D94</f>
        <v>57375</v>
      </c>
      <c r="F94" s="203">
        <v>156184</v>
      </c>
    </row>
    <row r="95" spans="1:6" ht="17.100000000000001" hidden="1" customHeight="1">
      <c r="A95" s="522"/>
      <c r="B95" s="456" t="s">
        <v>129</v>
      </c>
      <c r="C95" s="459" t="s">
        <v>127</v>
      </c>
      <c r="D95" s="198">
        <f>ROUND(D94/$F94*100,1)</f>
        <v>63.3</v>
      </c>
      <c r="E95" s="199">
        <f>+ROUND(E94/$F94*100,1)</f>
        <v>36.700000000000003</v>
      </c>
      <c r="F95" s="200">
        <f>SUM(D95:E95)</f>
        <v>100</v>
      </c>
    </row>
    <row r="96" spans="1:6" ht="17.100000000000001" hidden="1" customHeight="1">
      <c r="A96" s="522"/>
      <c r="B96" s="511" t="s">
        <v>46</v>
      </c>
      <c r="C96" s="458" t="s">
        <v>125</v>
      </c>
      <c r="D96" s="201">
        <v>18355</v>
      </c>
      <c r="E96" s="202">
        <f>F96-D96</f>
        <v>83259</v>
      </c>
      <c r="F96" s="203">
        <v>101614</v>
      </c>
    </row>
    <row r="97" spans="1:6" ht="17.100000000000001" hidden="1" customHeight="1">
      <c r="A97" s="522"/>
      <c r="B97" s="512"/>
      <c r="C97" s="459" t="s">
        <v>127</v>
      </c>
      <c r="D97" s="198">
        <f>ROUND(D96/$F96*100,1)</f>
        <v>18.100000000000001</v>
      </c>
      <c r="E97" s="199">
        <f>+ROUND(E96/$F96*100,1)</f>
        <v>81.900000000000006</v>
      </c>
      <c r="F97" s="200">
        <f>SUM(D97:E97)</f>
        <v>100</v>
      </c>
    </row>
    <row r="98" spans="1:6" ht="17.100000000000001" hidden="1" customHeight="1">
      <c r="A98" s="522"/>
      <c r="B98" s="513" t="s">
        <v>14</v>
      </c>
      <c r="C98" s="190" t="s">
        <v>125</v>
      </c>
      <c r="D98" s="177">
        <f>D92+D94+D96</f>
        <v>152033</v>
      </c>
      <c r="E98" s="178">
        <f>F98-D98</f>
        <v>204745</v>
      </c>
      <c r="F98" s="179">
        <f>F92+F94+F96</f>
        <v>356778</v>
      </c>
    </row>
    <row r="99" spans="1:6" ht="17.100000000000001" hidden="1" customHeight="1">
      <c r="A99" s="530"/>
      <c r="B99" s="513"/>
      <c r="C99" s="460" t="s">
        <v>127</v>
      </c>
      <c r="D99" s="173">
        <f>ROUND(D98/$F98*100,1)</f>
        <v>42.6</v>
      </c>
      <c r="E99" s="174">
        <f>+ROUND(E98/$F98*100,1)</f>
        <v>57.4</v>
      </c>
      <c r="F99" s="175">
        <f>SUM(D99:E99)</f>
        <v>100</v>
      </c>
    </row>
    <row r="100" spans="1:6" ht="17.100000000000001" hidden="1" customHeight="1">
      <c r="A100" s="531" t="s">
        <v>28</v>
      </c>
      <c r="B100" s="191" t="s">
        <v>124</v>
      </c>
      <c r="C100" s="191" t="s">
        <v>125</v>
      </c>
      <c r="D100" s="195">
        <v>27077</v>
      </c>
      <c r="E100" s="196">
        <f>F100-D100</f>
        <v>52498</v>
      </c>
      <c r="F100" s="204">
        <v>79575</v>
      </c>
    </row>
    <row r="101" spans="1:6" ht="17.100000000000001" hidden="1" customHeight="1">
      <c r="A101" s="532"/>
      <c r="B101" s="457" t="s">
        <v>126</v>
      </c>
      <c r="C101" s="190" t="s">
        <v>127</v>
      </c>
      <c r="D101" s="198">
        <f>ROUND(D100/$F100*100,1)</f>
        <v>34</v>
      </c>
      <c r="E101" s="199">
        <f>+ROUND(E100/$F100*100,1)</f>
        <v>66</v>
      </c>
      <c r="F101" s="200">
        <f>SUM(D101:E101)</f>
        <v>100</v>
      </c>
    </row>
    <row r="102" spans="1:6" ht="17.100000000000001" hidden="1" customHeight="1">
      <c r="A102" s="532"/>
      <c r="B102" s="455" t="s">
        <v>128</v>
      </c>
      <c r="C102" s="458" t="s">
        <v>125</v>
      </c>
      <c r="D102" s="201">
        <v>98564</v>
      </c>
      <c r="E102" s="202">
        <f>F102-D102</f>
        <v>58401</v>
      </c>
      <c r="F102" s="203">
        <v>156965</v>
      </c>
    </row>
    <row r="103" spans="1:6" ht="17.100000000000001" hidden="1" customHeight="1">
      <c r="A103" s="532"/>
      <c r="B103" s="456" t="s">
        <v>129</v>
      </c>
      <c r="C103" s="459" t="s">
        <v>127</v>
      </c>
      <c r="D103" s="198">
        <f>ROUND(D102/$F102*100,1)</f>
        <v>62.8</v>
      </c>
      <c r="E103" s="199">
        <f>+ROUND(E102/$F102*100,1)</f>
        <v>37.200000000000003</v>
      </c>
      <c r="F103" s="200">
        <f>SUM(D103:E103)</f>
        <v>100</v>
      </c>
    </row>
    <row r="104" spans="1:6" ht="17.100000000000001" hidden="1" customHeight="1">
      <c r="A104" s="532"/>
      <c r="B104" s="533" t="s">
        <v>46</v>
      </c>
      <c r="C104" s="458" t="s">
        <v>125</v>
      </c>
      <c r="D104" s="201">
        <v>17852</v>
      </c>
      <c r="E104" s="202">
        <f>F104-D104</f>
        <v>86075</v>
      </c>
      <c r="F104" s="203">
        <v>103927</v>
      </c>
    </row>
    <row r="105" spans="1:6" ht="17.100000000000001" hidden="1" customHeight="1">
      <c r="A105" s="532"/>
      <c r="B105" s="534"/>
      <c r="C105" s="459" t="s">
        <v>127</v>
      </c>
      <c r="D105" s="198">
        <f>ROUND(D104/$F104*100,1)</f>
        <v>17.2</v>
      </c>
      <c r="E105" s="199">
        <f>+ROUND(E104/$F104*100,1)</f>
        <v>82.8</v>
      </c>
      <c r="F105" s="200">
        <f>SUM(D105:E105)</f>
        <v>100</v>
      </c>
    </row>
    <row r="106" spans="1:6" ht="17.100000000000001" hidden="1" customHeight="1">
      <c r="A106" s="532"/>
      <c r="B106" s="533" t="s">
        <v>14</v>
      </c>
      <c r="C106" s="190" t="s">
        <v>125</v>
      </c>
      <c r="D106" s="177">
        <f>D100+D102+D104</f>
        <v>143493</v>
      </c>
      <c r="E106" s="178">
        <f>F106-D106</f>
        <v>196974</v>
      </c>
      <c r="F106" s="179">
        <f>F100+F102+F104</f>
        <v>340467</v>
      </c>
    </row>
    <row r="107" spans="1:6" ht="17.100000000000001" hidden="1" customHeight="1">
      <c r="A107" s="529"/>
      <c r="B107" s="535"/>
      <c r="C107" s="460" t="s">
        <v>127</v>
      </c>
      <c r="D107" s="186">
        <f>ROUND(D106/$F106*100,1)</f>
        <v>42.1</v>
      </c>
      <c r="E107" s="187">
        <f>+ROUND(E106/$F106*100,1)</f>
        <v>57.9</v>
      </c>
      <c r="F107" s="188">
        <f>SUM(D107:E107)</f>
        <v>100</v>
      </c>
    </row>
    <row r="108" spans="1:6" ht="16.5" hidden="1" customHeight="1">
      <c r="A108" s="531" t="s">
        <v>29</v>
      </c>
      <c r="B108" s="191" t="s">
        <v>124</v>
      </c>
      <c r="C108" s="191" t="s">
        <v>125</v>
      </c>
      <c r="D108" s="195">
        <v>25917</v>
      </c>
      <c r="E108" s="196">
        <f>F108-D108</f>
        <v>51970</v>
      </c>
      <c r="F108" s="204">
        <v>77887</v>
      </c>
    </row>
    <row r="109" spans="1:6" ht="17.100000000000001" hidden="1" customHeight="1">
      <c r="A109" s="532"/>
      <c r="B109" s="457" t="s">
        <v>126</v>
      </c>
      <c r="C109" s="190" t="s">
        <v>127</v>
      </c>
      <c r="D109" s="198">
        <f>ROUND(D108/$F108*100,1)</f>
        <v>33.299999999999997</v>
      </c>
      <c r="E109" s="199">
        <f>+ROUND(E108/$F108*100,1)</f>
        <v>66.7</v>
      </c>
      <c r="F109" s="200">
        <f>SUM(D109:E109)</f>
        <v>100</v>
      </c>
    </row>
    <row r="110" spans="1:6" ht="17.100000000000001" hidden="1" customHeight="1">
      <c r="A110" s="532"/>
      <c r="B110" s="455" t="s">
        <v>128</v>
      </c>
      <c r="C110" s="458" t="s">
        <v>125</v>
      </c>
      <c r="D110" s="201">
        <v>98124</v>
      </c>
      <c r="E110" s="202">
        <f>F110-D110</f>
        <v>58810</v>
      </c>
      <c r="F110" s="203">
        <v>156934</v>
      </c>
    </row>
    <row r="111" spans="1:6" ht="17.100000000000001" hidden="1" customHeight="1">
      <c r="A111" s="532"/>
      <c r="B111" s="456" t="s">
        <v>129</v>
      </c>
      <c r="C111" s="459" t="s">
        <v>127</v>
      </c>
      <c r="D111" s="198">
        <f>ROUND(D110/$F110*100,1)</f>
        <v>62.5</v>
      </c>
      <c r="E111" s="199">
        <f>+ROUND(E110/$F110*100,1)</f>
        <v>37.5</v>
      </c>
      <c r="F111" s="200">
        <f>SUM(D111:E111)</f>
        <v>100</v>
      </c>
    </row>
    <row r="112" spans="1:6" ht="17.100000000000001" hidden="1" customHeight="1">
      <c r="A112" s="532"/>
      <c r="B112" s="533" t="s">
        <v>46</v>
      </c>
      <c r="C112" s="458" t="s">
        <v>125</v>
      </c>
      <c r="D112" s="201">
        <v>17364</v>
      </c>
      <c r="E112" s="202">
        <f>F112-D112</f>
        <v>88198</v>
      </c>
      <c r="F112" s="203">
        <v>105562</v>
      </c>
    </row>
    <row r="113" spans="1:6" ht="17.100000000000001" hidden="1" customHeight="1">
      <c r="A113" s="532"/>
      <c r="B113" s="534"/>
      <c r="C113" s="459" t="s">
        <v>127</v>
      </c>
      <c r="D113" s="198">
        <f>ROUND(D112/$F112*100,1)</f>
        <v>16.399999999999999</v>
      </c>
      <c r="E113" s="199">
        <f>+ROUND(E112/$F112*100,1)</f>
        <v>83.6</v>
      </c>
      <c r="F113" s="200">
        <f>SUM(D113:E113)</f>
        <v>100</v>
      </c>
    </row>
    <row r="114" spans="1:6" ht="17.100000000000001" hidden="1" customHeight="1">
      <c r="A114" s="532"/>
      <c r="B114" s="533" t="s">
        <v>14</v>
      </c>
      <c r="C114" s="190" t="s">
        <v>125</v>
      </c>
      <c r="D114" s="177">
        <f>D108+D110+D112</f>
        <v>141405</v>
      </c>
      <c r="E114" s="178">
        <f>F114-D114</f>
        <v>198978</v>
      </c>
      <c r="F114" s="179">
        <f>F108+F110+F112</f>
        <v>340383</v>
      </c>
    </row>
    <row r="115" spans="1:6" ht="16.5" hidden="1" customHeight="1">
      <c r="A115" s="529"/>
      <c r="B115" s="535"/>
      <c r="C115" s="460" t="s">
        <v>127</v>
      </c>
      <c r="D115" s="186">
        <f>ROUND(D114/$F114*100,1)</f>
        <v>41.5</v>
      </c>
      <c r="E115" s="187">
        <f>+ROUND(E114/$F114*100,1)</f>
        <v>58.5</v>
      </c>
      <c r="F115" s="188">
        <f>SUM(D115:E115)</f>
        <v>100</v>
      </c>
    </row>
    <row r="116" spans="1:6" ht="16.5" hidden="1" customHeight="1">
      <c r="A116" s="531" t="s">
        <v>30</v>
      </c>
      <c r="B116" s="191" t="s">
        <v>124</v>
      </c>
      <c r="C116" s="191" t="s">
        <v>125</v>
      </c>
      <c r="D116" s="195">
        <v>24145</v>
      </c>
      <c r="E116" s="196">
        <f>F116-D116</f>
        <v>52544</v>
      </c>
      <c r="F116" s="204">
        <v>76689</v>
      </c>
    </row>
    <row r="117" spans="1:6" ht="16.5" hidden="1" customHeight="1">
      <c r="A117" s="532"/>
      <c r="B117" s="457" t="s">
        <v>126</v>
      </c>
      <c r="C117" s="190" t="s">
        <v>127</v>
      </c>
      <c r="D117" s="198">
        <f>ROUND(D116/$F116*100,1)</f>
        <v>31.5</v>
      </c>
      <c r="E117" s="199">
        <f>+ROUND(E116/$F116*100,1)</f>
        <v>68.5</v>
      </c>
      <c r="F117" s="200">
        <f>SUM(D117:E117)</f>
        <v>100</v>
      </c>
    </row>
    <row r="118" spans="1:6" ht="16.5" hidden="1" customHeight="1">
      <c r="A118" s="532"/>
      <c r="B118" s="455" t="s">
        <v>128</v>
      </c>
      <c r="C118" s="458" t="s">
        <v>125</v>
      </c>
      <c r="D118" s="201">
        <v>97636</v>
      </c>
      <c r="E118" s="202">
        <f>F118-D118</f>
        <v>60626</v>
      </c>
      <c r="F118" s="203">
        <v>158262</v>
      </c>
    </row>
    <row r="119" spans="1:6" ht="16.5" hidden="1" customHeight="1">
      <c r="A119" s="532"/>
      <c r="B119" s="456" t="s">
        <v>129</v>
      </c>
      <c r="C119" s="459" t="s">
        <v>127</v>
      </c>
      <c r="D119" s="198">
        <f>ROUND(D118/$F118*100,1)</f>
        <v>61.7</v>
      </c>
      <c r="E119" s="199">
        <f>+ROUND(E118/$F118*100,1)</f>
        <v>38.299999999999997</v>
      </c>
      <c r="F119" s="200">
        <f>SUM(D119:E119)</f>
        <v>100</v>
      </c>
    </row>
    <row r="120" spans="1:6" ht="16.5" hidden="1" customHeight="1">
      <c r="A120" s="532"/>
      <c r="B120" s="533" t="s">
        <v>46</v>
      </c>
      <c r="C120" s="458" t="s">
        <v>125</v>
      </c>
      <c r="D120" s="201">
        <v>17006</v>
      </c>
      <c r="E120" s="202">
        <f>F120-D120</f>
        <v>90413</v>
      </c>
      <c r="F120" s="203">
        <v>107419</v>
      </c>
    </row>
    <row r="121" spans="1:6" ht="16.5" hidden="1" customHeight="1">
      <c r="A121" s="532"/>
      <c r="B121" s="534"/>
      <c r="C121" s="459" t="s">
        <v>127</v>
      </c>
      <c r="D121" s="198">
        <f>ROUND(D120/$F120*100,1)</f>
        <v>15.8</v>
      </c>
      <c r="E121" s="199">
        <f>+ROUND(E120/$F120*100,1)</f>
        <v>84.2</v>
      </c>
      <c r="F121" s="200">
        <f>SUM(D121:E121)</f>
        <v>100</v>
      </c>
    </row>
    <row r="122" spans="1:6" ht="16.5" hidden="1" customHeight="1">
      <c r="A122" s="532"/>
      <c r="B122" s="533" t="s">
        <v>14</v>
      </c>
      <c r="C122" s="190" t="s">
        <v>125</v>
      </c>
      <c r="D122" s="177">
        <f>D116+D118+D120</f>
        <v>138787</v>
      </c>
      <c r="E122" s="178">
        <f>F122-D122</f>
        <v>203583</v>
      </c>
      <c r="F122" s="179">
        <f>F116+F118+F120</f>
        <v>342370</v>
      </c>
    </row>
    <row r="123" spans="1:6" ht="16.5" hidden="1" customHeight="1">
      <c r="A123" s="529"/>
      <c r="B123" s="535"/>
      <c r="C123" s="460" t="s">
        <v>127</v>
      </c>
      <c r="D123" s="186">
        <f>ROUND(D122/$F122*100,1)</f>
        <v>40.5</v>
      </c>
      <c r="E123" s="187">
        <f>+ROUND(E122/$F122*100,1)</f>
        <v>59.5</v>
      </c>
      <c r="F123" s="188">
        <f>SUM(D123:E123)</f>
        <v>100</v>
      </c>
    </row>
    <row r="124" spans="1:6" ht="16.5" hidden="1" customHeight="1">
      <c r="A124" s="531" t="s">
        <v>31</v>
      </c>
      <c r="B124" s="190" t="s">
        <v>124</v>
      </c>
      <c r="C124" s="190" t="s">
        <v>125</v>
      </c>
      <c r="D124" s="205">
        <v>23171</v>
      </c>
      <c r="E124" s="206">
        <f>F124-D124</f>
        <v>53115</v>
      </c>
      <c r="F124" s="197">
        <v>76286</v>
      </c>
    </row>
    <row r="125" spans="1:6" ht="16.5" hidden="1" customHeight="1">
      <c r="A125" s="532"/>
      <c r="B125" s="457" t="s">
        <v>126</v>
      </c>
      <c r="C125" s="190" t="s">
        <v>127</v>
      </c>
      <c r="D125" s="198">
        <f>ROUND(D124/$F124*100,1)</f>
        <v>30.4</v>
      </c>
      <c r="E125" s="199">
        <f>+ROUND(E124/$F124*100,1)</f>
        <v>69.599999999999994</v>
      </c>
      <c r="F125" s="200">
        <f>SUM(D125:E125)</f>
        <v>100</v>
      </c>
    </row>
    <row r="126" spans="1:6" ht="16.5" hidden="1" customHeight="1">
      <c r="A126" s="532"/>
      <c r="B126" s="455" t="s">
        <v>128</v>
      </c>
      <c r="C126" s="458" t="s">
        <v>125</v>
      </c>
      <c r="D126" s="201">
        <v>97161</v>
      </c>
      <c r="E126" s="202">
        <f>F126-D126</f>
        <v>61986</v>
      </c>
      <c r="F126" s="203">
        <v>159147</v>
      </c>
    </row>
    <row r="127" spans="1:6" ht="16.5" hidden="1" customHeight="1">
      <c r="A127" s="532"/>
      <c r="B127" s="456" t="s">
        <v>129</v>
      </c>
      <c r="C127" s="459" t="s">
        <v>127</v>
      </c>
      <c r="D127" s="198">
        <f>ROUND(D126/$F126*100,1)</f>
        <v>61.1</v>
      </c>
      <c r="E127" s="199">
        <f>+ROUND(E126/$F126*100,1)</f>
        <v>38.9</v>
      </c>
      <c r="F127" s="200">
        <f>SUM(D127:E127)</f>
        <v>100</v>
      </c>
    </row>
    <row r="128" spans="1:6" ht="16.5" hidden="1" customHeight="1">
      <c r="A128" s="532"/>
      <c r="B128" s="533" t="s">
        <v>46</v>
      </c>
      <c r="C128" s="458" t="s">
        <v>125</v>
      </c>
      <c r="D128" s="201">
        <v>16479</v>
      </c>
      <c r="E128" s="202">
        <f>F128-D128</f>
        <v>93321</v>
      </c>
      <c r="F128" s="203">
        <v>109800</v>
      </c>
    </row>
    <row r="129" spans="1:6" ht="16.5" hidden="1" customHeight="1">
      <c r="A129" s="532"/>
      <c r="B129" s="534"/>
      <c r="C129" s="459" t="s">
        <v>127</v>
      </c>
      <c r="D129" s="198">
        <f>ROUND(D128/$F128*100,1)</f>
        <v>15</v>
      </c>
      <c r="E129" s="199">
        <f>+ROUND(E128/$F128*100,1)</f>
        <v>85</v>
      </c>
      <c r="F129" s="200">
        <f>SUM(D129:E129)</f>
        <v>100</v>
      </c>
    </row>
    <row r="130" spans="1:6" ht="16.5" hidden="1" customHeight="1">
      <c r="A130" s="532"/>
      <c r="B130" s="533" t="s">
        <v>14</v>
      </c>
      <c r="C130" s="190" t="s">
        <v>125</v>
      </c>
      <c r="D130" s="177">
        <f>D124+D126+D128</f>
        <v>136811</v>
      </c>
      <c r="E130" s="178">
        <f>F130-D130</f>
        <v>208422</v>
      </c>
      <c r="F130" s="179">
        <f>F124+F126+F128</f>
        <v>345233</v>
      </c>
    </row>
    <row r="131" spans="1:6" ht="16.5" hidden="1" customHeight="1" thickBot="1">
      <c r="A131" s="536"/>
      <c r="B131" s="537"/>
      <c r="C131" s="461" t="s">
        <v>127</v>
      </c>
      <c r="D131" s="207">
        <f>ROUND(D130/$F130*100,1)</f>
        <v>39.6</v>
      </c>
      <c r="E131" s="208">
        <f>+ROUND(E130/$F130*100,1)</f>
        <v>60.4</v>
      </c>
      <c r="F131" s="209">
        <f>SUM(D131:E131)</f>
        <v>100</v>
      </c>
    </row>
    <row r="132" spans="1:6" ht="16.5" hidden="1" customHeight="1">
      <c r="A132" s="529" t="s">
        <v>32</v>
      </c>
      <c r="B132" s="190" t="s">
        <v>124</v>
      </c>
      <c r="C132" s="190" t="s">
        <v>125</v>
      </c>
      <c r="D132" s="205">
        <v>22347</v>
      </c>
      <c r="E132" s="206">
        <f>F132-D132</f>
        <v>52995</v>
      </c>
      <c r="F132" s="197">
        <v>75342</v>
      </c>
    </row>
    <row r="133" spans="1:6" ht="16.5" hidden="1" customHeight="1">
      <c r="A133" s="522"/>
      <c r="B133" s="457" t="s">
        <v>126</v>
      </c>
      <c r="C133" s="190" t="s">
        <v>127</v>
      </c>
      <c r="D133" s="198">
        <f>ROUND(D132/$F132*100,1)</f>
        <v>29.7</v>
      </c>
      <c r="E133" s="199">
        <f>+ROUND(E132/$F132*100,1)</f>
        <v>70.3</v>
      </c>
      <c r="F133" s="200">
        <f>SUM(D133:E133)</f>
        <v>100</v>
      </c>
    </row>
    <row r="134" spans="1:6" ht="16.5" hidden="1" customHeight="1">
      <c r="A134" s="522"/>
      <c r="B134" s="455" t="s">
        <v>128</v>
      </c>
      <c r="C134" s="458" t="s">
        <v>125</v>
      </c>
      <c r="D134" s="201">
        <v>96371</v>
      </c>
      <c r="E134" s="202">
        <f>F134-D134</f>
        <v>63701</v>
      </c>
      <c r="F134" s="203">
        <v>160072</v>
      </c>
    </row>
    <row r="135" spans="1:6" ht="16.5" hidden="1" customHeight="1">
      <c r="A135" s="522"/>
      <c r="B135" s="456" t="s">
        <v>129</v>
      </c>
      <c r="C135" s="459" t="s">
        <v>127</v>
      </c>
      <c r="D135" s="198">
        <f>ROUND(D134/$F134*100,1)</f>
        <v>60.2</v>
      </c>
      <c r="E135" s="199">
        <f>+ROUND(E134/$F134*100,1)</f>
        <v>39.799999999999997</v>
      </c>
      <c r="F135" s="200">
        <f>SUM(D135:E135)</f>
        <v>100</v>
      </c>
    </row>
    <row r="136" spans="1:6" ht="16.5" hidden="1" customHeight="1">
      <c r="A136" s="522"/>
      <c r="B136" s="511" t="s">
        <v>46</v>
      </c>
      <c r="C136" s="458" t="s">
        <v>125</v>
      </c>
      <c r="D136" s="201">
        <v>16008</v>
      </c>
      <c r="E136" s="202">
        <f>F136-D136</f>
        <v>96105</v>
      </c>
      <c r="F136" s="203">
        <v>112113</v>
      </c>
    </row>
    <row r="137" spans="1:6" ht="16.5" hidden="1" customHeight="1">
      <c r="A137" s="522"/>
      <c r="B137" s="512"/>
      <c r="C137" s="459" t="s">
        <v>127</v>
      </c>
      <c r="D137" s="198">
        <f>ROUND(D136/$F136*100,1)</f>
        <v>14.3</v>
      </c>
      <c r="E137" s="199">
        <f>+ROUND(E136/$F136*100,1)</f>
        <v>85.7</v>
      </c>
      <c r="F137" s="200">
        <f>SUM(D137:E137)</f>
        <v>100</v>
      </c>
    </row>
    <row r="138" spans="1:6" ht="16.5" hidden="1" customHeight="1">
      <c r="A138" s="522"/>
      <c r="B138" s="513" t="s">
        <v>14</v>
      </c>
      <c r="C138" s="190" t="s">
        <v>125</v>
      </c>
      <c r="D138" s="177">
        <f>D132+D134+D136</f>
        <v>134726</v>
      </c>
      <c r="E138" s="178">
        <f>F138-D138</f>
        <v>212801</v>
      </c>
      <c r="F138" s="179">
        <f>F132+F134+F136</f>
        <v>347527</v>
      </c>
    </row>
    <row r="139" spans="1:6" ht="16.5" hidden="1" customHeight="1" thickBot="1">
      <c r="A139" s="538"/>
      <c r="B139" s="539"/>
      <c r="C139" s="461" t="s">
        <v>127</v>
      </c>
      <c r="D139" s="207">
        <f>ROUND(D138/$F138*100,1)</f>
        <v>38.799999999999997</v>
      </c>
      <c r="E139" s="208">
        <f>+ROUND(E138/$F138*100,1)</f>
        <v>61.2</v>
      </c>
      <c r="F139" s="209">
        <f>SUM(D139:E139)</f>
        <v>100</v>
      </c>
    </row>
    <row r="140" spans="1:6" ht="16.5" hidden="1" customHeight="1">
      <c r="A140" s="540" t="s">
        <v>33</v>
      </c>
      <c r="B140" s="447" t="s">
        <v>124</v>
      </c>
      <c r="C140" s="447" t="s">
        <v>125</v>
      </c>
      <c r="D140" s="210">
        <v>21212</v>
      </c>
      <c r="E140" s="211">
        <f>F140-D140</f>
        <v>49139</v>
      </c>
      <c r="F140" s="212">
        <v>70351</v>
      </c>
    </row>
    <row r="141" spans="1:6" ht="16.5" hidden="1" customHeight="1">
      <c r="A141" s="541"/>
      <c r="B141" s="451" t="s">
        <v>126</v>
      </c>
      <c r="C141" s="447" t="s">
        <v>127</v>
      </c>
      <c r="D141" s="213">
        <f>ROUND(D140/$F140*100,1)</f>
        <v>30.2</v>
      </c>
      <c r="E141" s="214">
        <f>+ROUND(E140/$F140*100,1)</f>
        <v>69.8</v>
      </c>
      <c r="F141" s="215">
        <f>SUM(D141:E141)</f>
        <v>100</v>
      </c>
    </row>
    <row r="142" spans="1:6" ht="16.5" hidden="1" customHeight="1">
      <c r="A142" s="541"/>
      <c r="B142" s="449" t="s">
        <v>128</v>
      </c>
      <c r="C142" s="446" t="s">
        <v>125</v>
      </c>
      <c r="D142" s="216">
        <v>95849</v>
      </c>
      <c r="E142" s="217">
        <f>F142-D142</f>
        <v>65005</v>
      </c>
      <c r="F142" s="218">
        <v>160854</v>
      </c>
    </row>
    <row r="143" spans="1:6" ht="16.5" hidden="1" customHeight="1">
      <c r="A143" s="541"/>
      <c r="B143" s="450" t="s">
        <v>129</v>
      </c>
      <c r="C143" s="448" t="s">
        <v>127</v>
      </c>
      <c r="D143" s="213">
        <f>ROUND(D142/$F142*100,1)</f>
        <v>59.6</v>
      </c>
      <c r="E143" s="214">
        <f>+ROUND(E142/$F142*100,1)</f>
        <v>40.4</v>
      </c>
      <c r="F143" s="215">
        <f>SUM(D143:E143)</f>
        <v>100</v>
      </c>
    </row>
    <row r="144" spans="1:6" ht="16.5" hidden="1" customHeight="1">
      <c r="A144" s="541"/>
      <c r="B144" s="543" t="s">
        <v>46</v>
      </c>
      <c r="C144" s="446" t="s">
        <v>125</v>
      </c>
      <c r="D144" s="216">
        <v>15769</v>
      </c>
      <c r="E144" s="217">
        <f>F144-D144</f>
        <v>98429</v>
      </c>
      <c r="F144" s="218">
        <v>114198</v>
      </c>
    </row>
    <row r="145" spans="1:6" ht="16.5" hidden="1" customHeight="1">
      <c r="A145" s="541"/>
      <c r="B145" s="544"/>
      <c r="C145" s="448" t="s">
        <v>127</v>
      </c>
      <c r="D145" s="213">
        <f>ROUND(D144/$F144*100,1)</f>
        <v>13.8</v>
      </c>
      <c r="E145" s="214">
        <f>+ROUND(E144/$F144*100,1)</f>
        <v>86.2</v>
      </c>
      <c r="F145" s="215">
        <f>SUM(D145:E145)</f>
        <v>100</v>
      </c>
    </row>
    <row r="146" spans="1:6" ht="16.5" hidden="1" customHeight="1">
      <c r="A146" s="541"/>
      <c r="B146" s="545" t="s">
        <v>14</v>
      </c>
      <c r="C146" s="447" t="s">
        <v>125</v>
      </c>
      <c r="D146" s="216">
        <f>D140+D142+D144</f>
        <v>132830</v>
      </c>
      <c r="E146" s="217">
        <f>F146-D146</f>
        <v>212573</v>
      </c>
      <c r="F146" s="218">
        <f>F140+F142+F144</f>
        <v>345403</v>
      </c>
    </row>
    <row r="147" spans="1:6" ht="16.5" hidden="1" customHeight="1" thickBot="1">
      <c r="A147" s="542"/>
      <c r="B147" s="546"/>
      <c r="C147" s="219" t="s">
        <v>127</v>
      </c>
      <c r="D147" s="220">
        <f>ROUND(D146/$F146*100,1)</f>
        <v>38.5</v>
      </c>
      <c r="E147" s="221">
        <f>+ROUND(E146/$F146*100,1)</f>
        <v>61.5</v>
      </c>
      <c r="F147" s="222">
        <f>SUM(D147:E147)</f>
        <v>100</v>
      </c>
    </row>
    <row r="148" spans="1:6" ht="16.5" hidden="1" customHeight="1">
      <c r="A148" s="540" t="s">
        <v>34</v>
      </c>
      <c r="B148" s="447" t="s">
        <v>124</v>
      </c>
      <c r="C148" s="447" t="s">
        <v>125</v>
      </c>
      <c r="D148" s="210">
        <v>20319</v>
      </c>
      <c r="E148" s="211">
        <f>F148-D148</f>
        <v>47847</v>
      </c>
      <c r="F148" s="212">
        <v>68166</v>
      </c>
    </row>
    <row r="149" spans="1:6" ht="16.5" hidden="1" customHeight="1">
      <c r="A149" s="541"/>
      <c r="B149" s="451" t="s">
        <v>126</v>
      </c>
      <c r="C149" s="447" t="s">
        <v>127</v>
      </c>
      <c r="D149" s="213">
        <f>ROUND(D148/$F148*100,1)</f>
        <v>29.8</v>
      </c>
      <c r="E149" s="214">
        <f>+ROUND(E148/$F148*100,1)</f>
        <v>70.2</v>
      </c>
      <c r="F149" s="215">
        <f>SUM(D149:E149)</f>
        <v>100</v>
      </c>
    </row>
    <row r="150" spans="1:6" ht="16.5" hidden="1" customHeight="1">
      <c r="A150" s="541"/>
      <c r="B150" s="449" t="s">
        <v>128</v>
      </c>
      <c r="C150" s="446" t="s">
        <v>125</v>
      </c>
      <c r="D150" s="216">
        <v>95358</v>
      </c>
      <c r="E150" s="217">
        <f>F150-D150</f>
        <v>66130</v>
      </c>
      <c r="F150" s="218">
        <v>161488</v>
      </c>
    </row>
    <row r="151" spans="1:6" ht="16.5" hidden="1" customHeight="1">
      <c r="A151" s="541"/>
      <c r="B151" s="450" t="s">
        <v>129</v>
      </c>
      <c r="C151" s="448" t="s">
        <v>127</v>
      </c>
      <c r="D151" s="213">
        <f>ROUND(D150/$F150*100,1)</f>
        <v>59</v>
      </c>
      <c r="E151" s="214">
        <f>+ROUND(E150/$F150*100,1)</f>
        <v>41</v>
      </c>
      <c r="F151" s="215">
        <f>SUM(D151:E151)</f>
        <v>100</v>
      </c>
    </row>
    <row r="152" spans="1:6" ht="16.5" hidden="1" customHeight="1">
      <c r="A152" s="541"/>
      <c r="B152" s="543" t="s">
        <v>46</v>
      </c>
      <c r="C152" s="446" t="s">
        <v>125</v>
      </c>
      <c r="D152" s="216">
        <v>15353</v>
      </c>
      <c r="E152" s="217">
        <f>F152-D152</f>
        <v>100156</v>
      </c>
      <c r="F152" s="218">
        <v>115509</v>
      </c>
    </row>
    <row r="153" spans="1:6" ht="16.5" hidden="1" customHeight="1">
      <c r="A153" s="541"/>
      <c r="B153" s="544"/>
      <c r="C153" s="448" t="s">
        <v>127</v>
      </c>
      <c r="D153" s="213">
        <f>ROUND(D152/$F152*100,1)</f>
        <v>13.3</v>
      </c>
      <c r="E153" s="214">
        <f>+ROUND(E152/$F152*100,1)</f>
        <v>86.7</v>
      </c>
      <c r="F153" s="215">
        <f>SUM(D153:E153)</f>
        <v>100</v>
      </c>
    </row>
    <row r="154" spans="1:6" ht="16.5" hidden="1" customHeight="1">
      <c r="A154" s="541"/>
      <c r="B154" s="545" t="s">
        <v>14</v>
      </c>
      <c r="C154" s="447" t="s">
        <v>125</v>
      </c>
      <c r="D154" s="216">
        <f>D148+D150+D152</f>
        <v>131030</v>
      </c>
      <c r="E154" s="217">
        <f>F154-D154</f>
        <v>214133</v>
      </c>
      <c r="F154" s="218">
        <f>F148+F150+F152</f>
        <v>345163</v>
      </c>
    </row>
    <row r="155" spans="1:6" ht="16.5" hidden="1" customHeight="1" thickBot="1">
      <c r="A155" s="542"/>
      <c r="B155" s="546"/>
      <c r="C155" s="219" t="s">
        <v>127</v>
      </c>
      <c r="D155" s="220">
        <f>ROUND(D154/$F154*100,1)</f>
        <v>38</v>
      </c>
      <c r="E155" s="221">
        <f>+ROUND(E154/$F154*100,1)</f>
        <v>62</v>
      </c>
      <c r="F155" s="222">
        <f>SUM(D155:E155)</f>
        <v>100</v>
      </c>
    </row>
    <row r="156" spans="1:6" ht="16.5" hidden="1" customHeight="1">
      <c r="A156" s="547" t="s">
        <v>130</v>
      </c>
      <c r="B156" s="444" t="s">
        <v>124</v>
      </c>
      <c r="C156" s="444" t="s">
        <v>125</v>
      </c>
      <c r="D156" s="223">
        <v>17797</v>
      </c>
      <c r="E156" s="224">
        <f>F156-D156</f>
        <v>43915</v>
      </c>
      <c r="F156" s="225">
        <v>61712</v>
      </c>
    </row>
    <row r="157" spans="1:6" ht="16.5" hidden="1" customHeight="1">
      <c r="A157" s="548"/>
      <c r="B157" s="454" t="s">
        <v>126</v>
      </c>
      <c r="C157" s="444" t="s">
        <v>127</v>
      </c>
      <c r="D157" s="226">
        <f>ROUND(D156/$F156*100,1)</f>
        <v>28.8</v>
      </c>
      <c r="E157" s="227">
        <f>+ROUND(E156/$F156*100,1)</f>
        <v>71.2</v>
      </c>
      <c r="F157" s="228">
        <f>SUM(D157:E157)</f>
        <v>100</v>
      </c>
    </row>
    <row r="158" spans="1:6" ht="16.5" hidden="1" customHeight="1">
      <c r="A158" s="548"/>
      <c r="B158" s="452" t="s">
        <v>128</v>
      </c>
      <c r="C158" s="229" t="s">
        <v>125</v>
      </c>
      <c r="D158" s="230">
        <v>94122</v>
      </c>
      <c r="E158" s="231">
        <f>F158-D158</f>
        <v>68840</v>
      </c>
      <c r="F158" s="232">
        <v>162962</v>
      </c>
    </row>
    <row r="159" spans="1:6" ht="16.5" hidden="1" customHeight="1">
      <c r="A159" s="548"/>
      <c r="B159" s="453" t="s">
        <v>129</v>
      </c>
      <c r="C159" s="445" t="s">
        <v>127</v>
      </c>
      <c r="D159" s="226">
        <f>ROUND(D158/$F158*100,1)</f>
        <v>57.8</v>
      </c>
      <c r="E159" s="227">
        <f>+ROUND(E158/$F158*100,1)</f>
        <v>42.2</v>
      </c>
      <c r="F159" s="228">
        <f>SUM(D159:E159)</f>
        <v>100</v>
      </c>
    </row>
    <row r="160" spans="1:6" ht="16.5" hidden="1" customHeight="1">
      <c r="A160" s="548"/>
      <c r="B160" s="550" t="s">
        <v>46</v>
      </c>
      <c r="C160" s="229" t="s">
        <v>125</v>
      </c>
      <c r="D160" s="230">
        <v>14434</v>
      </c>
      <c r="E160" s="231">
        <f>F160-D160</f>
        <v>102042</v>
      </c>
      <c r="F160" s="232">
        <v>116476</v>
      </c>
    </row>
    <row r="161" spans="1:6" ht="16.5" hidden="1" customHeight="1">
      <c r="A161" s="548"/>
      <c r="B161" s="551"/>
      <c r="C161" s="445" t="s">
        <v>127</v>
      </c>
      <c r="D161" s="226">
        <f>ROUND(D160/$F160*100,1)</f>
        <v>12.4</v>
      </c>
      <c r="E161" s="227">
        <f>+ROUND(E160/$F160*100,1)</f>
        <v>87.6</v>
      </c>
      <c r="F161" s="228">
        <f>SUM(D161:E161)</f>
        <v>100</v>
      </c>
    </row>
    <row r="162" spans="1:6" ht="16.5" hidden="1" customHeight="1">
      <c r="A162" s="548"/>
      <c r="B162" s="552" t="s">
        <v>14</v>
      </c>
      <c r="C162" s="444" t="s">
        <v>125</v>
      </c>
      <c r="D162" s="230">
        <f>D156+D158+D160</f>
        <v>126353</v>
      </c>
      <c r="E162" s="231">
        <f>F162-D162</f>
        <v>214797</v>
      </c>
      <c r="F162" s="232">
        <f>F156+F158+F160</f>
        <v>341150</v>
      </c>
    </row>
    <row r="163" spans="1:6" ht="16.5" hidden="1" customHeight="1">
      <c r="A163" s="549"/>
      <c r="B163" s="552"/>
      <c r="C163" s="444" t="s">
        <v>127</v>
      </c>
      <c r="D163" s="226">
        <f>ROUND(D162/$F162*100,1)</f>
        <v>37</v>
      </c>
      <c r="E163" s="227">
        <f>+ROUND(E162/$F162*100,1)</f>
        <v>63</v>
      </c>
      <c r="F163" s="228">
        <f>SUM(D163:E163)</f>
        <v>100</v>
      </c>
    </row>
    <row r="164" spans="1:6" ht="16.5" hidden="1" customHeight="1">
      <c r="A164" s="553" t="s">
        <v>131</v>
      </c>
      <c r="B164" s="446" t="s">
        <v>124</v>
      </c>
      <c r="C164" s="446" t="s">
        <v>125</v>
      </c>
      <c r="D164" s="216">
        <v>17390</v>
      </c>
      <c r="E164" s="217">
        <f>F164-D164</f>
        <v>43037</v>
      </c>
      <c r="F164" s="218">
        <v>60427</v>
      </c>
    </row>
    <row r="165" spans="1:6" ht="16.5" hidden="1" customHeight="1">
      <c r="A165" s="554"/>
      <c r="B165" s="451" t="s">
        <v>126</v>
      </c>
      <c r="C165" s="447" t="s">
        <v>127</v>
      </c>
      <c r="D165" s="213">
        <f>ROUND(D164/$F164*100,1)</f>
        <v>28.8</v>
      </c>
      <c r="E165" s="214">
        <f>+ROUND(E164/$F164*100,1)</f>
        <v>71.2</v>
      </c>
      <c r="F165" s="215">
        <f>SUM(D165:E165)</f>
        <v>100</v>
      </c>
    </row>
    <row r="166" spans="1:6" ht="16.5" hidden="1" customHeight="1">
      <c r="A166" s="554"/>
      <c r="B166" s="449" t="s">
        <v>128</v>
      </c>
      <c r="C166" s="446" t="s">
        <v>125</v>
      </c>
      <c r="D166" s="216">
        <v>93425</v>
      </c>
      <c r="E166" s="217">
        <f>F166-D166</f>
        <v>70158</v>
      </c>
      <c r="F166" s="218">
        <v>163583</v>
      </c>
    </row>
    <row r="167" spans="1:6" ht="16.5" hidden="1" customHeight="1">
      <c r="A167" s="554"/>
      <c r="B167" s="450" t="s">
        <v>129</v>
      </c>
      <c r="C167" s="448" t="s">
        <v>127</v>
      </c>
      <c r="D167" s="213">
        <f>ROUND(D166/$F166*100,1)</f>
        <v>57.1</v>
      </c>
      <c r="E167" s="214">
        <f>+ROUND(E166/$F166*100,1)</f>
        <v>42.9</v>
      </c>
      <c r="F167" s="215">
        <f>SUM(D167:E167)</f>
        <v>100</v>
      </c>
    </row>
    <row r="168" spans="1:6" ht="16.5" hidden="1" customHeight="1">
      <c r="A168" s="554"/>
      <c r="B168" s="556" t="s">
        <v>46</v>
      </c>
      <c r="C168" s="446" t="s">
        <v>125</v>
      </c>
      <c r="D168" s="216">
        <v>13806</v>
      </c>
      <c r="E168" s="217">
        <f>F168-D168</f>
        <v>103669</v>
      </c>
      <c r="F168" s="218">
        <v>117475</v>
      </c>
    </row>
    <row r="169" spans="1:6" ht="16.5" hidden="1" customHeight="1">
      <c r="A169" s="554"/>
      <c r="B169" s="557"/>
      <c r="C169" s="448" t="s">
        <v>127</v>
      </c>
      <c r="D169" s="213">
        <f>ROUND(D168/$F168*100,1)</f>
        <v>11.8</v>
      </c>
      <c r="E169" s="214">
        <f>+ROUND(E168/$F168*100,1)</f>
        <v>88.2</v>
      </c>
      <c r="F169" s="215">
        <f>SUM(D169:E169)</f>
        <v>100</v>
      </c>
    </row>
    <row r="170" spans="1:6" ht="16.5" hidden="1" customHeight="1">
      <c r="A170" s="554"/>
      <c r="B170" s="556" t="s">
        <v>14</v>
      </c>
      <c r="C170" s="447" t="s">
        <v>125</v>
      </c>
      <c r="D170" s="216">
        <f>D164+D166+D168</f>
        <v>124621</v>
      </c>
      <c r="E170" s="217">
        <f>F170-D170</f>
        <v>216864</v>
      </c>
      <c r="F170" s="218">
        <f>F164+F166+F168</f>
        <v>341485</v>
      </c>
    </row>
    <row r="171" spans="1:6" ht="16.5" hidden="1" customHeight="1">
      <c r="A171" s="555"/>
      <c r="B171" s="557"/>
      <c r="C171" s="448" t="s">
        <v>127</v>
      </c>
      <c r="D171" s="233">
        <f>ROUND(D170/$F170*100,1)</f>
        <v>36.5</v>
      </c>
      <c r="E171" s="234">
        <f>+ROUND(E170/$F170*100,1)</f>
        <v>63.5</v>
      </c>
      <c r="F171" s="235">
        <f>SUM(D171:E171)</f>
        <v>100</v>
      </c>
    </row>
    <row r="172" spans="1:6" ht="16.5" hidden="1" customHeight="1">
      <c r="A172" s="553" t="s">
        <v>132</v>
      </c>
      <c r="B172" s="446" t="s">
        <v>124</v>
      </c>
      <c r="C172" s="446" t="s">
        <v>125</v>
      </c>
      <c r="D172" s="216">
        <v>16962</v>
      </c>
      <c r="E172" s="217">
        <f>F172-D172</f>
        <v>42990</v>
      </c>
      <c r="F172" s="218">
        <v>59952</v>
      </c>
    </row>
    <row r="173" spans="1:6" ht="16.5" hidden="1" customHeight="1">
      <c r="A173" s="554"/>
      <c r="B173" s="451" t="s">
        <v>126</v>
      </c>
      <c r="C173" s="447" t="s">
        <v>127</v>
      </c>
      <c r="D173" s="213">
        <f>ROUND(D172/$F172*100,1)</f>
        <v>28.3</v>
      </c>
      <c r="E173" s="214">
        <f>+ROUND(E172/$F172*100,1)</f>
        <v>71.7</v>
      </c>
      <c r="F173" s="215">
        <f>SUM(D173:E173)</f>
        <v>100</v>
      </c>
    </row>
    <row r="174" spans="1:6" ht="16.5" hidden="1" customHeight="1">
      <c r="A174" s="554"/>
      <c r="B174" s="449" t="s">
        <v>128</v>
      </c>
      <c r="C174" s="446" t="s">
        <v>125</v>
      </c>
      <c r="D174" s="216">
        <v>92470</v>
      </c>
      <c r="E174" s="217">
        <f>F174-D174</f>
        <v>71720</v>
      </c>
      <c r="F174" s="218">
        <v>164190</v>
      </c>
    </row>
    <row r="175" spans="1:6" ht="16.5" hidden="1" customHeight="1">
      <c r="A175" s="554"/>
      <c r="B175" s="450" t="s">
        <v>129</v>
      </c>
      <c r="C175" s="448" t="s">
        <v>127</v>
      </c>
      <c r="D175" s="213">
        <f>ROUND(D174/$F174*100,1)</f>
        <v>56.3</v>
      </c>
      <c r="E175" s="214">
        <f>+ROUND(E174/$F174*100,1)</f>
        <v>43.7</v>
      </c>
      <c r="F175" s="215">
        <f>SUM(D175:E175)</f>
        <v>100</v>
      </c>
    </row>
    <row r="176" spans="1:6" ht="16.5" hidden="1" customHeight="1">
      <c r="A176" s="554"/>
      <c r="B176" s="556" t="s">
        <v>46</v>
      </c>
      <c r="C176" s="446" t="s">
        <v>125</v>
      </c>
      <c r="D176" s="216">
        <v>13290</v>
      </c>
      <c r="E176" s="217">
        <f>F176-D176</f>
        <v>104989</v>
      </c>
      <c r="F176" s="218">
        <v>118279</v>
      </c>
    </row>
    <row r="177" spans="1:6" ht="16.5" hidden="1" customHeight="1">
      <c r="A177" s="554"/>
      <c r="B177" s="557"/>
      <c r="C177" s="448" t="s">
        <v>127</v>
      </c>
      <c r="D177" s="213">
        <f>ROUND(D176/$F176*100,1)</f>
        <v>11.2</v>
      </c>
      <c r="E177" s="214">
        <f>+ROUND(E176/$F176*100,1)</f>
        <v>88.8</v>
      </c>
      <c r="F177" s="215">
        <f>SUM(D177:E177)</f>
        <v>100</v>
      </c>
    </row>
    <row r="178" spans="1:6" ht="16.5" hidden="1" customHeight="1">
      <c r="A178" s="554"/>
      <c r="B178" s="556" t="s">
        <v>14</v>
      </c>
      <c r="C178" s="447" t="s">
        <v>125</v>
      </c>
      <c r="D178" s="216">
        <f>D172+D174+D176</f>
        <v>122722</v>
      </c>
      <c r="E178" s="217">
        <f>F178-D178</f>
        <v>219699</v>
      </c>
      <c r="F178" s="218">
        <f>F172+F174+F176</f>
        <v>342421</v>
      </c>
    </row>
    <row r="179" spans="1:6" ht="16.5" hidden="1" customHeight="1">
      <c r="A179" s="555"/>
      <c r="B179" s="557"/>
      <c r="C179" s="448" t="s">
        <v>127</v>
      </c>
      <c r="D179" s="233">
        <f>ROUND(D178/$F178*100,1)</f>
        <v>35.799999999999997</v>
      </c>
      <c r="E179" s="234">
        <f>+ROUND(E178/$F178*100,1)</f>
        <v>64.2</v>
      </c>
      <c r="F179" s="235">
        <f>SUM(D179:E179)</f>
        <v>100</v>
      </c>
    </row>
    <row r="180" spans="1:6" ht="21" customHeight="1">
      <c r="A180" s="554" t="s">
        <v>133</v>
      </c>
      <c r="B180" s="447" t="s">
        <v>124</v>
      </c>
      <c r="C180" s="447" t="s">
        <v>125</v>
      </c>
      <c r="D180" s="210">
        <v>16533</v>
      </c>
      <c r="E180" s="211">
        <f>F180-D180</f>
        <v>41318</v>
      </c>
      <c r="F180" s="212">
        <v>57851</v>
      </c>
    </row>
    <row r="181" spans="1:6" ht="21" customHeight="1">
      <c r="A181" s="554"/>
      <c r="B181" s="451" t="s">
        <v>126</v>
      </c>
      <c r="C181" s="447" t="s">
        <v>127</v>
      </c>
      <c r="D181" s="213">
        <f>ROUND(D180/$F180*100,1)</f>
        <v>28.6</v>
      </c>
      <c r="E181" s="214">
        <f>+ROUND(E180/$F180*100,1)</f>
        <v>71.400000000000006</v>
      </c>
      <c r="F181" s="215">
        <f>SUM(D181:E181)</f>
        <v>100</v>
      </c>
    </row>
    <row r="182" spans="1:6" ht="21" customHeight="1">
      <c r="A182" s="554"/>
      <c r="B182" s="449" t="s">
        <v>128</v>
      </c>
      <c r="C182" s="446" t="s">
        <v>125</v>
      </c>
      <c r="D182" s="216">
        <v>91732</v>
      </c>
      <c r="E182" s="217">
        <f>F182-D182</f>
        <v>72867</v>
      </c>
      <c r="F182" s="218">
        <v>164599</v>
      </c>
    </row>
    <row r="183" spans="1:6" ht="21" customHeight="1">
      <c r="A183" s="554"/>
      <c r="B183" s="450" t="s">
        <v>129</v>
      </c>
      <c r="C183" s="448" t="s">
        <v>127</v>
      </c>
      <c r="D183" s="213">
        <f>ROUND(D182/$F182*100,1)</f>
        <v>55.7</v>
      </c>
      <c r="E183" s="214">
        <f>+ROUND(E182/$F182*100,1)</f>
        <v>44.3</v>
      </c>
      <c r="F183" s="215">
        <f>SUM(D183:E183)</f>
        <v>100</v>
      </c>
    </row>
    <row r="184" spans="1:6" ht="21" customHeight="1">
      <c r="A184" s="554"/>
      <c r="B184" s="558" t="s">
        <v>134</v>
      </c>
      <c r="C184" s="446" t="s">
        <v>125</v>
      </c>
      <c r="D184" s="216">
        <v>12845</v>
      </c>
      <c r="E184" s="217">
        <f>F184-D184</f>
        <v>106370</v>
      </c>
      <c r="F184" s="218">
        <v>119215</v>
      </c>
    </row>
    <row r="185" spans="1:6" ht="21" customHeight="1">
      <c r="A185" s="554"/>
      <c r="B185" s="559"/>
      <c r="C185" s="448" t="s">
        <v>127</v>
      </c>
      <c r="D185" s="213">
        <f>ROUND(D184/$F184*100,1)</f>
        <v>10.8</v>
      </c>
      <c r="E185" s="214">
        <f>+ROUND(E184/$F184*100,1)</f>
        <v>89.2</v>
      </c>
      <c r="F185" s="215">
        <f>SUM(D185:E185)</f>
        <v>100</v>
      </c>
    </row>
    <row r="186" spans="1:6" ht="21" customHeight="1">
      <c r="A186" s="554"/>
      <c r="B186" s="556" t="s">
        <v>14</v>
      </c>
      <c r="C186" s="447" t="s">
        <v>125</v>
      </c>
      <c r="D186" s="216">
        <f>D180+D182+D184</f>
        <v>121110</v>
      </c>
      <c r="E186" s="217">
        <f>F186-D186</f>
        <v>220555</v>
      </c>
      <c r="F186" s="218">
        <f>F180+F182+F184</f>
        <v>341665</v>
      </c>
    </row>
    <row r="187" spans="1:6" ht="21" customHeight="1">
      <c r="A187" s="554"/>
      <c r="B187" s="560"/>
      <c r="C187" s="447" t="s">
        <v>127</v>
      </c>
      <c r="D187" s="213">
        <f>ROUND(D186/$F186*100,1)</f>
        <v>35.4</v>
      </c>
      <c r="E187" s="214">
        <f>+ROUND(E186/$F186*100,1)</f>
        <v>64.599999999999994</v>
      </c>
      <c r="F187" s="215">
        <f>SUM(D187:E187)</f>
        <v>100</v>
      </c>
    </row>
    <row r="188" spans="1:6" ht="21" customHeight="1">
      <c r="A188" s="553" t="s">
        <v>135</v>
      </c>
      <c r="B188" s="446" t="s">
        <v>124</v>
      </c>
      <c r="C188" s="446" t="s">
        <v>125</v>
      </c>
      <c r="D188" s="201">
        <v>15882</v>
      </c>
      <c r="E188" s="202">
        <f>F188-D188</f>
        <v>41105</v>
      </c>
      <c r="F188" s="203">
        <v>56987</v>
      </c>
    </row>
    <row r="189" spans="1:6" ht="21" customHeight="1">
      <c r="A189" s="554"/>
      <c r="B189" s="451" t="s">
        <v>126</v>
      </c>
      <c r="C189" s="447" t="s">
        <v>127</v>
      </c>
      <c r="D189" s="198">
        <f>ROUND(D188/$F188*100,1)</f>
        <v>27.9</v>
      </c>
      <c r="E189" s="199">
        <f>+ROUND(E188/$F188*100,1)</f>
        <v>72.099999999999994</v>
      </c>
      <c r="F189" s="200">
        <f>SUM(D189:E189)</f>
        <v>100</v>
      </c>
    </row>
    <row r="190" spans="1:6" ht="21" customHeight="1">
      <c r="A190" s="554"/>
      <c r="B190" s="449" t="s">
        <v>128</v>
      </c>
      <c r="C190" s="446" t="s">
        <v>125</v>
      </c>
      <c r="D190" s="201">
        <v>90295</v>
      </c>
      <c r="E190" s="202">
        <f>F190-D190</f>
        <v>75296</v>
      </c>
      <c r="F190" s="203">
        <v>165591</v>
      </c>
    </row>
    <row r="191" spans="1:6" ht="21" customHeight="1">
      <c r="A191" s="554"/>
      <c r="B191" s="450" t="s">
        <v>129</v>
      </c>
      <c r="C191" s="448" t="s">
        <v>127</v>
      </c>
      <c r="D191" s="198">
        <f>ROUND(D190/$F190*100,1)</f>
        <v>54.5</v>
      </c>
      <c r="E191" s="199">
        <f>+ROUND(E190/$F190*100,1)</f>
        <v>45.5</v>
      </c>
      <c r="F191" s="200">
        <f>SUM(D191:E191)</f>
        <v>100</v>
      </c>
    </row>
    <row r="192" spans="1:6" ht="21" customHeight="1">
      <c r="A192" s="554"/>
      <c r="B192" s="558" t="s">
        <v>134</v>
      </c>
      <c r="C192" s="446" t="s">
        <v>125</v>
      </c>
      <c r="D192" s="201">
        <v>12466</v>
      </c>
      <c r="E192" s="202">
        <f>F192-D192</f>
        <v>107351</v>
      </c>
      <c r="F192" s="203">
        <v>119817</v>
      </c>
    </row>
    <row r="193" spans="1:6" ht="21" customHeight="1">
      <c r="A193" s="554"/>
      <c r="B193" s="559"/>
      <c r="C193" s="448" t="s">
        <v>127</v>
      </c>
      <c r="D193" s="198">
        <f>ROUND(D192/$F192*100,1)</f>
        <v>10.4</v>
      </c>
      <c r="E193" s="199">
        <f>+ROUND(E192/$F192*100,1)</f>
        <v>89.6</v>
      </c>
      <c r="F193" s="200">
        <f>SUM(D193:E193)</f>
        <v>100</v>
      </c>
    </row>
    <row r="194" spans="1:6" ht="21" customHeight="1">
      <c r="A194" s="554"/>
      <c r="B194" s="556" t="s">
        <v>14</v>
      </c>
      <c r="C194" s="447" t="s">
        <v>125</v>
      </c>
      <c r="D194" s="201">
        <f>D188+D190+D192</f>
        <v>118643</v>
      </c>
      <c r="E194" s="202">
        <f>F194-D194</f>
        <v>223752</v>
      </c>
      <c r="F194" s="203">
        <f>F188+F190+F192</f>
        <v>342395</v>
      </c>
    </row>
    <row r="195" spans="1:6" ht="21" customHeight="1">
      <c r="A195" s="555"/>
      <c r="B195" s="557"/>
      <c r="C195" s="448" t="s">
        <v>127</v>
      </c>
      <c r="D195" s="368">
        <f>ROUND(D194/$F194*100,1)</f>
        <v>34.700000000000003</v>
      </c>
      <c r="E195" s="369">
        <f>+ROUND(E194/$F194*100,1)</f>
        <v>65.3</v>
      </c>
      <c r="F195" s="370">
        <f>SUM(D195:E195)</f>
        <v>100</v>
      </c>
    </row>
    <row r="196" spans="1:6" s="239" customFormat="1" ht="21" customHeight="1">
      <c r="A196" s="563" t="s">
        <v>136</v>
      </c>
      <c r="B196" s="229" t="s">
        <v>124</v>
      </c>
      <c r="C196" s="444" t="s">
        <v>125</v>
      </c>
      <c r="D196" s="371">
        <v>15384</v>
      </c>
      <c r="E196" s="372">
        <f>F196-D196</f>
        <v>40945</v>
      </c>
      <c r="F196" s="373">
        <v>56329</v>
      </c>
    </row>
    <row r="197" spans="1:6" s="239" customFormat="1" ht="21" customHeight="1">
      <c r="A197" s="548"/>
      <c r="B197" s="444" t="s">
        <v>126</v>
      </c>
      <c r="C197" s="444" t="s">
        <v>127</v>
      </c>
      <c r="D197" s="240">
        <f>ROUND(D196/$F196*100,1)</f>
        <v>27.3</v>
      </c>
      <c r="E197" s="241">
        <f>+ROUND(E196/$F196*100,1)</f>
        <v>72.7</v>
      </c>
      <c r="F197" s="242">
        <f>SUM(D197:E197)</f>
        <v>100</v>
      </c>
    </row>
    <row r="198" spans="1:6" s="239" customFormat="1" ht="21" customHeight="1">
      <c r="A198" s="548"/>
      <c r="B198" s="229" t="s">
        <v>128</v>
      </c>
      <c r="C198" s="229" t="s">
        <v>125</v>
      </c>
      <c r="D198" s="236">
        <v>88948</v>
      </c>
      <c r="E198" s="237">
        <f>F198-D198</f>
        <v>77687</v>
      </c>
      <c r="F198" s="238">
        <v>166635</v>
      </c>
    </row>
    <row r="199" spans="1:6" s="239" customFormat="1" ht="21" customHeight="1">
      <c r="A199" s="548"/>
      <c r="B199" s="445" t="s">
        <v>129</v>
      </c>
      <c r="C199" s="445" t="s">
        <v>127</v>
      </c>
      <c r="D199" s="240">
        <f>ROUND(D198/$F198*100,1)</f>
        <v>53.4</v>
      </c>
      <c r="E199" s="241">
        <f>+ROUND(E198/$F198*100,1)</f>
        <v>46.6</v>
      </c>
      <c r="F199" s="242">
        <f>SUM(D199:E199)</f>
        <v>100</v>
      </c>
    </row>
    <row r="200" spans="1:6" s="239" customFormat="1" ht="21" customHeight="1">
      <c r="A200" s="548"/>
      <c r="B200" s="565" t="s">
        <v>134</v>
      </c>
      <c r="C200" s="229" t="s">
        <v>125</v>
      </c>
      <c r="D200" s="236">
        <v>12028</v>
      </c>
      <c r="E200" s="237">
        <f>F200-D200</f>
        <v>109583</v>
      </c>
      <c r="F200" s="238">
        <v>121611</v>
      </c>
    </row>
    <row r="201" spans="1:6" s="239" customFormat="1" ht="21" customHeight="1">
      <c r="A201" s="548"/>
      <c r="B201" s="566"/>
      <c r="C201" s="445" t="s">
        <v>127</v>
      </c>
      <c r="D201" s="240">
        <f>ROUND(D200/$F200*100,1)</f>
        <v>9.9</v>
      </c>
      <c r="E201" s="241">
        <f>+ROUND(E200/$F200*100,1)</f>
        <v>90.1</v>
      </c>
      <c r="F201" s="242">
        <f>SUM(D201:E201)</f>
        <v>100</v>
      </c>
    </row>
    <row r="202" spans="1:6" s="239" customFormat="1" ht="21" customHeight="1">
      <c r="A202" s="548"/>
      <c r="B202" s="567" t="s">
        <v>14</v>
      </c>
      <c r="C202" s="444" t="s">
        <v>125</v>
      </c>
      <c r="D202" s="236">
        <f>D196+D198+D200</f>
        <v>116360</v>
      </c>
      <c r="E202" s="237">
        <f>F202-D202</f>
        <v>228215</v>
      </c>
      <c r="F202" s="238">
        <f>F196+F198+F200</f>
        <v>344575</v>
      </c>
    </row>
    <row r="203" spans="1:6" s="239" customFormat="1" ht="21" customHeight="1">
      <c r="A203" s="564"/>
      <c r="B203" s="568"/>
      <c r="C203" s="445" t="s">
        <v>127</v>
      </c>
      <c r="D203" s="374">
        <f>ROUND(D202/$F202*100,1)</f>
        <v>33.799999999999997</v>
      </c>
      <c r="E203" s="375">
        <f>+ROUND(E202/$F202*100,1)</f>
        <v>66.2</v>
      </c>
      <c r="F203" s="376">
        <f>SUM(D203:E203)</f>
        <v>100</v>
      </c>
    </row>
    <row r="204" spans="1:6" s="163" customFormat="1" ht="21" customHeight="1">
      <c r="A204" s="569" t="s">
        <v>189</v>
      </c>
      <c r="B204" s="558" t="s">
        <v>214</v>
      </c>
      <c r="C204" s="447" t="s">
        <v>125</v>
      </c>
      <c r="D204" s="205">
        <v>13243</v>
      </c>
      <c r="E204" s="206">
        <f>F204-D204</f>
        <v>32676</v>
      </c>
      <c r="F204" s="197">
        <v>45919</v>
      </c>
    </row>
    <row r="205" spans="1:6" s="163" customFormat="1" ht="21" customHeight="1">
      <c r="A205" s="541"/>
      <c r="B205" s="559"/>
      <c r="C205" s="447" t="s">
        <v>127</v>
      </c>
      <c r="D205" s="198">
        <f>ROUND(D204/$F204*100,1)</f>
        <v>28.8</v>
      </c>
      <c r="E205" s="199">
        <f>+ROUND(E204/$F204*100,1)</f>
        <v>71.2</v>
      </c>
      <c r="F205" s="200">
        <f>SUM(D205:E205)</f>
        <v>100</v>
      </c>
    </row>
    <row r="206" spans="1:6" s="163" customFormat="1" ht="21" customHeight="1">
      <c r="A206" s="541"/>
      <c r="B206" s="449" t="s">
        <v>128</v>
      </c>
      <c r="C206" s="446" t="s">
        <v>125</v>
      </c>
      <c r="D206" s="201">
        <v>87472</v>
      </c>
      <c r="E206" s="202">
        <f>F206-D206</f>
        <v>79550</v>
      </c>
      <c r="F206" s="203">
        <v>167022</v>
      </c>
    </row>
    <row r="207" spans="1:6" s="163" customFormat="1" ht="21" customHeight="1">
      <c r="A207" s="541"/>
      <c r="B207" s="450" t="s">
        <v>129</v>
      </c>
      <c r="C207" s="448" t="s">
        <v>127</v>
      </c>
      <c r="D207" s="198">
        <f>ROUND(D206/$F206*100,1)</f>
        <v>52.4</v>
      </c>
      <c r="E207" s="199">
        <f>+ROUND(E206/$F206*100,1)</f>
        <v>47.6</v>
      </c>
      <c r="F207" s="200">
        <f>SUM(D207:E207)</f>
        <v>100</v>
      </c>
    </row>
    <row r="208" spans="1:6" s="163" customFormat="1" ht="21" customHeight="1">
      <c r="A208" s="541"/>
      <c r="B208" s="561" t="s">
        <v>134</v>
      </c>
      <c r="C208" s="446" t="s">
        <v>125</v>
      </c>
      <c r="D208" s="201">
        <v>11834</v>
      </c>
      <c r="E208" s="202">
        <f>F208-D208</f>
        <v>111165</v>
      </c>
      <c r="F208" s="203">
        <v>122999</v>
      </c>
    </row>
    <row r="209" spans="1:6" s="163" customFormat="1" ht="21" customHeight="1">
      <c r="A209" s="541"/>
      <c r="B209" s="562"/>
      <c r="C209" s="448" t="s">
        <v>127</v>
      </c>
      <c r="D209" s="198">
        <f>ROUND(D208/$F208*100,1)</f>
        <v>9.6</v>
      </c>
      <c r="E209" s="199">
        <f>+ROUND(E208/$F208*100,1)</f>
        <v>90.4</v>
      </c>
      <c r="F209" s="200">
        <f>SUM(D209:E209)</f>
        <v>100</v>
      </c>
    </row>
    <row r="210" spans="1:6" s="163" customFormat="1" ht="21" customHeight="1">
      <c r="A210" s="541"/>
      <c r="B210" s="556" t="s">
        <v>14</v>
      </c>
      <c r="C210" s="447" t="s">
        <v>125</v>
      </c>
      <c r="D210" s="201">
        <f>D204+D206+D208</f>
        <v>112549</v>
      </c>
      <c r="E210" s="202">
        <f>F210-D210</f>
        <v>223391</v>
      </c>
      <c r="F210" s="203">
        <f>F204+F206+F208</f>
        <v>335940</v>
      </c>
    </row>
    <row r="211" spans="1:6" s="163" customFormat="1" ht="21" customHeight="1">
      <c r="A211" s="570"/>
      <c r="B211" s="557"/>
      <c r="C211" s="448" t="s">
        <v>127</v>
      </c>
      <c r="D211" s="369">
        <f>ROUND(D210/$F210*100,1)</f>
        <v>33.5</v>
      </c>
      <c r="E211" s="369">
        <f>+ROUND(E210/$F210*100,1)</f>
        <v>66.5</v>
      </c>
      <c r="F211" s="200">
        <f>SUM(D211:E211)</f>
        <v>100</v>
      </c>
    </row>
    <row r="212" spans="1:6" s="163" customFormat="1" ht="21" customHeight="1">
      <c r="A212" s="540" t="s">
        <v>215</v>
      </c>
      <c r="B212" s="558" t="s">
        <v>214</v>
      </c>
      <c r="C212" s="447" t="s">
        <v>125</v>
      </c>
      <c r="D212" s="205">
        <v>15260</v>
      </c>
      <c r="E212" s="206">
        <f>F212-D212</f>
        <v>42328</v>
      </c>
      <c r="F212" s="471">
        <v>57588</v>
      </c>
    </row>
    <row r="213" spans="1:6" s="163" customFormat="1" ht="21" customHeight="1">
      <c r="A213" s="541"/>
      <c r="B213" s="559"/>
      <c r="C213" s="447" t="s">
        <v>127</v>
      </c>
      <c r="D213" s="198">
        <f>ROUND(D212/$F212*100,1)</f>
        <v>26.5</v>
      </c>
      <c r="E213" s="199">
        <f>+ROUND(E212/$F212*100,1)</f>
        <v>73.5</v>
      </c>
      <c r="F213" s="200">
        <f>SUM(D213:E213)</f>
        <v>100</v>
      </c>
    </row>
    <row r="214" spans="1:6" s="163" customFormat="1" ht="21" customHeight="1">
      <c r="A214" s="541"/>
      <c r="B214" s="449" t="s">
        <v>128</v>
      </c>
      <c r="C214" s="446" t="s">
        <v>125</v>
      </c>
      <c r="D214" s="201">
        <v>86016</v>
      </c>
      <c r="E214" s="202">
        <f>F214-D214</f>
        <v>80526</v>
      </c>
      <c r="F214" s="203">
        <v>166542</v>
      </c>
    </row>
    <row r="215" spans="1:6" s="163" customFormat="1" ht="21" customHeight="1">
      <c r="A215" s="541"/>
      <c r="B215" s="450" t="s">
        <v>129</v>
      </c>
      <c r="C215" s="448" t="s">
        <v>127</v>
      </c>
      <c r="D215" s="198">
        <f>ROUND(D214/$F214*100,1)</f>
        <v>51.6</v>
      </c>
      <c r="E215" s="199">
        <f>+ROUND(E214/$F214*100,1)</f>
        <v>48.4</v>
      </c>
      <c r="F215" s="200">
        <f>SUM(D215:E215)</f>
        <v>100</v>
      </c>
    </row>
    <row r="216" spans="1:6" s="163" customFormat="1" ht="21" customHeight="1">
      <c r="A216" s="541"/>
      <c r="B216" s="561" t="s">
        <v>134</v>
      </c>
      <c r="C216" s="446" t="s">
        <v>125</v>
      </c>
      <c r="D216" s="201">
        <v>11824</v>
      </c>
      <c r="E216" s="202">
        <f>F216-D216</f>
        <v>112211</v>
      </c>
      <c r="F216" s="203">
        <v>124035</v>
      </c>
    </row>
    <row r="217" spans="1:6" s="163" customFormat="1" ht="21" customHeight="1">
      <c r="A217" s="541"/>
      <c r="B217" s="562"/>
      <c r="C217" s="448" t="s">
        <v>127</v>
      </c>
      <c r="D217" s="198">
        <f>ROUND(D216/$F216*100,1)</f>
        <v>9.5</v>
      </c>
      <c r="E217" s="199">
        <f>+ROUND(E216/$F216*100,1)</f>
        <v>90.5</v>
      </c>
      <c r="F217" s="200">
        <f>SUM(D217:E217)</f>
        <v>100</v>
      </c>
    </row>
    <row r="218" spans="1:6" s="163" customFormat="1" ht="21" customHeight="1">
      <c r="A218" s="541"/>
      <c r="B218" s="545" t="s">
        <v>14</v>
      </c>
      <c r="C218" s="447" t="s">
        <v>125</v>
      </c>
      <c r="D218" s="201">
        <f>D212+D214+D216</f>
        <v>113100</v>
      </c>
      <c r="E218" s="202">
        <f>F218-D218</f>
        <v>235065</v>
      </c>
      <c r="F218" s="203">
        <f>F212+F214+F216</f>
        <v>348165</v>
      </c>
    </row>
    <row r="219" spans="1:6" s="163" customFormat="1" ht="21" customHeight="1" thickBot="1">
      <c r="A219" s="542"/>
      <c r="B219" s="546"/>
      <c r="C219" s="219" t="s">
        <v>127</v>
      </c>
      <c r="D219" s="377">
        <f>ROUND(D218/$F218*100,1)</f>
        <v>32.5</v>
      </c>
      <c r="E219" s="378">
        <f>+ROUND(E218/$F218*100,1)</f>
        <v>67.5</v>
      </c>
      <c r="F219" s="379">
        <f>SUM(D219:E219)</f>
        <v>100</v>
      </c>
    </row>
  </sheetData>
  <mergeCells count="84">
    <mergeCell ref="A212:A219"/>
    <mergeCell ref="B212:B213"/>
    <mergeCell ref="B216:B217"/>
    <mergeCell ref="B218:B219"/>
    <mergeCell ref="A196:A203"/>
    <mergeCell ref="B200:B201"/>
    <mergeCell ref="B202:B203"/>
    <mergeCell ref="A204:A211"/>
    <mergeCell ref="B208:B209"/>
    <mergeCell ref="B210:B211"/>
    <mergeCell ref="B204:B205"/>
    <mergeCell ref="A180:A187"/>
    <mergeCell ref="B184:B185"/>
    <mergeCell ref="B186:B187"/>
    <mergeCell ref="A188:A195"/>
    <mergeCell ref="B192:B193"/>
    <mergeCell ref="B194:B195"/>
    <mergeCell ref="A164:A171"/>
    <mergeCell ref="B168:B169"/>
    <mergeCell ref="B170:B171"/>
    <mergeCell ref="A172:A179"/>
    <mergeCell ref="B176:B177"/>
    <mergeCell ref="B178:B179"/>
    <mergeCell ref="A148:A155"/>
    <mergeCell ref="B152:B153"/>
    <mergeCell ref="B154:B155"/>
    <mergeCell ref="A156:A163"/>
    <mergeCell ref="B160:B161"/>
    <mergeCell ref="B162:B163"/>
    <mergeCell ref="A132:A139"/>
    <mergeCell ref="B136:B137"/>
    <mergeCell ref="B138:B139"/>
    <mergeCell ref="A140:A147"/>
    <mergeCell ref="B144:B145"/>
    <mergeCell ref="B146:B147"/>
    <mergeCell ref="A116:A123"/>
    <mergeCell ref="B120:B121"/>
    <mergeCell ref="B122:B123"/>
    <mergeCell ref="A124:A131"/>
    <mergeCell ref="B128:B129"/>
    <mergeCell ref="B130:B131"/>
    <mergeCell ref="A100:A107"/>
    <mergeCell ref="B104:B105"/>
    <mergeCell ref="B106:B107"/>
    <mergeCell ref="A108:A115"/>
    <mergeCell ref="B112:B113"/>
    <mergeCell ref="B114:B115"/>
    <mergeCell ref="A84:A91"/>
    <mergeCell ref="B88:B89"/>
    <mergeCell ref="B90:B91"/>
    <mergeCell ref="A92:A99"/>
    <mergeCell ref="B96:B97"/>
    <mergeCell ref="B98:B99"/>
    <mergeCell ref="A68:A75"/>
    <mergeCell ref="B72:B73"/>
    <mergeCell ref="B74:B75"/>
    <mergeCell ref="A76:A83"/>
    <mergeCell ref="B80:B81"/>
    <mergeCell ref="B82:B83"/>
    <mergeCell ref="A52:A59"/>
    <mergeCell ref="B56:B57"/>
    <mergeCell ref="B58:B59"/>
    <mergeCell ref="A60:A67"/>
    <mergeCell ref="B64:B65"/>
    <mergeCell ref="B66:B67"/>
    <mergeCell ref="A36:A43"/>
    <mergeCell ref="B40:B41"/>
    <mergeCell ref="B42:B43"/>
    <mergeCell ref="A44:A51"/>
    <mergeCell ref="B48:B49"/>
    <mergeCell ref="B50:B51"/>
    <mergeCell ref="B3:C3"/>
    <mergeCell ref="A4:A11"/>
    <mergeCell ref="B8:B9"/>
    <mergeCell ref="B10:B11"/>
    <mergeCell ref="A12:A19"/>
    <mergeCell ref="B16:B17"/>
    <mergeCell ref="B18:B19"/>
    <mergeCell ref="A20:A27"/>
    <mergeCell ref="B24:B25"/>
    <mergeCell ref="B26:B27"/>
    <mergeCell ref="A28:A35"/>
    <mergeCell ref="B32:B33"/>
    <mergeCell ref="B34:B35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5" orientation="portrait" r:id="rId1"/>
  <headerFooter scaleWithDoc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D103-C3BC-401A-95D9-302985905E43}">
  <sheetPr>
    <tabColor rgb="FFFFFF00"/>
  </sheetPr>
  <dimension ref="A1:AC25"/>
  <sheetViews>
    <sheetView showGridLines="0" view="pageBreakPreview" topLeftCell="A13" zoomScale="80" zoomScaleNormal="80" zoomScaleSheetLayoutView="80" workbookViewId="0">
      <selection activeCell="AA28" sqref="AA28"/>
    </sheetView>
  </sheetViews>
  <sheetFormatPr defaultColWidth="13.21875" defaultRowHeight="29.25" customHeight="1"/>
  <cols>
    <col min="1" max="1" width="11.77734375" customWidth="1"/>
    <col min="2" max="2" width="13.21875" customWidth="1"/>
    <col min="3" max="4" width="13.21875" hidden="1" customWidth="1"/>
    <col min="5" max="5" width="13.21875" hidden="1" customWidth="1" collapsed="1"/>
    <col min="6" max="7" width="13.33203125" hidden="1" customWidth="1"/>
    <col min="8" max="24" width="13.21875" hidden="1" customWidth="1"/>
    <col min="25" max="25" width="13.21875" customWidth="1"/>
    <col min="26" max="27" width="14" bestFit="1" customWidth="1"/>
    <col min="28" max="29" width="14" style="426" bestFit="1" customWidth="1"/>
    <col min="257" max="257" width="11.77734375" customWidth="1"/>
    <col min="259" max="280" width="0" hidden="1" customWidth="1"/>
    <col min="282" max="285" width="14" bestFit="1" customWidth="1"/>
    <col min="513" max="513" width="11.77734375" customWidth="1"/>
    <col min="515" max="536" width="0" hidden="1" customWidth="1"/>
    <col min="538" max="541" width="14" bestFit="1" customWidth="1"/>
    <col min="769" max="769" width="11.77734375" customWidth="1"/>
    <col min="771" max="792" width="0" hidden="1" customWidth="1"/>
    <col min="794" max="797" width="14" bestFit="1" customWidth="1"/>
    <col min="1025" max="1025" width="11.77734375" customWidth="1"/>
    <col min="1027" max="1048" width="0" hidden="1" customWidth="1"/>
    <col min="1050" max="1053" width="14" bestFit="1" customWidth="1"/>
    <col min="1281" max="1281" width="11.77734375" customWidth="1"/>
    <col min="1283" max="1304" width="0" hidden="1" customWidth="1"/>
    <col min="1306" max="1309" width="14" bestFit="1" customWidth="1"/>
    <col min="1537" max="1537" width="11.77734375" customWidth="1"/>
    <col min="1539" max="1560" width="0" hidden="1" customWidth="1"/>
    <col min="1562" max="1565" width="14" bestFit="1" customWidth="1"/>
    <col min="1793" max="1793" width="11.77734375" customWidth="1"/>
    <col min="1795" max="1816" width="0" hidden="1" customWidth="1"/>
    <col min="1818" max="1821" width="14" bestFit="1" customWidth="1"/>
    <col min="2049" max="2049" width="11.77734375" customWidth="1"/>
    <col min="2051" max="2072" width="0" hidden="1" customWidth="1"/>
    <col min="2074" max="2077" width="14" bestFit="1" customWidth="1"/>
    <col min="2305" max="2305" width="11.77734375" customWidth="1"/>
    <col min="2307" max="2328" width="0" hidden="1" customWidth="1"/>
    <col min="2330" max="2333" width="14" bestFit="1" customWidth="1"/>
    <col min="2561" max="2561" width="11.77734375" customWidth="1"/>
    <col min="2563" max="2584" width="0" hidden="1" customWidth="1"/>
    <col min="2586" max="2589" width="14" bestFit="1" customWidth="1"/>
    <col min="2817" max="2817" width="11.77734375" customWidth="1"/>
    <col min="2819" max="2840" width="0" hidden="1" customWidth="1"/>
    <col min="2842" max="2845" width="14" bestFit="1" customWidth="1"/>
    <col min="3073" max="3073" width="11.77734375" customWidth="1"/>
    <col min="3075" max="3096" width="0" hidden="1" customWidth="1"/>
    <col min="3098" max="3101" width="14" bestFit="1" customWidth="1"/>
    <col min="3329" max="3329" width="11.77734375" customWidth="1"/>
    <col min="3331" max="3352" width="0" hidden="1" customWidth="1"/>
    <col min="3354" max="3357" width="14" bestFit="1" customWidth="1"/>
    <col min="3585" max="3585" width="11.77734375" customWidth="1"/>
    <col min="3587" max="3608" width="0" hidden="1" customWidth="1"/>
    <col min="3610" max="3613" width="14" bestFit="1" customWidth="1"/>
    <col min="3841" max="3841" width="11.77734375" customWidth="1"/>
    <col min="3843" max="3864" width="0" hidden="1" customWidth="1"/>
    <col min="3866" max="3869" width="14" bestFit="1" customWidth="1"/>
    <col min="4097" max="4097" width="11.77734375" customWidth="1"/>
    <col min="4099" max="4120" width="0" hidden="1" customWidth="1"/>
    <col min="4122" max="4125" width="14" bestFit="1" customWidth="1"/>
    <col min="4353" max="4353" width="11.77734375" customWidth="1"/>
    <col min="4355" max="4376" width="0" hidden="1" customWidth="1"/>
    <col min="4378" max="4381" width="14" bestFit="1" customWidth="1"/>
    <col min="4609" max="4609" width="11.77734375" customWidth="1"/>
    <col min="4611" max="4632" width="0" hidden="1" customWidth="1"/>
    <col min="4634" max="4637" width="14" bestFit="1" customWidth="1"/>
    <col min="4865" max="4865" width="11.77734375" customWidth="1"/>
    <col min="4867" max="4888" width="0" hidden="1" customWidth="1"/>
    <col min="4890" max="4893" width="14" bestFit="1" customWidth="1"/>
    <col min="5121" max="5121" width="11.77734375" customWidth="1"/>
    <col min="5123" max="5144" width="0" hidden="1" customWidth="1"/>
    <col min="5146" max="5149" width="14" bestFit="1" customWidth="1"/>
    <col min="5377" max="5377" width="11.77734375" customWidth="1"/>
    <col min="5379" max="5400" width="0" hidden="1" customWidth="1"/>
    <col min="5402" max="5405" width="14" bestFit="1" customWidth="1"/>
    <col min="5633" max="5633" width="11.77734375" customWidth="1"/>
    <col min="5635" max="5656" width="0" hidden="1" customWidth="1"/>
    <col min="5658" max="5661" width="14" bestFit="1" customWidth="1"/>
    <col min="5889" max="5889" width="11.77734375" customWidth="1"/>
    <col min="5891" max="5912" width="0" hidden="1" customWidth="1"/>
    <col min="5914" max="5917" width="14" bestFit="1" customWidth="1"/>
    <col min="6145" max="6145" width="11.77734375" customWidth="1"/>
    <col min="6147" max="6168" width="0" hidden="1" customWidth="1"/>
    <col min="6170" max="6173" width="14" bestFit="1" customWidth="1"/>
    <col min="6401" max="6401" width="11.77734375" customWidth="1"/>
    <col min="6403" max="6424" width="0" hidden="1" customWidth="1"/>
    <col min="6426" max="6429" width="14" bestFit="1" customWidth="1"/>
    <col min="6657" max="6657" width="11.77734375" customWidth="1"/>
    <col min="6659" max="6680" width="0" hidden="1" customWidth="1"/>
    <col min="6682" max="6685" width="14" bestFit="1" customWidth="1"/>
    <col min="6913" max="6913" width="11.77734375" customWidth="1"/>
    <col min="6915" max="6936" width="0" hidden="1" customWidth="1"/>
    <col min="6938" max="6941" width="14" bestFit="1" customWidth="1"/>
    <col min="7169" max="7169" width="11.77734375" customWidth="1"/>
    <col min="7171" max="7192" width="0" hidden="1" customWidth="1"/>
    <col min="7194" max="7197" width="14" bestFit="1" customWidth="1"/>
    <col min="7425" max="7425" width="11.77734375" customWidth="1"/>
    <col min="7427" max="7448" width="0" hidden="1" customWidth="1"/>
    <col min="7450" max="7453" width="14" bestFit="1" customWidth="1"/>
    <col min="7681" max="7681" width="11.77734375" customWidth="1"/>
    <col min="7683" max="7704" width="0" hidden="1" customWidth="1"/>
    <col min="7706" max="7709" width="14" bestFit="1" customWidth="1"/>
    <col min="7937" max="7937" width="11.77734375" customWidth="1"/>
    <col min="7939" max="7960" width="0" hidden="1" customWidth="1"/>
    <col min="7962" max="7965" width="14" bestFit="1" customWidth="1"/>
    <col min="8193" max="8193" width="11.77734375" customWidth="1"/>
    <col min="8195" max="8216" width="0" hidden="1" customWidth="1"/>
    <col min="8218" max="8221" width="14" bestFit="1" customWidth="1"/>
    <col min="8449" max="8449" width="11.77734375" customWidth="1"/>
    <col min="8451" max="8472" width="0" hidden="1" customWidth="1"/>
    <col min="8474" max="8477" width="14" bestFit="1" customWidth="1"/>
    <col min="8705" max="8705" width="11.77734375" customWidth="1"/>
    <col min="8707" max="8728" width="0" hidden="1" customWidth="1"/>
    <col min="8730" max="8733" width="14" bestFit="1" customWidth="1"/>
    <col min="8961" max="8961" width="11.77734375" customWidth="1"/>
    <col min="8963" max="8984" width="0" hidden="1" customWidth="1"/>
    <col min="8986" max="8989" width="14" bestFit="1" customWidth="1"/>
    <col min="9217" max="9217" width="11.77734375" customWidth="1"/>
    <col min="9219" max="9240" width="0" hidden="1" customWidth="1"/>
    <col min="9242" max="9245" width="14" bestFit="1" customWidth="1"/>
    <col min="9473" max="9473" width="11.77734375" customWidth="1"/>
    <col min="9475" max="9496" width="0" hidden="1" customWidth="1"/>
    <col min="9498" max="9501" width="14" bestFit="1" customWidth="1"/>
    <col min="9729" max="9729" width="11.77734375" customWidth="1"/>
    <col min="9731" max="9752" width="0" hidden="1" customWidth="1"/>
    <col min="9754" max="9757" width="14" bestFit="1" customWidth="1"/>
    <col min="9985" max="9985" width="11.77734375" customWidth="1"/>
    <col min="9987" max="10008" width="0" hidden="1" customWidth="1"/>
    <col min="10010" max="10013" width="14" bestFit="1" customWidth="1"/>
    <col min="10241" max="10241" width="11.77734375" customWidth="1"/>
    <col min="10243" max="10264" width="0" hidden="1" customWidth="1"/>
    <col min="10266" max="10269" width="14" bestFit="1" customWidth="1"/>
    <col min="10497" max="10497" width="11.77734375" customWidth="1"/>
    <col min="10499" max="10520" width="0" hidden="1" customWidth="1"/>
    <col min="10522" max="10525" width="14" bestFit="1" customWidth="1"/>
    <col min="10753" max="10753" width="11.77734375" customWidth="1"/>
    <col min="10755" max="10776" width="0" hidden="1" customWidth="1"/>
    <col min="10778" max="10781" width="14" bestFit="1" customWidth="1"/>
    <col min="11009" max="11009" width="11.77734375" customWidth="1"/>
    <col min="11011" max="11032" width="0" hidden="1" customWidth="1"/>
    <col min="11034" max="11037" width="14" bestFit="1" customWidth="1"/>
    <col min="11265" max="11265" width="11.77734375" customWidth="1"/>
    <col min="11267" max="11288" width="0" hidden="1" customWidth="1"/>
    <col min="11290" max="11293" width="14" bestFit="1" customWidth="1"/>
    <col min="11521" max="11521" width="11.77734375" customWidth="1"/>
    <col min="11523" max="11544" width="0" hidden="1" customWidth="1"/>
    <col min="11546" max="11549" width="14" bestFit="1" customWidth="1"/>
    <col min="11777" max="11777" width="11.77734375" customWidth="1"/>
    <col min="11779" max="11800" width="0" hidden="1" customWidth="1"/>
    <col min="11802" max="11805" width="14" bestFit="1" customWidth="1"/>
    <col min="12033" max="12033" width="11.77734375" customWidth="1"/>
    <col min="12035" max="12056" width="0" hidden="1" customWidth="1"/>
    <col min="12058" max="12061" width="14" bestFit="1" customWidth="1"/>
    <col min="12289" max="12289" width="11.77734375" customWidth="1"/>
    <col min="12291" max="12312" width="0" hidden="1" customWidth="1"/>
    <col min="12314" max="12317" width="14" bestFit="1" customWidth="1"/>
    <col min="12545" max="12545" width="11.77734375" customWidth="1"/>
    <col min="12547" max="12568" width="0" hidden="1" customWidth="1"/>
    <col min="12570" max="12573" width="14" bestFit="1" customWidth="1"/>
    <col min="12801" max="12801" width="11.77734375" customWidth="1"/>
    <col min="12803" max="12824" width="0" hidden="1" customWidth="1"/>
    <col min="12826" max="12829" width="14" bestFit="1" customWidth="1"/>
    <col min="13057" max="13057" width="11.77734375" customWidth="1"/>
    <col min="13059" max="13080" width="0" hidden="1" customWidth="1"/>
    <col min="13082" max="13085" width="14" bestFit="1" customWidth="1"/>
    <col min="13313" max="13313" width="11.77734375" customWidth="1"/>
    <col min="13315" max="13336" width="0" hidden="1" customWidth="1"/>
    <col min="13338" max="13341" width="14" bestFit="1" customWidth="1"/>
    <col min="13569" max="13569" width="11.77734375" customWidth="1"/>
    <col min="13571" max="13592" width="0" hidden="1" customWidth="1"/>
    <col min="13594" max="13597" width="14" bestFit="1" customWidth="1"/>
    <col min="13825" max="13825" width="11.77734375" customWidth="1"/>
    <col min="13827" max="13848" width="0" hidden="1" customWidth="1"/>
    <col min="13850" max="13853" width="14" bestFit="1" customWidth="1"/>
    <col min="14081" max="14081" width="11.77734375" customWidth="1"/>
    <col min="14083" max="14104" width="0" hidden="1" customWidth="1"/>
    <col min="14106" max="14109" width="14" bestFit="1" customWidth="1"/>
    <col min="14337" max="14337" width="11.77734375" customWidth="1"/>
    <col min="14339" max="14360" width="0" hidden="1" customWidth="1"/>
    <col min="14362" max="14365" width="14" bestFit="1" customWidth="1"/>
    <col min="14593" max="14593" width="11.77734375" customWidth="1"/>
    <col min="14595" max="14616" width="0" hidden="1" customWidth="1"/>
    <col min="14618" max="14621" width="14" bestFit="1" customWidth="1"/>
    <col min="14849" max="14849" width="11.77734375" customWidth="1"/>
    <col min="14851" max="14872" width="0" hidden="1" customWidth="1"/>
    <col min="14874" max="14877" width="14" bestFit="1" customWidth="1"/>
    <col min="15105" max="15105" width="11.77734375" customWidth="1"/>
    <col min="15107" max="15128" width="0" hidden="1" customWidth="1"/>
    <col min="15130" max="15133" width="14" bestFit="1" customWidth="1"/>
    <col min="15361" max="15361" width="11.77734375" customWidth="1"/>
    <col min="15363" max="15384" width="0" hidden="1" customWidth="1"/>
    <col min="15386" max="15389" width="14" bestFit="1" customWidth="1"/>
    <col min="15617" max="15617" width="11.77734375" customWidth="1"/>
    <col min="15619" max="15640" width="0" hidden="1" customWidth="1"/>
    <col min="15642" max="15645" width="14" bestFit="1" customWidth="1"/>
    <col min="15873" max="15873" width="11.77734375" customWidth="1"/>
    <col min="15875" max="15896" width="0" hidden="1" customWidth="1"/>
    <col min="15898" max="15901" width="14" bestFit="1" customWidth="1"/>
    <col min="16129" max="16129" width="11.77734375" customWidth="1"/>
    <col min="16131" max="16152" width="0" hidden="1" customWidth="1"/>
    <col min="16154" max="16157" width="14" bestFit="1" customWidth="1"/>
  </cols>
  <sheetData>
    <row r="1" spans="1:29" s="382" customFormat="1" ht="29.25" customHeight="1">
      <c r="A1" s="380"/>
      <c r="B1" s="38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82" customFormat="1" ht="29.25" customHeight="1" thickBot="1">
      <c r="A2" s="2" t="s">
        <v>137</v>
      </c>
      <c r="B2" s="2"/>
      <c r="C2" s="2"/>
      <c r="D2" s="2"/>
      <c r="E2" s="2"/>
      <c r="F2" s="383"/>
      <c r="G2" s="383"/>
      <c r="H2" s="383"/>
      <c r="I2" s="384"/>
      <c r="J2" s="384"/>
      <c r="K2" s="384"/>
      <c r="L2" s="384"/>
      <c r="M2" s="384"/>
      <c r="N2" s="384"/>
      <c r="O2" s="384"/>
      <c r="P2" s="384"/>
      <c r="Q2" s="2"/>
      <c r="R2" s="2"/>
      <c r="S2" s="2"/>
      <c r="T2" s="2"/>
      <c r="U2" s="2"/>
      <c r="V2" s="384"/>
      <c r="W2" s="384"/>
      <c r="X2" s="384"/>
      <c r="Y2" s="2"/>
      <c r="Z2" s="384"/>
      <c r="AA2" s="384"/>
      <c r="AB2" s="384"/>
      <c r="AC2" s="384" t="s">
        <v>138</v>
      </c>
    </row>
    <row r="3" spans="1:29" ht="29.25" customHeight="1">
      <c r="A3" s="385" t="s">
        <v>139</v>
      </c>
      <c r="B3" s="462" t="s">
        <v>4</v>
      </c>
      <c r="C3" s="386" t="s">
        <v>9</v>
      </c>
      <c r="D3" s="443" t="s">
        <v>16</v>
      </c>
      <c r="E3" s="443" t="s">
        <v>17</v>
      </c>
      <c r="F3" s="443" t="s">
        <v>18</v>
      </c>
      <c r="G3" s="443" t="s">
        <v>19</v>
      </c>
      <c r="H3" s="443" t="s">
        <v>20</v>
      </c>
      <c r="I3" s="387" t="s">
        <v>21</v>
      </c>
      <c r="J3" s="387" t="s">
        <v>22</v>
      </c>
      <c r="K3" s="387" t="s">
        <v>23</v>
      </c>
      <c r="L3" s="387" t="s">
        <v>24</v>
      </c>
      <c r="M3" s="387" t="s">
        <v>25</v>
      </c>
      <c r="N3" s="387" t="s">
        <v>26</v>
      </c>
      <c r="O3" s="388" t="s">
        <v>27</v>
      </c>
      <c r="P3" s="387" t="s">
        <v>28</v>
      </c>
      <c r="Q3" s="387" t="s">
        <v>29</v>
      </c>
      <c r="R3" s="388" t="s">
        <v>30</v>
      </c>
      <c r="S3" s="388" t="s">
        <v>31</v>
      </c>
      <c r="T3" s="388" t="s">
        <v>32</v>
      </c>
      <c r="U3" s="387" t="s">
        <v>33</v>
      </c>
      <c r="V3" s="388" t="s">
        <v>35</v>
      </c>
      <c r="W3" s="388" t="s">
        <v>36</v>
      </c>
      <c r="X3" s="388" t="s">
        <v>37</v>
      </c>
      <c r="Y3" s="388" t="s">
        <v>38</v>
      </c>
      <c r="Z3" s="387" t="s">
        <v>39</v>
      </c>
      <c r="AA3" s="389" t="s">
        <v>40</v>
      </c>
      <c r="AB3" s="387" t="s">
        <v>187</v>
      </c>
      <c r="AC3" s="472" t="s">
        <v>195</v>
      </c>
    </row>
    <row r="4" spans="1:29" ht="29.25" customHeight="1">
      <c r="A4" s="571" t="s">
        <v>140</v>
      </c>
      <c r="B4" s="390" t="s">
        <v>141</v>
      </c>
      <c r="C4" s="391">
        <v>9247088</v>
      </c>
      <c r="D4" s="392">
        <v>8434494</v>
      </c>
      <c r="E4" s="392">
        <v>7701346</v>
      </c>
      <c r="F4" s="392">
        <v>7229335</v>
      </c>
      <c r="G4" s="393">
        <v>7166679</v>
      </c>
      <c r="H4" s="392">
        <v>7125189</v>
      </c>
      <c r="I4" s="392">
        <v>6789823</v>
      </c>
      <c r="J4" s="392">
        <v>6633457</v>
      </c>
      <c r="K4" s="392">
        <v>6944332</v>
      </c>
      <c r="L4" s="392">
        <v>8072901</v>
      </c>
      <c r="M4" s="392">
        <v>9166561</v>
      </c>
      <c r="N4" s="392">
        <v>9134960</v>
      </c>
      <c r="O4" s="393">
        <v>8551478</v>
      </c>
      <c r="P4" s="392">
        <v>7024367</v>
      </c>
      <c r="Q4" s="392">
        <v>6770023</v>
      </c>
      <c r="R4" s="393">
        <v>7011046</v>
      </c>
      <c r="S4" s="393">
        <v>7140729</v>
      </c>
      <c r="T4" s="393">
        <v>6974269</v>
      </c>
      <c r="U4" s="392">
        <v>6766887</v>
      </c>
      <c r="V4" s="393">
        <v>6295570</v>
      </c>
      <c r="W4" s="393">
        <v>6216575</v>
      </c>
      <c r="X4" s="393">
        <v>6212090</v>
      </c>
      <c r="Y4" s="394">
        <v>6175938</v>
      </c>
      <c r="Z4" s="392">
        <f>9800125*0.5995764422</f>
        <v>5875924.0806152746</v>
      </c>
      <c r="AA4" s="395">
        <f>11303645*0.59960319556</f>
        <v>6777701.6634758161</v>
      </c>
      <c r="AB4" s="392">
        <f>10119882*0.6</f>
        <v>6071929.2000000002</v>
      </c>
      <c r="AC4" s="418">
        <f>9558269*0.597</f>
        <v>5706286.5929999994</v>
      </c>
    </row>
    <row r="5" spans="1:29" ht="29.25" customHeight="1">
      <c r="A5" s="572"/>
      <c r="B5" s="396" t="s">
        <v>142</v>
      </c>
      <c r="C5" s="397">
        <v>4590054</v>
      </c>
      <c r="D5" s="398">
        <v>4340676</v>
      </c>
      <c r="E5" s="398">
        <v>4121001</v>
      </c>
      <c r="F5" s="398">
        <v>4100344</v>
      </c>
      <c r="G5" s="399">
        <v>4083369</v>
      </c>
      <c r="H5" s="398">
        <v>3980585</v>
      </c>
      <c r="I5" s="398">
        <v>3752226</v>
      </c>
      <c r="J5" s="398">
        <v>3613545</v>
      </c>
      <c r="K5" s="398">
        <v>3690546</v>
      </c>
      <c r="L5" s="398">
        <v>4116612</v>
      </c>
      <c r="M5" s="398">
        <v>4524304</v>
      </c>
      <c r="N5" s="398">
        <v>4500528</v>
      </c>
      <c r="O5" s="399">
        <v>4083778</v>
      </c>
      <c r="P5" s="398">
        <v>3367396</v>
      </c>
      <c r="Q5" s="398">
        <v>3212725</v>
      </c>
      <c r="R5" s="399">
        <v>3201952</v>
      </c>
      <c r="S5" s="399">
        <v>3306556</v>
      </c>
      <c r="T5" s="399">
        <v>3079620</v>
      </c>
      <c r="U5" s="398">
        <v>3024290</v>
      </c>
      <c r="V5" s="399">
        <v>2638040</v>
      </c>
      <c r="W5" s="399">
        <v>2580264</v>
      </c>
      <c r="X5" s="399">
        <v>2469411</v>
      </c>
      <c r="Y5" s="400">
        <v>2500730</v>
      </c>
      <c r="Z5" s="398">
        <f>3929470*0.5995764422</f>
        <v>2356017.6423316337</v>
      </c>
      <c r="AA5" s="401">
        <v>2747442</v>
      </c>
      <c r="AB5" s="398">
        <v>2469334</v>
      </c>
      <c r="AC5" s="402">
        <v>2336960</v>
      </c>
    </row>
    <row r="6" spans="1:29" ht="29.25" customHeight="1">
      <c r="A6" s="572"/>
      <c r="B6" s="403" t="s">
        <v>143</v>
      </c>
      <c r="C6" s="404">
        <v>4277318</v>
      </c>
      <c r="D6" s="405">
        <v>4035759</v>
      </c>
      <c r="E6" s="405">
        <v>3878613</v>
      </c>
      <c r="F6" s="405">
        <v>3861299</v>
      </c>
      <c r="G6" s="406">
        <v>3835132</v>
      </c>
      <c r="H6" s="405">
        <v>3757653</v>
      </c>
      <c r="I6" s="405">
        <v>3554706</v>
      </c>
      <c r="J6" s="405">
        <v>3382026</v>
      </c>
      <c r="K6" s="405">
        <v>3466705</v>
      </c>
      <c r="L6" s="405">
        <v>3884757</v>
      </c>
      <c r="M6" s="405">
        <v>4252084</v>
      </c>
      <c r="N6" s="405">
        <v>4248456</v>
      </c>
      <c r="O6" s="405">
        <v>3858096</v>
      </c>
      <c r="P6" s="405">
        <v>3186688</v>
      </c>
      <c r="Q6" s="405">
        <v>3035454</v>
      </c>
      <c r="R6" s="406">
        <v>3055900</v>
      </c>
      <c r="S6" s="406">
        <v>3174054</v>
      </c>
      <c r="T6" s="406">
        <v>2945991</v>
      </c>
      <c r="U6" s="405">
        <v>2895626</v>
      </c>
      <c r="V6" s="406">
        <v>2537169</v>
      </c>
      <c r="W6" s="406">
        <v>2477193</v>
      </c>
      <c r="X6" s="406">
        <v>2355897</v>
      </c>
      <c r="Y6" s="407">
        <v>2424978</v>
      </c>
      <c r="Z6" s="405">
        <f>3802486*0.5995764422</f>
        <v>2279881.0273953089</v>
      </c>
      <c r="AA6" s="408">
        <v>2663069</v>
      </c>
      <c r="AB6" s="405">
        <v>2394424</v>
      </c>
      <c r="AC6" s="409">
        <v>2261139</v>
      </c>
    </row>
    <row r="7" spans="1:29" ht="29.25" customHeight="1">
      <c r="A7" s="572"/>
      <c r="B7" s="410" t="s">
        <v>144</v>
      </c>
      <c r="C7" s="411">
        <f t="shared" ref="C7:AA7" si="0">C6/C5*100</f>
        <v>93.18665967764214</v>
      </c>
      <c r="D7" s="412">
        <f t="shared" si="0"/>
        <v>92.975356833820356</v>
      </c>
      <c r="E7" s="412">
        <f t="shared" si="0"/>
        <v>94.118225159372685</v>
      </c>
      <c r="F7" s="412">
        <f t="shared" si="0"/>
        <v>94.170123287216882</v>
      </c>
      <c r="G7" s="413">
        <f t="shared" si="0"/>
        <v>93.92077963074118</v>
      </c>
      <c r="H7" s="412">
        <f t="shared" si="0"/>
        <v>94.399516653959154</v>
      </c>
      <c r="I7" s="412">
        <f t="shared" si="0"/>
        <v>94.735924755065398</v>
      </c>
      <c r="J7" s="412">
        <f t="shared" si="0"/>
        <v>93.59302291793793</v>
      </c>
      <c r="K7" s="412">
        <f t="shared" si="0"/>
        <v>93.934745698874906</v>
      </c>
      <c r="L7" s="412">
        <f t="shared" si="0"/>
        <v>94.36781994513936</v>
      </c>
      <c r="M7" s="412">
        <f t="shared" si="0"/>
        <v>93.983162935116653</v>
      </c>
      <c r="N7" s="412">
        <f t="shared" si="0"/>
        <v>94.399057177291198</v>
      </c>
      <c r="O7" s="412">
        <f t="shared" si="0"/>
        <v>94.473695680813208</v>
      </c>
      <c r="P7" s="412">
        <f t="shared" si="0"/>
        <v>94.633598186848232</v>
      </c>
      <c r="Q7" s="412">
        <f t="shared" si="0"/>
        <v>94.48222303496253</v>
      </c>
      <c r="R7" s="413">
        <f t="shared" si="0"/>
        <v>95.438657418974429</v>
      </c>
      <c r="S7" s="413">
        <f t="shared" si="0"/>
        <v>95.992748950872141</v>
      </c>
      <c r="T7" s="413">
        <f t="shared" si="0"/>
        <v>95.660860755547759</v>
      </c>
      <c r="U7" s="412">
        <f t="shared" si="0"/>
        <v>95.745646085527511</v>
      </c>
      <c r="V7" s="413">
        <f t="shared" si="0"/>
        <v>96.17628997285864</v>
      </c>
      <c r="W7" s="413">
        <f t="shared" si="0"/>
        <v>96.005408748872213</v>
      </c>
      <c r="X7" s="413">
        <f t="shared" si="0"/>
        <v>95.403195336863732</v>
      </c>
      <c r="Y7" s="414">
        <f t="shared" si="0"/>
        <v>96.970804525078677</v>
      </c>
      <c r="Z7" s="412">
        <f t="shared" si="0"/>
        <v>96.768419150674262</v>
      </c>
      <c r="AA7" s="415">
        <f t="shared" si="0"/>
        <v>96.929034352681512</v>
      </c>
      <c r="AB7" s="412">
        <f>AB6/AB5*100</f>
        <v>96.966388507994466</v>
      </c>
      <c r="AC7" s="416">
        <f>AC6/AC5*100</f>
        <v>96.755571340544975</v>
      </c>
    </row>
    <row r="8" spans="1:29" ht="29.25" customHeight="1">
      <c r="A8" s="484"/>
      <c r="B8" s="410" t="s">
        <v>145</v>
      </c>
      <c r="C8" s="411">
        <v>108.7</v>
      </c>
      <c r="D8" s="412">
        <f t="shared" ref="D8:U8" si="1">+D6/C6*100</f>
        <v>94.352559243900032</v>
      </c>
      <c r="E8" s="412">
        <f t="shared" si="1"/>
        <v>96.106159956528629</v>
      </c>
      <c r="F8" s="412">
        <f t="shared" si="1"/>
        <v>99.553603311286793</v>
      </c>
      <c r="G8" s="413">
        <f t="shared" si="1"/>
        <v>99.322326502039857</v>
      </c>
      <c r="H8" s="412">
        <f t="shared" si="1"/>
        <v>97.979756628976517</v>
      </c>
      <c r="I8" s="412">
        <f t="shared" si="1"/>
        <v>94.599102152327532</v>
      </c>
      <c r="J8" s="412">
        <f t="shared" si="1"/>
        <v>95.142214292827589</v>
      </c>
      <c r="K8" s="412">
        <f t="shared" si="1"/>
        <v>102.50379506248622</v>
      </c>
      <c r="L8" s="412">
        <f t="shared" si="1"/>
        <v>112.05905896232878</v>
      </c>
      <c r="M8" s="412">
        <f t="shared" si="1"/>
        <v>109.45559786622432</v>
      </c>
      <c r="N8" s="412">
        <f t="shared" si="1"/>
        <v>99.914677132436708</v>
      </c>
      <c r="O8" s="413">
        <f t="shared" si="1"/>
        <v>90.811720775735935</v>
      </c>
      <c r="P8" s="412">
        <f t="shared" si="1"/>
        <v>82.597426295250301</v>
      </c>
      <c r="Q8" s="412">
        <f t="shared" si="1"/>
        <v>95.254194950996137</v>
      </c>
      <c r="R8" s="413">
        <f t="shared" si="1"/>
        <v>100.67357304706314</v>
      </c>
      <c r="S8" s="413">
        <f t="shared" si="1"/>
        <v>103.86642233057364</v>
      </c>
      <c r="T8" s="413">
        <f t="shared" si="1"/>
        <v>92.814772527499528</v>
      </c>
      <c r="U8" s="412">
        <f t="shared" si="1"/>
        <v>98.290388531397411</v>
      </c>
      <c r="V8" s="413">
        <v>92.9</v>
      </c>
      <c r="W8" s="413">
        <f t="shared" ref="W8:AC8" si="2">+W6/V6*100</f>
        <v>97.636105438778415</v>
      </c>
      <c r="X8" s="413">
        <f t="shared" si="2"/>
        <v>95.103490119663675</v>
      </c>
      <c r="Y8" s="414">
        <f t="shared" si="2"/>
        <v>102.93225892303441</v>
      </c>
      <c r="Z8" s="412">
        <f t="shared" si="2"/>
        <v>94.016565403698877</v>
      </c>
      <c r="AA8" s="415">
        <f t="shared" si="2"/>
        <v>116.80736705118649</v>
      </c>
      <c r="AB8" s="412">
        <f t="shared" si="2"/>
        <v>89.912202800603367</v>
      </c>
      <c r="AC8" s="416">
        <f t="shared" si="2"/>
        <v>94.433525557712414</v>
      </c>
    </row>
    <row r="9" spans="1:29" ht="29.25" customHeight="1">
      <c r="A9" s="571" t="s">
        <v>146</v>
      </c>
      <c r="B9" s="390" t="s">
        <v>141</v>
      </c>
      <c r="C9" s="391">
        <v>30542059</v>
      </c>
      <c r="D9" s="392">
        <v>31781007</v>
      </c>
      <c r="E9" s="392">
        <v>37343735</v>
      </c>
      <c r="F9" s="392">
        <v>35959248</v>
      </c>
      <c r="G9" s="393">
        <v>36241267</v>
      </c>
      <c r="H9" s="392">
        <v>35472469</v>
      </c>
      <c r="I9" s="392">
        <v>33449345</v>
      </c>
      <c r="J9" s="392">
        <v>32985260</v>
      </c>
      <c r="K9" s="392">
        <v>32493557</v>
      </c>
      <c r="L9" s="392">
        <v>31811876</v>
      </c>
      <c r="M9" s="392">
        <v>31936619</v>
      </c>
      <c r="N9" s="392">
        <v>32311172</v>
      </c>
      <c r="O9" s="393">
        <v>31826762</v>
      </c>
      <c r="P9" s="392">
        <v>32043873</v>
      </c>
      <c r="Q9" s="392">
        <v>32271880</v>
      </c>
      <c r="R9" s="393">
        <v>30630817</v>
      </c>
      <c r="S9" s="393">
        <v>30829224</v>
      </c>
      <c r="T9" s="393">
        <v>31101156</v>
      </c>
      <c r="U9" s="392">
        <v>30710145</v>
      </c>
      <c r="V9" s="393">
        <v>31450065</v>
      </c>
      <c r="W9" s="393">
        <v>31177387</v>
      </c>
      <c r="X9" s="393">
        <v>31646028</v>
      </c>
      <c r="Y9" s="394">
        <v>32039475</v>
      </c>
      <c r="Z9" s="392">
        <v>30713900</v>
      </c>
      <c r="AA9" s="417">
        <v>31787752</v>
      </c>
      <c r="AB9" s="392">
        <v>32133629</v>
      </c>
      <c r="AC9" s="418">
        <v>32192741</v>
      </c>
    </row>
    <row r="10" spans="1:29" ht="29.25" customHeight="1">
      <c r="A10" s="572"/>
      <c r="B10" s="396" t="s">
        <v>142</v>
      </c>
      <c r="C10" s="397">
        <v>16903080</v>
      </c>
      <c r="D10" s="398">
        <v>17741697</v>
      </c>
      <c r="E10" s="398">
        <v>19622961</v>
      </c>
      <c r="F10" s="398">
        <v>19725910</v>
      </c>
      <c r="G10" s="399">
        <v>20079530</v>
      </c>
      <c r="H10" s="398">
        <v>20015192</v>
      </c>
      <c r="I10" s="398">
        <v>18897486</v>
      </c>
      <c r="J10" s="398">
        <v>18667459</v>
      </c>
      <c r="K10" s="398">
        <v>18473552</v>
      </c>
      <c r="L10" s="398">
        <v>17906964</v>
      </c>
      <c r="M10" s="398">
        <v>17897766</v>
      </c>
      <c r="N10" s="398">
        <v>18167720</v>
      </c>
      <c r="O10" s="399">
        <v>17833167</v>
      </c>
      <c r="P10" s="398">
        <v>18028755</v>
      </c>
      <c r="Q10" s="398">
        <v>18221048</v>
      </c>
      <c r="R10" s="399">
        <v>17202604</v>
      </c>
      <c r="S10" s="399">
        <v>17477182</v>
      </c>
      <c r="T10" s="399">
        <v>17526304</v>
      </c>
      <c r="U10" s="398">
        <v>17354506</v>
      </c>
      <c r="V10" s="399">
        <v>17639061</v>
      </c>
      <c r="W10" s="399">
        <v>17485767</v>
      </c>
      <c r="X10" s="399">
        <v>17676329</v>
      </c>
      <c r="Y10" s="400">
        <v>17797835</v>
      </c>
      <c r="Z10" s="398">
        <v>17015837</v>
      </c>
      <c r="AA10" s="401">
        <v>17634040</v>
      </c>
      <c r="AB10" s="398">
        <v>17960315</v>
      </c>
      <c r="AC10" s="402">
        <v>17934308</v>
      </c>
    </row>
    <row r="11" spans="1:29" ht="29.25" customHeight="1">
      <c r="A11" s="572"/>
      <c r="B11" s="403" t="s">
        <v>143</v>
      </c>
      <c r="C11" s="404">
        <v>16103186</v>
      </c>
      <c r="D11" s="405">
        <v>16843191</v>
      </c>
      <c r="E11" s="405">
        <v>18650609</v>
      </c>
      <c r="F11" s="405">
        <v>18654700</v>
      </c>
      <c r="G11" s="406">
        <v>18938165</v>
      </c>
      <c r="H11" s="405">
        <v>18926970</v>
      </c>
      <c r="I11" s="405">
        <v>17915202</v>
      </c>
      <c r="J11" s="405">
        <v>17674006</v>
      </c>
      <c r="K11" s="405">
        <v>17511266</v>
      </c>
      <c r="L11" s="405">
        <v>16939617</v>
      </c>
      <c r="M11" s="405">
        <v>17056031</v>
      </c>
      <c r="N11" s="405">
        <v>17259630</v>
      </c>
      <c r="O11" s="406">
        <v>16936376</v>
      </c>
      <c r="P11" s="405">
        <v>17144678</v>
      </c>
      <c r="Q11" s="405">
        <v>17334623</v>
      </c>
      <c r="R11" s="406">
        <v>16425279</v>
      </c>
      <c r="S11" s="406">
        <v>16732365</v>
      </c>
      <c r="T11" s="406">
        <v>16880605</v>
      </c>
      <c r="U11" s="405">
        <v>16700262</v>
      </c>
      <c r="V11" s="406">
        <v>16989128</v>
      </c>
      <c r="W11" s="406">
        <v>16892604</v>
      </c>
      <c r="X11" s="406">
        <v>17094184</v>
      </c>
      <c r="Y11" s="407">
        <v>17287257</v>
      </c>
      <c r="Z11" s="405">
        <v>16587274</v>
      </c>
      <c r="AA11" s="408">
        <v>17206352</v>
      </c>
      <c r="AB11" s="405">
        <v>17564544</v>
      </c>
      <c r="AC11" s="409">
        <v>17533998</v>
      </c>
    </row>
    <row r="12" spans="1:29" ht="29.25" customHeight="1">
      <c r="A12" s="572"/>
      <c r="B12" s="410" t="s">
        <v>144</v>
      </c>
      <c r="C12" s="411">
        <f t="shared" ref="C12:AA12" si="3">C11/C10*100</f>
        <v>95.267761851686203</v>
      </c>
      <c r="D12" s="412">
        <f t="shared" si="3"/>
        <v>94.935625380142611</v>
      </c>
      <c r="E12" s="412">
        <f t="shared" si="3"/>
        <v>95.044825294205097</v>
      </c>
      <c r="F12" s="412">
        <f t="shared" si="3"/>
        <v>94.56952809781653</v>
      </c>
      <c r="G12" s="413">
        <f t="shared" si="3"/>
        <v>94.315778307559981</v>
      </c>
      <c r="H12" s="412">
        <f t="shared" si="3"/>
        <v>94.563019930061117</v>
      </c>
      <c r="I12" s="412">
        <f t="shared" si="3"/>
        <v>94.802038747376244</v>
      </c>
      <c r="J12" s="412">
        <f t="shared" si="3"/>
        <v>94.678156250403447</v>
      </c>
      <c r="K12" s="412">
        <f t="shared" si="3"/>
        <v>94.791007165270656</v>
      </c>
      <c r="L12" s="412">
        <f t="shared" si="3"/>
        <v>94.597928493071194</v>
      </c>
      <c r="M12" s="412">
        <f t="shared" si="3"/>
        <v>95.296982874845952</v>
      </c>
      <c r="N12" s="412">
        <f t="shared" si="3"/>
        <v>95.001629263330784</v>
      </c>
      <c r="O12" s="413">
        <f t="shared" si="3"/>
        <v>94.971218516598881</v>
      </c>
      <c r="P12" s="412">
        <f t="shared" si="3"/>
        <v>95.096294780199742</v>
      </c>
      <c r="Q12" s="412">
        <f t="shared" si="3"/>
        <v>95.135159075372613</v>
      </c>
      <c r="R12" s="413">
        <f t="shared" si="3"/>
        <v>95.481352706834386</v>
      </c>
      <c r="S12" s="413">
        <f t="shared" si="3"/>
        <v>95.738346147565437</v>
      </c>
      <c r="T12" s="413">
        <f t="shared" si="3"/>
        <v>96.315829053290415</v>
      </c>
      <c r="U12" s="412">
        <f t="shared" si="3"/>
        <v>96.230120292677881</v>
      </c>
      <c r="V12" s="413">
        <f t="shared" si="3"/>
        <v>96.315376425082945</v>
      </c>
      <c r="W12" s="413">
        <f t="shared" si="3"/>
        <v>96.607738167848169</v>
      </c>
      <c r="X12" s="413">
        <f t="shared" si="3"/>
        <v>96.706640841545777</v>
      </c>
      <c r="Y12" s="414">
        <f t="shared" si="3"/>
        <v>97.131235344074156</v>
      </c>
      <c r="Z12" s="412">
        <f t="shared" si="3"/>
        <v>97.48138748625766</v>
      </c>
      <c r="AA12" s="415">
        <f t="shared" si="3"/>
        <v>97.574645401734372</v>
      </c>
      <c r="AB12" s="412">
        <f>AB11/AB10*100</f>
        <v>97.796413927038586</v>
      </c>
      <c r="AC12" s="416">
        <f>AC11/AC10*100</f>
        <v>97.76790941696774</v>
      </c>
    </row>
    <row r="13" spans="1:29" ht="29.25" customHeight="1">
      <c r="A13" s="484"/>
      <c r="B13" s="410" t="s">
        <v>145</v>
      </c>
      <c r="C13" s="411">
        <v>98.6</v>
      </c>
      <c r="D13" s="412">
        <f t="shared" ref="D13:Y13" si="4">+D11/C11*100</f>
        <v>104.59539497339223</v>
      </c>
      <c r="E13" s="412">
        <f t="shared" si="4"/>
        <v>110.73085260388011</v>
      </c>
      <c r="F13" s="412">
        <f t="shared" si="4"/>
        <v>100.02193494056951</v>
      </c>
      <c r="G13" s="413">
        <f t="shared" si="4"/>
        <v>101.51953663151913</v>
      </c>
      <c r="H13" s="412">
        <f t="shared" si="4"/>
        <v>99.940886564247378</v>
      </c>
      <c r="I13" s="412">
        <f t="shared" si="4"/>
        <v>94.654358304578068</v>
      </c>
      <c r="J13" s="412">
        <f t="shared" si="4"/>
        <v>98.653679707323434</v>
      </c>
      <c r="K13" s="412">
        <f t="shared" si="4"/>
        <v>99.079212714989467</v>
      </c>
      <c r="L13" s="412">
        <f t="shared" si="4"/>
        <v>96.735535854460778</v>
      </c>
      <c r="M13" s="412">
        <f t="shared" si="4"/>
        <v>100.68722923310484</v>
      </c>
      <c r="N13" s="412">
        <f t="shared" si="4"/>
        <v>101.19370678911173</v>
      </c>
      <c r="O13" s="413">
        <f t="shared" si="4"/>
        <v>98.127109329690157</v>
      </c>
      <c r="P13" s="412">
        <f t="shared" si="4"/>
        <v>101.22990892502624</v>
      </c>
      <c r="Q13" s="412">
        <f t="shared" si="4"/>
        <v>101.10789482310487</v>
      </c>
      <c r="R13" s="413">
        <f t="shared" si="4"/>
        <v>94.754174924946454</v>
      </c>
      <c r="S13" s="413">
        <f t="shared" si="4"/>
        <v>101.8695938132923</v>
      </c>
      <c r="T13" s="413">
        <f t="shared" si="4"/>
        <v>100.88594768282906</v>
      </c>
      <c r="U13" s="412">
        <f t="shared" si="4"/>
        <v>98.931655589358328</v>
      </c>
      <c r="V13" s="413">
        <v>101.1</v>
      </c>
      <c r="W13" s="413">
        <f t="shared" si="4"/>
        <v>99.431848415056962</v>
      </c>
      <c r="X13" s="413">
        <f t="shared" si="4"/>
        <v>101.19330329415168</v>
      </c>
      <c r="Y13" s="414">
        <f t="shared" si="4"/>
        <v>101.12946602189376</v>
      </c>
      <c r="Z13" s="412">
        <f>+Z11/Y11*100</f>
        <v>95.950872946471506</v>
      </c>
      <c r="AA13" s="415">
        <f>+AA11/Z11*100</f>
        <v>103.73224678147838</v>
      </c>
      <c r="AB13" s="412">
        <f>+AB11/AA11*100</f>
        <v>102.08174283543659</v>
      </c>
      <c r="AC13" s="416">
        <f>+AC11/AB11*100</f>
        <v>99.826092837935335</v>
      </c>
    </row>
    <row r="14" spans="1:29" ht="29.25" customHeight="1">
      <c r="A14" s="573" t="s">
        <v>46</v>
      </c>
      <c r="B14" s="390" t="s">
        <v>141</v>
      </c>
      <c r="C14" s="391">
        <v>313495</v>
      </c>
      <c r="D14" s="392">
        <v>324746</v>
      </c>
      <c r="E14" s="392">
        <v>323450</v>
      </c>
      <c r="F14" s="392">
        <v>343701</v>
      </c>
      <c r="G14" s="393">
        <v>363466</v>
      </c>
      <c r="H14" s="392">
        <v>381098</v>
      </c>
      <c r="I14" s="392">
        <v>401577</v>
      </c>
      <c r="J14" s="392">
        <v>423967</v>
      </c>
      <c r="K14" s="392">
        <v>443155</v>
      </c>
      <c r="L14" s="392">
        <v>483196</v>
      </c>
      <c r="M14" s="392">
        <v>503562</v>
      </c>
      <c r="N14" s="392">
        <v>526248</v>
      </c>
      <c r="O14" s="392">
        <v>550216</v>
      </c>
      <c r="P14" s="392">
        <v>569154</v>
      </c>
      <c r="Q14" s="392">
        <v>583644</v>
      </c>
      <c r="R14" s="393">
        <v>598697</v>
      </c>
      <c r="S14" s="393">
        <v>617779</v>
      </c>
      <c r="T14" s="393">
        <v>636586</v>
      </c>
      <c r="U14" s="392">
        <v>653857</v>
      </c>
      <c r="V14" s="393">
        <v>809053</v>
      </c>
      <c r="W14" s="393">
        <v>844176</v>
      </c>
      <c r="X14" s="393">
        <v>876393</v>
      </c>
      <c r="Y14" s="394">
        <v>908502</v>
      </c>
      <c r="Z14" s="392">
        <v>941010</v>
      </c>
      <c r="AA14" s="417">
        <v>975695</v>
      </c>
      <c r="AB14" s="392">
        <v>1008274</v>
      </c>
      <c r="AC14" s="418">
        <v>1036524</v>
      </c>
    </row>
    <row r="15" spans="1:29" ht="29.25" customHeight="1">
      <c r="A15" s="572"/>
      <c r="B15" s="396" t="s">
        <v>142</v>
      </c>
      <c r="C15" s="397">
        <v>61131</v>
      </c>
      <c r="D15" s="398">
        <v>63535</v>
      </c>
      <c r="E15" s="398">
        <v>71572</v>
      </c>
      <c r="F15" s="398">
        <v>76431</v>
      </c>
      <c r="G15" s="399">
        <v>79117</v>
      </c>
      <c r="H15" s="398">
        <v>81857</v>
      </c>
      <c r="I15" s="398">
        <v>83807</v>
      </c>
      <c r="J15" s="398">
        <v>87083</v>
      </c>
      <c r="K15" s="398">
        <v>88976</v>
      </c>
      <c r="L15" s="398">
        <v>93928</v>
      </c>
      <c r="M15" s="398">
        <v>93427</v>
      </c>
      <c r="N15" s="398">
        <v>93803</v>
      </c>
      <c r="O15" s="399">
        <v>92463</v>
      </c>
      <c r="P15" s="398">
        <v>90393</v>
      </c>
      <c r="Q15" s="398">
        <v>88350</v>
      </c>
      <c r="R15" s="399">
        <v>87102</v>
      </c>
      <c r="S15" s="399">
        <v>85131</v>
      </c>
      <c r="T15" s="399">
        <v>83294</v>
      </c>
      <c r="U15" s="398">
        <v>82613</v>
      </c>
      <c r="V15" s="399">
        <v>94156</v>
      </c>
      <c r="W15" s="399">
        <v>93822</v>
      </c>
      <c r="X15" s="399">
        <v>92087</v>
      </c>
      <c r="Y15" s="400">
        <v>91071</v>
      </c>
      <c r="Z15" s="398">
        <v>90082</v>
      </c>
      <c r="AA15" s="401">
        <v>89954</v>
      </c>
      <c r="AB15" s="398">
        <v>88598</v>
      </c>
      <c r="AC15" s="402">
        <v>89003</v>
      </c>
    </row>
    <row r="16" spans="1:29" ht="29.25" customHeight="1">
      <c r="A16" s="572"/>
      <c r="B16" s="403" t="s">
        <v>143</v>
      </c>
      <c r="C16" s="404">
        <v>57862</v>
      </c>
      <c r="D16" s="405">
        <v>60566</v>
      </c>
      <c r="E16" s="405">
        <v>68181</v>
      </c>
      <c r="F16" s="405">
        <v>72816</v>
      </c>
      <c r="G16" s="406">
        <v>74975</v>
      </c>
      <c r="H16" s="405">
        <v>77247</v>
      </c>
      <c r="I16" s="405">
        <v>79146</v>
      </c>
      <c r="J16" s="405">
        <v>82413</v>
      </c>
      <c r="K16" s="405">
        <v>84031</v>
      </c>
      <c r="L16" s="405">
        <v>88947</v>
      </c>
      <c r="M16" s="405">
        <v>88612</v>
      </c>
      <c r="N16" s="405">
        <v>88979</v>
      </c>
      <c r="O16" s="406">
        <v>88086</v>
      </c>
      <c r="P16" s="405">
        <v>85905</v>
      </c>
      <c r="Q16" s="405">
        <v>84087</v>
      </c>
      <c r="R16" s="406">
        <v>82980</v>
      </c>
      <c r="S16" s="406">
        <v>81253</v>
      </c>
      <c r="T16" s="406">
        <v>80209</v>
      </c>
      <c r="U16" s="405">
        <v>79837</v>
      </c>
      <c r="V16" s="406">
        <v>90629</v>
      </c>
      <c r="W16" s="406">
        <v>90381</v>
      </c>
      <c r="X16" s="406">
        <v>88562</v>
      </c>
      <c r="Y16" s="407">
        <v>88200</v>
      </c>
      <c r="Z16" s="405">
        <v>87216</v>
      </c>
      <c r="AA16" s="408">
        <v>87350</v>
      </c>
      <c r="AB16" s="405">
        <v>86020</v>
      </c>
      <c r="AC16" s="409">
        <v>86661</v>
      </c>
    </row>
    <row r="17" spans="1:29" ht="29.25" customHeight="1">
      <c r="A17" s="572"/>
      <c r="B17" s="410" t="s">
        <v>144</v>
      </c>
      <c r="C17" s="411">
        <f t="shared" ref="C17:AA17" si="5">C16/C15*100</f>
        <v>94.652467651437078</v>
      </c>
      <c r="D17" s="412">
        <f t="shared" si="5"/>
        <v>95.326985126308344</v>
      </c>
      <c r="E17" s="412">
        <f t="shared" si="5"/>
        <v>95.262113675739116</v>
      </c>
      <c r="F17" s="412">
        <f t="shared" si="5"/>
        <v>95.27024374926404</v>
      </c>
      <c r="G17" s="413">
        <f t="shared" si="5"/>
        <v>94.764715547859495</v>
      </c>
      <c r="H17" s="412">
        <f t="shared" si="5"/>
        <v>94.368227518721667</v>
      </c>
      <c r="I17" s="412">
        <f t="shared" si="5"/>
        <v>94.438412065817886</v>
      </c>
      <c r="J17" s="412">
        <f t="shared" si="5"/>
        <v>94.637300047081524</v>
      </c>
      <c r="K17" s="412">
        <f t="shared" si="5"/>
        <v>94.442321524905594</v>
      </c>
      <c r="L17" s="412">
        <f t="shared" si="5"/>
        <v>94.697001958947283</v>
      </c>
      <c r="M17" s="412">
        <f t="shared" si="5"/>
        <v>94.846243591253071</v>
      </c>
      <c r="N17" s="412">
        <f t="shared" si="5"/>
        <v>94.857307335586285</v>
      </c>
      <c r="O17" s="413">
        <f t="shared" si="5"/>
        <v>95.266214593945691</v>
      </c>
      <c r="P17" s="412">
        <f t="shared" si="5"/>
        <v>95.0350137731904</v>
      </c>
      <c r="Q17" s="412">
        <f t="shared" si="5"/>
        <v>95.174872665534807</v>
      </c>
      <c r="R17" s="413">
        <f t="shared" si="5"/>
        <v>95.267617276296761</v>
      </c>
      <c r="S17" s="413">
        <f t="shared" si="5"/>
        <v>95.444667629888059</v>
      </c>
      <c r="T17" s="413">
        <f t="shared" si="5"/>
        <v>96.296251830864165</v>
      </c>
      <c r="U17" s="412">
        <f t="shared" si="5"/>
        <v>96.639754033868769</v>
      </c>
      <c r="V17" s="413">
        <f t="shared" si="5"/>
        <v>96.254088958749307</v>
      </c>
      <c r="W17" s="413">
        <f t="shared" si="5"/>
        <v>96.332416703971347</v>
      </c>
      <c r="X17" s="413">
        <f t="shared" si="5"/>
        <v>96.172098124599557</v>
      </c>
      <c r="Y17" s="413">
        <f t="shared" si="5"/>
        <v>96.847514576539183</v>
      </c>
      <c r="Z17" s="412">
        <f t="shared" si="5"/>
        <v>96.818454297195885</v>
      </c>
      <c r="AA17" s="415">
        <f t="shared" si="5"/>
        <v>97.105187095626661</v>
      </c>
      <c r="AB17" s="412">
        <f>AB16/AB15*100</f>
        <v>97.090227770378561</v>
      </c>
      <c r="AC17" s="416">
        <f>AC16/AC15*100</f>
        <v>97.368628023774477</v>
      </c>
    </row>
    <row r="18" spans="1:29" ht="29.25" customHeight="1">
      <c r="A18" s="484"/>
      <c r="B18" s="410" t="s">
        <v>145</v>
      </c>
      <c r="C18" s="411">
        <v>100.9</v>
      </c>
      <c r="D18" s="412">
        <f t="shared" ref="D18:Y18" si="6">+D16/C16*100</f>
        <v>104.67318792990218</v>
      </c>
      <c r="E18" s="412">
        <f t="shared" si="6"/>
        <v>112.5730607931843</v>
      </c>
      <c r="F18" s="412">
        <f t="shared" si="6"/>
        <v>106.79808157697892</v>
      </c>
      <c r="G18" s="413">
        <f t="shared" si="6"/>
        <v>102.96500769061745</v>
      </c>
      <c r="H18" s="412">
        <f t="shared" si="6"/>
        <v>103.03034344781594</v>
      </c>
      <c r="I18" s="412">
        <f t="shared" si="6"/>
        <v>102.45834789700572</v>
      </c>
      <c r="J18" s="412">
        <f t="shared" si="6"/>
        <v>104.12781441892199</v>
      </c>
      <c r="K18" s="412">
        <f t="shared" si="6"/>
        <v>101.96328249183988</v>
      </c>
      <c r="L18" s="412">
        <f t="shared" si="6"/>
        <v>105.85022194190239</v>
      </c>
      <c r="M18" s="412">
        <f t="shared" si="6"/>
        <v>99.623371221064232</v>
      </c>
      <c r="N18" s="412">
        <f t="shared" si="6"/>
        <v>100.41416512436238</v>
      </c>
      <c r="O18" s="412">
        <f t="shared" si="6"/>
        <v>98.996392407197206</v>
      </c>
      <c r="P18" s="412">
        <f t="shared" si="6"/>
        <v>97.524010625979145</v>
      </c>
      <c r="Q18" s="412">
        <f t="shared" si="6"/>
        <v>97.88370874803563</v>
      </c>
      <c r="R18" s="413">
        <f t="shared" si="6"/>
        <v>98.683506368404153</v>
      </c>
      <c r="S18" s="413">
        <f t="shared" si="6"/>
        <v>97.918775608580376</v>
      </c>
      <c r="T18" s="413">
        <f t="shared" si="6"/>
        <v>98.715124364638839</v>
      </c>
      <c r="U18" s="412">
        <f t="shared" si="6"/>
        <v>99.536211647072022</v>
      </c>
      <c r="V18" s="413">
        <v>100.6</v>
      </c>
      <c r="W18" s="413">
        <f t="shared" si="6"/>
        <v>99.726356905626233</v>
      </c>
      <c r="X18" s="413">
        <f t="shared" si="6"/>
        <v>97.98740885805644</v>
      </c>
      <c r="Y18" s="413">
        <f t="shared" si="6"/>
        <v>99.591246810144312</v>
      </c>
      <c r="Z18" s="412">
        <f>+Z16/Y16*100</f>
        <v>98.884353741496597</v>
      </c>
      <c r="AA18" s="415">
        <f>+AA16/Z16*100</f>
        <v>100.15364153366355</v>
      </c>
      <c r="AB18" s="412">
        <f>+AB16/AA16*100</f>
        <v>98.477389811104757</v>
      </c>
      <c r="AC18" s="416">
        <f>+AC16/AB16*100</f>
        <v>100.74517554057196</v>
      </c>
    </row>
    <row r="19" spans="1:29" ht="29.25" customHeight="1">
      <c r="A19" s="574" t="s">
        <v>147</v>
      </c>
      <c r="B19" s="390" t="s">
        <v>141</v>
      </c>
      <c r="C19" s="419">
        <f t="shared" ref="C19:U21" si="7">+C4+C9+C14</f>
        <v>40102642</v>
      </c>
      <c r="D19" s="392">
        <f t="shared" si="7"/>
        <v>40540247</v>
      </c>
      <c r="E19" s="392">
        <f t="shared" si="7"/>
        <v>45368531</v>
      </c>
      <c r="F19" s="392">
        <f t="shared" si="7"/>
        <v>43532284</v>
      </c>
      <c r="G19" s="393">
        <f t="shared" si="7"/>
        <v>43771412</v>
      </c>
      <c r="H19" s="392">
        <f t="shared" si="7"/>
        <v>42978756</v>
      </c>
      <c r="I19" s="392">
        <f t="shared" si="7"/>
        <v>40640745</v>
      </c>
      <c r="J19" s="392">
        <f t="shared" si="7"/>
        <v>40042684</v>
      </c>
      <c r="K19" s="392">
        <f t="shared" si="7"/>
        <v>39881044</v>
      </c>
      <c r="L19" s="392">
        <f t="shared" si="7"/>
        <v>40367973</v>
      </c>
      <c r="M19" s="392">
        <f t="shared" si="7"/>
        <v>41606742</v>
      </c>
      <c r="N19" s="392">
        <f t="shared" si="7"/>
        <v>41972380</v>
      </c>
      <c r="O19" s="393">
        <f t="shared" si="7"/>
        <v>40928456</v>
      </c>
      <c r="P19" s="392">
        <f t="shared" si="7"/>
        <v>39637394</v>
      </c>
      <c r="Q19" s="392">
        <f t="shared" si="7"/>
        <v>39625547</v>
      </c>
      <c r="R19" s="393">
        <f t="shared" si="7"/>
        <v>38240560</v>
      </c>
      <c r="S19" s="393">
        <f t="shared" si="7"/>
        <v>38587732</v>
      </c>
      <c r="T19" s="393">
        <f t="shared" si="7"/>
        <v>38712011</v>
      </c>
      <c r="U19" s="392">
        <f t="shared" si="7"/>
        <v>38130889</v>
      </c>
      <c r="V19" s="393">
        <f>+V4+V9+V14</f>
        <v>38554688</v>
      </c>
      <c r="W19" s="393">
        <f t="shared" ref="V19:AB21" si="8">+W4+W9+W14</f>
        <v>38238138</v>
      </c>
      <c r="X19" s="393">
        <f t="shared" si="8"/>
        <v>38734511</v>
      </c>
      <c r="Y19" s="393">
        <f>+Y4+Y9+Y14</f>
        <v>39123915</v>
      </c>
      <c r="Z19" s="392">
        <f>+Z4+Z9+Z14</f>
        <v>37530834.080615275</v>
      </c>
      <c r="AA19" s="417">
        <f>+AA4+AA9+AA14</f>
        <v>39541148.663475819</v>
      </c>
      <c r="AB19" s="392">
        <f>+AB4+AB9+AB14</f>
        <v>39213832.200000003</v>
      </c>
      <c r="AC19" s="418">
        <f>+AC4+AC9+AC14</f>
        <v>38935551.593000002</v>
      </c>
    </row>
    <row r="20" spans="1:29" ht="29.25" customHeight="1">
      <c r="A20" s="574"/>
      <c r="B20" s="396" t="s">
        <v>142</v>
      </c>
      <c r="C20" s="397">
        <f t="shared" si="7"/>
        <v>21554265</v>
      </c>
      <c r="D20" s="398">
        <f t="shared" si="7"/>
        <v>22145908</v>
      </c>
      <c r="E20" s="398">
        <f t="shared" si="7"/>
        <v>23815534</v>
      </c>
      <c r="F20" s="398">
        <f t="shared" si="7"/>
        <v>23902685</v>
      </c>
      <c r="G20" s="399">
        <f t="shared" si="7"/>
        <v>24242016</v>
      </c>
      <c r="H20" s="398">
        <f t="shared" si="7"/>
        <v>24077634</v>
      </c>
      <c r="I20" s="398">
        <f t="shared" si="7"/>
        <v>22733519</v>
      </c>
      <c r="J20" s="398">
        <f t="shared" si="7"/>
        <v>22368087</v>
      </c>
      <c r="K20" s="398">
        <f t="shared" si="7"/>
        <v>22253074</v>
      </c>
      <c r="L20" s="398">
        <f t="shared" si="7"/>
        <v>22117504</v>
      </c>
      <c r="M20" s="398">
        <f t="shared" si="7"/>
        <v>22515497</v>
      </c>
      <c r="N20" s="398">
        <f t="shared" si="7"/>
        <v>22762051</v>
      </c>
      <c r="O20" s="398">
        <f t="shared" si="7"/>
        <v>22009408</v>
      </c>
      <c r="P20" s="398">
        <f>+P5+P10+P15</f>
        <v>21486544</v>
      </c>
      <c r="Q20" s="398">
        <f t="shared" si="7"/>
        <v>21522123</v>
      </c>
      <c r="R20" s="399">
        <f t="shared" si="7"/>
        <v>20491658</v>
      </c>
      <c r="S20" s="399">
        <f t="shared" si="7"/>
        <v>20868869</v>
      </c>
      <c r="T20" s="399">
        <f t="shared" si="7"/>
        <v>20689218</v>
      </c>
      <c r="U20" s="398">
        <f t="shared" si="7"/>
        <v>20461409</v>
      </c>
      <c r="V20" s="399">
        <f t="shared" si="8"/>
        <v>20371257</v>
      </c>
      <c r="W20" s="399">
        <f t="shared" si="8"/>
        <v>20159853</v>
      </c>
      <c r="X20" s="399">
        <f t="shared" si="8"/>
        <v>20237827</v>
      </c>
      <c r="Y20" s="399">
        <f t="shared" si="8"/>
        <v>20389636</v>
      </c>
      <c r="Z20" s="398">
        <f t="shared" si="8"/>
        <v>19461936.642331634</v>
      </c>
      <c r="AA20" s="401">
        <f t="shared" si="8"/>
        <v>20471436</v>
      </c>
      <c r="AB20" s="398">
        <f t="shared" si="8"/>
        <v>20518247</v>
      </c>
      <c r="AC20" s="402">
        <f>+AC5+AC10+AC15</f>
        <v>20360271</v>
      </c>
    </row>
    <row r="21" spans="1:29" ht="29.25" customHeight="1">
      <c r="A21" s="574"/>
      <c r="B21" s="403" t="s">
        <v>143</v>
      </c>
      <c r="C21" s="404">
        <f t="shared" si="7"/>
        <v>20438366</v>
      </c>
      <c r="D21" s="405">
        <f t="shared" si="7"/>
        <v>20939516</v>
      </c>
      <c r="E21" s="405">
        <f t="shared" si="7"/>
        <v>22597403</v>
      </c>
      <c r="F21" s="405">
        <f t="shared" si="7"/>
        <v>22588815</v>
      </c>
      <c r="G21" s="406">
        <f t="shared" si="7"/>
        <v>22848272</v>
      </c>
      <c r="H21" s="405">
        <f t="shared" si="7"/>
        <v>22761870</v>
      </c>
      <c r="I21" s="405">
        <f t="shared" si="7"/>
        <v>21549054</v>
      </c>
      <c r="J21" s="405">
        <f t="shared" si="7"/>
        <v>21138445</v>
      </c>
      <c r="K21" s="405">
        <f t="shared" si="7"/>
        <v>21062002</v>
      </c>
      <c r="L21" s="405">
        <f t="shared" si="7"/>
        <v>20913321</v>
      </c>
      <c r="M21" s="405">
        <f t="shared" si="7"/>
        <v>21396727</v>
      </c>
      <c r="N21" s="405">
        <f t="shared" si="7"/>
        <v>21597065</v>
      </c>
      <c r="O21" s="405">
        <f t="shared" si="7"/>
        <v>20882558</v>
      </c>
      <c r="P21" s="405">
        <f>+P6+P11+P16</f>
        <v>20417271</v>
      </c>
      <c r="Q21" s="405">
        <f t="shared" si="7"/>
        <v>20454164</v>
      </c>
      <c r="R21" s="406">
        <f t="shared" si="7"/>
        <v>19564159</v>
      </c>
      <c r="S21" s="406">
        <f t="shared" si="7"/>
        <v>19987672</v>
      </c>
      <c r="T21" s="406">
        <f t="shared" si="7"/>
        <v>19906805</v>
      </c>
      <c r="U21" s="405">
        <f t="shared" si="7"/>
        <v>19675725</v>
      </c>
      <c r="V21" s="406">
        <f t="shared" si="8"/>
        <v>19616926</v>
      </c>
      <c r="W21" s="406">
        <f t="shared" si="8"/>
        <v>19460178</v>
      </c>
      <c r="X21" s="406">
        <f t="shared" si="8"/>
        <v>19538643</v>
      </c>
      <c r="Y21" s="406">
        <f t="shared" si="8"/>
        <v>19800435</v>
      </c>
      <c r="Z21" s="405">
        <f t="shared" si="8"/>
        <v>18954371.027395308</v>
      </c>
      <c r="AA21" s="408">
        <f t="shared" si="8"/>
        <v>19956771</v>
      </c>
      <c r="AB21" s="405">
        <f t="shared" si="8"/>
        <v>20044988</v>
      </c>
      <c r="AC21" s="409">
        <f>+AC6+AC11+AC16</f>
        <v>19881798</v>
      </c>
    </row>
    <row r="22" spans="1:29" ht="27" customHeight="1">
      <c r="A22" s="574"/>
      <c r="B22" s="410" t="s">
        <v>144</v>
      </c>
      <c r="C22" s="411">
        <f t="shared" ref="C22:AA22" si="9">C21/C20*100</f>
        <v>94.82283900657248</v>
      </c>
      <c r="D22" s="412">
        <f t="shared" si="9"/>
        <v>94.552528620637275</v>
      </c>
      <c r="E22" s="412">
        <f t="shared" si="9"/>
        <v>94.885140933644408</v>
      </c>
      <c r="F22" s="412">
        <f t="shared" si="9"/>
        <v>94.503253504784084</v>
      </c>
      <c r="G22" s="413">
        <f t="shared" si="9"/>
        <v>94.250709181942625</v>
      </c>
      <c r="H22" s="412">
        <f t="shared" si="9"/>
        <v>94.535326851467218</v>
      </c>
      <c r="I22" s="412">
        <f t="shared" si="9"/>
        <v>94.78978595438744</v>
      </c>
      <c r="J22" s="412">
        <f t="shared" si="9"/>
        <v>94.50269484377452</v>
      </c>
      <c r="K22" s="412">
        <f t="shared" si="9"/>
        <v>94.647606887929285</v>
      </c>
      <c r="L22" s="412">
        <f t="shared" si="9"/>
        <v>94.555520369748777</v>
      </c>
      <c r="M22" s="412">
        <f t="shared" si="9"/>
        <v>95.031111238628213</v>
      </c>
      <c r="N22" s="412">
        <f t="shared" si="9"/>
        <v>94.881893551683888</v>
      </c>
      <c r="O22" s="412">
        <f t="shared" si="9"/>
        <v>94.880143982064396</v>
      </c>
      <c r="P22" s="412">
        <f t="shared" si="9"/>
        <v>95.023522628860178</v>
      </c>
      <c r="Q22" s="412">
        <f t="shared" si="9"/>
        <v>95.037854769253016</v>
      </c>
      <c r="R22" s="413">
        <f t="shared" si="9"/>
        <v>95.473772790859584</v>
      </c>
      <c r="S22" s="413">
        <f t="shared" si="9"/>
        <v>95.777456842534207</v>
      </c>
      <c r="T22" s="413">
        <f t="shared" si="9"/>
        <v>96.218257258442534</v>
      </c>
      <c r="U22" s="412">
        <f t="shared" si="9"/>
        <v>96.160166682558369</v>
      </c>
      <c r="V22" s="413">
        <f t="shared" si="9"/>
        <v>96.297081716655981</v>
      </c>
      <c r="W22" s="413">
        <f t="shared" si="9"/>
        <v>96.529364574235728</v>
      </c>
      <c r="X22" s="413">
        <f t="shared" si="9"/>
        <v>96.545162679767941</v>
      </c>
      <c r="Y22" s="413">
        <f t="shared" si="9"/>
        <v>97.110291718792823</v>
      </c>
      <c r="Z22" s="412">
        <f t="shared" si="9"/>
        <v>97.392008697467858</v>
      </c>
      <c r="AA22" s="415">
        <f t="shared" si="9"/>
        <v>97.485936013477513</v>
      </c>
      <c r="AB22" s="412">
        <f>AB21/AB20*100</f>
        <v>97.69347254665567</v>
      </c>
      <c r="AC22" s="416">
        <f>AC21/AC20*100</f>
        <v>97.649967429215451</v>
      </c>
    </row>
    <row r="23" spans="1:29" ht="27.75" customHeight="1" thickBot="1">
      <c r="A23" s="575"/>
      <c r="B23" s="420" t="s">
        <v>145</v>
      </c>
      <c r="C23" s="421">
        <v>100.8</v>
      </c>
      <c r="D23" s="422">
        <f t="shared" ref="D23:U23" si="10">+D21/C21*100</f>
        <v>102.45200619266726</v>
      </c>
      <c r="E23" s="422">
        <f t="shared" si="10"/>
        <v>107.91750391938382</v>
      </c>
      <c r="F23" s="422">
        <f t="shared" si="10"/>
        <v>99.961995632861004</v>
      </c>
      <c r="G23" s="423">
        <f t="shared" si="10"/>
        <v>101.14860828246192</v>
      </c>
      <c r="H23" s="422">
        <f t="shared" si="10"/>
        <v>99.621844487845735</v>
      </c>
      <c r="I23" s="422">
        <f t="shared" si="10"/>
        <v>94.671720732962626</v>
      </c>
      <c r="J23" s="422">
        <f t="shared" si="10"/>
        <v>98.094538163949096</v>
      </c>
      <c r="K23" s="422">
        <f t="shared" si="10"/>
        <v>99.638369804401421</v>
      </c>
      <c r="L23" s="422">
        <f t="shared" si="10"/>
        <v>99.294079451706438</v>
      </c>
      <c r="M23" s="422">
        <f t="shared" si="10"/>
        <v>102.31147410781864</v>
      </c>
      <c r="N23" s="422">
        <f t="shared" si="10"/>
        <v>100.93630208022002</v>
      </c>
      <c r="O23" s="422">
        <f t="shared" si="10"/>
        <v>96.691647684534914</v>
      </c>
      <c r="P23" s="422">
        <f t="shared" si="10"/>
        <v>97.771886949865049</v>
      </c>
      <c r="Q23" s="422">
        <f t="shared" si="10"/>
        <v>100.18069505958951</v>
      </c>
      <c r="R23" s="423">
        <f t="shared" si="10"/>
        <v>95.648783299087654</v>
      </c>
      <c r="S23" s="423">
        <f t="shared" si="10"/>
        <v>102.1647391027644</v>
      </c>
      <c r="T23" s="423">
        <f t="shared" si="10"/>
        <v>99.595415614184574</v>
      </c>
      <c r="U23" s="422">
        <f t="shared" si="10"/>
        <v>98.839190919888949</v>
      </c>
      <c r="V23" s="423">
        <v>100</v>
      </c>
      <c r="W23" s="423">
        <f t="shared" ref="W23:AC23" si="11">+W21/V21*100</f>
        <v>99.200955338262474</v>
      </c>
      <c r="X23" s="423">
        <f t="shared" si="11"/>
        <v>100.40320802821023</v>
      </c>
      <c r="Y23" s="423">
        <f t="shared" si="11"/>
        <v>101.33986787106966</v>
      </c>
      <c r="Z23" s="422">
        <f t="shared" si="11"/>
        <v>95.727043508868917</v>
      </c>
      <c r="AA23" s="424">
        <f t="shared" si="11"/>
        <v>105.28848976922471</v>
      </c>
      <c r="AB23" s="422">
        <f t="shared" si="11"/>
        <v>100.44204044832703</v>
      </c>
      <c r="AC23" s="425">
        <f t="shared" si="11"/>
        <v>99.185881278651806</v>
      </c>
    </row>
    <row r="24" spans="1:29" s="382" customFormat="1" ht="29.25" customHeight="1">
      <c r="A24" s="2" t="s">
        <v>148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382" customFormat="1" ht="29.25" customHeight="1">
      <c r="A25" s="576" t="s">
        <v>149</v>
      </c>
      <c r="B25" s="577"/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577"/>
      <c r="X25" s="577"/>
      <c r="Y25" s="577"/>
      <c r="Z25" s="577"/>
      <c r="AA25" s="577"/>
      <c r="AB25" s="577"/>
      <c r="AC25" s="577"/>
    </row>
  </sheetData>
  <mergeCells count="5">
    <mergeCell ref="A4:A8"/>
    <mergeCell ref="A9:A13"/>
    <mergeCell ref="A14:A18"/>
    <mergeCell ref="A19:A23"/>
    <mergeCell ref="A25:AC25"/>
  </mergeCells>
  <phoneticPr fontId="3"/>
  <pageMargins left="0.98425196850393704" right="0.59055118110236227" top="0.39370078740157483" bottom="0.19685039370078741" header="0.59055118110236227" footer="0.19685039370078741"/>
  <pageSetup paperSize="9" scale="87" fitToHeight="0" orientation="portrait" horizontalDpi="300" verticalDpi="300" r:id="rId1"/>
  <headerFooter scaleWithDoc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0746-7653-4A84-A751-66D7E9B5D407}">
  <sheetPr>
    <tabColor rgb="FFFFFF00"/>
  </sheetPr>
  <dimension ref="A1:AA30"/>
  <sheetViews>
    <sheetView showGridLines="0" view="pageBreakPreview" zoomScale="80" zoomScaleNormal="100" zoomScaleSheetLayoutView="80" workbookViewId="0">
      <selection activeCell="AB17" sqref="AB17"/>
    </sheetView>
  </sheetViews>
  <sheetFormatPr defaultColWidth="18.109375" defaultRowHeight="25.5" customHeight="1"/>
  <cols>
    <col min="1" max="1" width="18.6640625" style="244" customWidth="1"/>
    <col min="2" max="2" width="13.33203125" style="244" hidden="1" customWidth="1"/>
    <col min="3" max="5" width="13.109375" style="244" hidden="1" customWidth="1"/>
    <col min="6" max="20" width="14.6640625" style="244" hidden="1" customWidth="1"/>
    <col min="21" max="22" width="16.6640625" style="244" hidden="1" customWidth="1"/>
    <col min="23" max="27" width="16.6640625" style="244" customWidth="1"/>
    <col min="28" max="256" width="18.109375" style="244"/>
    <col min="257" max="257" width="18.6640625" style="244" customWidth="1"/>
    <col min="258" max="278" width="0" style="244" hidden="1" customWidth="1"/>
    <col min="279" max="283" width="16.6640625" style="244" customWidth="1"/>
    <col min="284" max="512" width="18.109375" style="244"/>
    <col min="513" max="513" width="18.6640625" style="244" customWidth="1"/>
    <col min="514" max="534" width="0" style="244" hidden="1" customWidth="1"/>
    <col min="535" max="539" width="16.6640625" style="244" customWidth="1"/>
    <col min="540" max="768" width="18.109375" style="244"/>
    <col min="769" max="769" width="18.6640625" style="244" customWidth="1"/>
    <col min="770" max="790" width="0" style="244" hidden="1" customWidth="1"/>
    <col min="791" max="795" width="16.6640625" style="244" customWidth="1"/>
    <col min="796" max="1024" width="18.109375" style="244"/>
    <col min="1025" max="1025" width="18.6640625" style="244" customWidth="1"/>
    <col min="1026" max="1046" width="0" style="244" hidden="1" customWidth="1"/>
    <col min="1047" max="1051" width="16.6640625" style="244" customWidth="1"/>
    <col min="1052" max="1280" width="18.109375" style="244"/>
    <col min="1281" max="1281" width="18.6640625" style="244" customWidth="1"/>
    <col min="1282" max="1302" width="0" style="244" hidden="1" customWidth="1"/>
    <col min="1303" max="1307" width="16.6640625" style="244" customWidth="1"/>
    <col min="1308" max="1536" width="18.109375" style="244"/>
    <col min="1537" max="1537" width="18.6640625" style="244" customWidth="1"/>
    <col min="1538" max="1558" width="0" style="244" hidden="1" customWidth="1"/>
    <col min="1559" max="1563" width="16.6640625" style="244" customWidth="1"/>
    <col min="1564" max="1792" width="18.109375" style="244"/>
    <col min="1793" max="1793" width="18.6640625" style="244" customWidth="1"/>
    <col min="1794" max="1814" width="0" style="244" hidden="1" customWidth="1"/>
    <col min="1815" max="1819" width="16.6640625" style="244" customWidth="1"/>
    <col min="1820" max="2048" width="18.109375" style="244"/>
    <col min="2049" max="2049" width="18.6640625" style="244" customWidth="1"/>
    <col min="2050" max="2070" width="0" style="244" hidden="1" customWidth="1"/>
    <col min="2071" max="2075" width="16.6640625" style="244" customWidth="1"/>
    <col min="2076" max="2304" width="18.109375" style="244"/>
    <col min="2305" max="2305" width="18.6640625" style="244" customWidth="1"/>
    <col min="2306" max="2326" width="0" style="244" hidden="1" customWidth="1"/>
    <col min="2327" max="2331" width="16.6640625" style="244" customWidth="1"/>
    <col min="2332" max="2560" width="18.109375" style="244"/>
    <col min="2561" max="2561" width="18.6640625" style="244" customWidth="1"/>
    <col min="2562" max="2582" width="0" style="244" hidden="1" customWidth="1"/>
    <col min="2583" max="2587" width="16.6640625" style="244" customWidth="1"/>
    <col min="2588" max="2816" width="18.109375" style="244"/>
    <col min="2817" max="2817" width="18.6640625" style="244" customWidth="1"/>
    <col min="2818" max="2838" width="0" style="244" hidden="1" customWidth="1"/>
    <col min="2839" max="2843" width="16.6640625" style="244" customWidth="1"/>
    <col min="2844" max="3072" width="18.109375" style="244"/>
    <col min="3073" max="3073" width="18.6640625" style="244" customWidth="1"/>
    <col min="3074" max="3094" width="0" style="244" hidden="1" customWidth="1"/>
    <col min="3095" max="3099" width="16.6640625" style="244" customWidth="1"/>
    <col min="3100" max="3328" width="18.109375" style="244"/>
    <col min="3329" max="3329" width="18.6640625" style="244" customWidth="1"/>
    <col min="3330" max="3350" width="0" style="244" hidden="1" customWidth="1"/>
    <col min="3351" max="3355" width="16.6640625" style="244" customWidth="1"/>
    <col min="3356" max="3584" width="18.109375" style="244"/>
    <col min="3585" max="3585" width="18.6640625" style="244" customWidth="1"/>
    <col min="3586" max="3606" width="0" style="244" hidden="1" customWidth="1"/>
    <col min="3607" max="3611" width="16.6640625" style="244" customWidth="1"/>
    <col min="3612" max="3840" width="18.109375" style="244"/>
    <col min="3841" max="3841" width="18.6640625" style="244" customWidth="1"/>
    <col min="3842" max="3862" width="0" style="244" hidden="1" customWidth="1"/>
    <col min="3863" max="3867" width="16.6640625" style="244" customWidth="1"/>
    <col min="3868" max="4096" width="18.109375" style="244"/>
    <col min="4097" max="4097" width="18.6640625" style="244" customWidth="1"/>
    <col min="4098" max="4118" width="0" style="244" hidden="1" customWidth="1"/>
    <col min="4119" max="4123" width="16.6640625" style="244" customWidth="1"/>
    <col min="4124" max="4352" width="18.109375" style="244"/>
    <col min="4353" max="4353" width="18.6640625" style="244" customWidth="1"/>
    <col min="4354" max="4374" width="0" style="244" hidden="1" customWidth="1"/>
    <col min="4375" max="4379" width="16.6640625" style="244" customWidth="1"/>
    <col min="4380" max="4608" width="18.109375" style="244"/>
    <col min="4609" max="4609" width="18.6640625" style="244" customWidth="1"/>
    <col min="4610" max="4630" width="0" style="244" hidden="1" customWidth="1"/>
    <col min="4631" max="4635" width="16.6640625" style="244" customWidth="1"/>
    <col min="4636" max="4864" width="18.109375" style="244"/>
    <col min="4865" max="4865" width="18.6640625" style="244" customWidth="1"/>
    <col min="4866" max="4886" width="0" style="244" hidden="1" customWidth="1"/>
    <col min="4887" max="4891" width="16.6640625" style="244" customWidth="1"/>
    <col min="4892" max="5120" width="18.109375" style="244"/>
    <col min="5121" max="5121" width="18.6640625" style="244" customWidth="1"/>
    <col min="5122" max="5142" width="0" style="244" hidden="1" customWidth="1"/>
    <col min="5143" max="5147" width="16.6640625" style="244" customWidth="1"/>
    <col min="5148" max="5376" width="18.109375" style="244"/>
    <col min="5377" max="5377" width="18.6640625" style="244" customWidth="1"/>
    <col min="5378" max="5398" width="0" style="244" hidden="1" customWidth="1"/>
    <col min="5399" max="5403" width="16.6640625" style="244" customWidth="1"/>
    <col min="5404" max="5632" width="18.109375" style="244"/>
    <col min="5633" max="5633" width="18.6640625" style="244" customWidth="1"/>
    <col min="5634" max="5654" width="0" style="244" hidden="1" customWidth="1"/>
    <col min="5655" max="5659" width="16.6640625" style="244" customWidth="1"/>
    <col min="5660" max="5888" width="18.109375" style="244"/>
    <col min="5889" max="5889" width="18.6640625" style="244" customWidth="1"/>
    <col min="5890" max="5910" width="0" style="244" hidden="1" customWidth="1"/>
    <col min="5911" max="5915" width="16.6640625" style="244" customWidth="1"/>
    <col min="5916" max="6144" width="18.109375" style="244"/>
    <col min="6145" max="6145" width="18.6640625" style="244" customWidth="1"/>
    <col min="6146" max="6166" width="0" style="244" hidden="1" customWidth="1"/>
    <col min="6167" max="6171" width="16.6640625" style="244" customWidth="1"/>
    <col min="6172" max="6400" width="18.109375" style="244"/>
    <col min="6401" max="6401" width="18.6640625" style="244" customWidth="1"/>
    <col min="6402" max="6422" width="0" style="244" hidden="1" customWidth="1"/>
    <col min="6423" max="6427" width="16.6640625" style="244" customWidth="1"/>
    <col min="6428" max="6656" width="18.109375" style="244"/>
    <col min="6657" max="6657" width="18.6640625" style="244" customWidth="1"/>
    <col min="6658" max="6678" width="0" style="244" hidden="1" customWidth="1"/>
    <col min="6679" max="6683" width="16.6640625" style="244" customWidth="1"/>
    <col min="6684" max="6912" width="18.109375" style="244"/>
    <col min="6913" max="6913" width="18.6640625" style="244" customWidth="1"/>
    <col min="6914" max="6934" width="0" style="244" hidden="1" customWidth="1"/>
    <col min="6935" max="6939" width="16.6640625" style="244" customWidth="1"/>
    <col min="6940" max="7168" width="18.109375" style="244"/>
    <col min="7169" max="7169" width="18.6640625" style="244" customWidth="1"/>
    <col min="7170" max="7190" width="0" style="244" hidden="1" customWidth="1"/>
    <col min="7191" max="7195" width="16.6640625" style="244" customWidth="1"/>
    <col min="7196" max="7424" width="18.109375" style="244"/>
    <col min="7425" max="7425" width="18.6640625" style="244" customWidth="1"/>
    <col min="7426" max="7446" width="0" style="244" hidden="1" customWidth="1"/>
    <col min="7447" max="7451" width="16.6640625" style="244" customWidth="1"/>
    <col min="7452" max="7680" width="18.109375" style="244"/>
    <col min="7681" max="7681" width="18.6640625" style="244" customWidth="1"/>
    <col min="7682" max="7702" width="0" style="244" hidden="1" customWidth="1"/>
    <col min="7703" max="7707" width="16.6640625" style="244" customWidth="1"/>
    <col min="7708" max="7936" width="18.109375" style="244"/>
    <col min="7937" max="7937" width="18.6640625" style="244" customWidth="1"/>
    <col min="7938" max="7958" width="0" style="244" hidden="1" customWidth="1"/>
    <col min="7959" max="7963" width="16.6640625" style="244" customWidth="1"/>
    <col min="7964" max="8192" width="18.109375" style="244"/>
    <col min="8193" max="8193" width="18.6640625" style="244" customWidth="1"/>
    <col min="8194" max="8214" width="0" style="244" hidden="1" customWidth="1"/>
    <col min="8215" max="8219" width="16.6640625" style="244" customWidth="1"/>
    <col min="8220" max="8448" width="18.109375" style="244"/>
    <col min="8449" max="8449" width="18.6640625" style="244" customWidth="1"/>
    <col min="8450" max="8470" width="0" style="244" hidden="1" customWidth="1"/>
    <col min="8471" max="8475" width="16.6640625" style="244" customWidth="1"/>
    <col min="8476" max="8704" width="18.109375" style="244"/>
    <col min="8705" max="8705" width="18.6640625" style="244" customWidth="1"/>
    <col min="8706" max="8726" width="0" style="244" hidden="1" customWidth="1"/>
    <col min="8727" max="8731" width="16.6640625" style="244" customWidth="1"/>
    <col min="8732" max="8960" width="18.109375" style="244"/>
    <col min="8961" max="8961" width="18.6640625" style="244" customWidth="1"/>
    <col min="8962" max="8982" width="0" style="244" hidden="1" customWidth="1"/>
    <col min="8983" max="8987" width="16.6640625" style="244" customWidth="1"/>
    <col min="8988" max="9216" width="18.109375" style="244"/>
    <col min="9217" max="9217" width="18.6640625" style="244" customWidth="1"/>
    <col min="9218" max="9238" width="0" style="244" hidden="1" customWidth="1"/>
    <col min="9239" max="9243" width="16.6640625" style="244" customWidth="1"/>
    <col min="9244" max="9472" width="18.109375" style="244"/>
    <col min="9473" max="9473" width="18.6640625" style="244" customWidth="1"/>
    <col min="9474" max="9494" width="0" style="244" hidden="1" customWidth="1"/>
    <col min="9495" max="9499" width="16.6640625" style="244" customWidth="1"/>
    <col min="9500" max="9728" width="18.109375" style="244"/>
    <col min="9729" max="9729" width="18.6640625" style="244" customWidth="1"/>
    <col min="9730" max="9750" width="0" style="244" hidden="1" customWidth="1"/>
    <col min="9751" max="9755" width="16.6640625" style="244" customWidth="1"/>
    <col min="9756" max="9984" width="18.109375" style="244"/>
    <col min="9985" max="9985" width="18.6640625" style="244" customWidth="1"/>
    <col min="9986" max="10006" width="0" style="244" hidden="1" customWidth="1"/>
    <col min="10007" max="10011" width="16.6640625" style="244" customWidth="1"/>
    <col min="10012" max="10240" width="18.109375" style="244"/>
    <col min="10241" max="10241" width="18.6640625" style="244" customWidth="1"/>
    <col min="10242" max="10262" width="0" style="244" hidden="1" customWidth="1"/>
    <col min="10263" max="10267" width="16.6640625" style="244" customWidth="1"/>
    <col min="10268" max="10496" width="18.109375" style="244"/>
    <col min="10497" max="10497" width="18.6640625" style="244" customWidth="1"/>
    <col min="10498" max="10518" width="0" style="244" hidden="1" customWidth="1"/>
    <col min="10519" max="10523" width="16.6640625" style="244" customWidth="1"/>
    <col min="10524" max="10752" width="18.109375" style="244"/>
    <col min="10753" max="10753" width="18.6640625" style="244" customWidth="1"/>
    <col min="10754" max="10774" width="0" style="244" hidden="1" customWidth="1"/>
    <col min="10775" max="10779" width="16.6640625" style="244" customWidth="1"/>
    <col min="10780" max="11008" width="18.109375" style="244"/>
    <col min="11009" max="11009" width="18.6640625" style="244" customWidth="1"/>
    <col min="11010" max="11030" width="0" style="244" hidden="1" customWidth="1"/>
    <col min="11031" max="11035" width="16.6640625" style="244" customWidth="1"/>
    <col min="11036" max="11264" width="18.109375" style="244"/>
    <col min="11265" max="11265" width="18.6640625" style="244" customWidth="1"/>
    <col min="11266" max="11286" width="0" style="244" hidden="1" customWidth="1"/>
    <col min="11287" max="11291" width="16.6640625" style="244" customWidth="1"/>
    <col min="11292" max="11520" width="18.109375" style="244"/>
    <col min="11521" max="11521" width="18.6640625" style="244" customWidth="1"/>
    <col min="11522" max="11542" width="0" style="244" hidden="1" customWidth="1"/>
    <col min="11543" max="11547" width="16.6640625" style="244" customWidth="1"/>
    <col min="11548" max="11776" width="18.109375" style="244"/>
    <col min="11777" max="11777" width="18.6640625" style="244" customWidth="1"/>
    <col min="11778" max="11798" width="0" style="244" hidden="1" customWidth="1"/>
    <col min="11799" max="11803" width="16.6640625" style="244" customWidth="1"/>
    <col min="11804" max="12032" width="18.109375" style="244"/>
    <col min="12033" max="12033" width="18.6640625" style="244" customWidth="1"/>
    <col min="12034" max="12054" width="0" style="244" hidden="1" customWidth="1"/>
    <col min="12055" max="12059" width="16.6640625" style="244" customWidth="1"/>
    <col min="12060" max="12288" width="18.109375" style="244"/>
    <col min="12289" max="12289" width="18.6640625" style="244" customWidth="1"/>
    <col min="12290" max="12310" width="0" style="244" hidden="1" customWidth="1"/>
    <col min="12311" max="12315" width="16.6640625" style="244" customWidth="1"/>
    <col min="12316" max="12544" width="18.109375" style="244"/>
    <col min="12545" max="12545" width="18.6640625" style="244" customWidth="1"/>
    <col min="12546" max="12566" width="0" style="244" hidden="1" customWidth="1"/>
    <col min="12567" max="12571" width="16.6640625" style="244" customWidth="1"/>
    <col min="12572" max="12800" width="18.109375" style="244"/>
    <col min="12801" max="12801" width="18.6640625" style="244" customWidth="1"/>
    <col min="12802" max="12822" width="0" style="244" hidden="1" customWidth="1"/>
    <col min="12823" max="12827" width="16.6640625" style="244" customWidth="1"/>
    <col min="12828" max="13056" width="18.109375" style="244"/>
    <col min="13057" max="13057" width="18.6640625" style="244" customWidth="1"/>
    <col min="13058" max="13078" width="0" style="244" hidden="1" customWidth="1"/>
    <col min="13079" max="13083" width="16.6640625" style="244" customWidth="1"/>
    <col min="13084" max="13312" width="18.109375" style="244"/>
    <col min="13313" max="13313" width="18.6640625" style="244" customWidth="1"/>
    <col min="13314" max="13334" width="0" style="244" hidden="1" customWidth="1"/>
    <col min="13335" max="13339" width="16.6640625" style="244" customWidth="1"/>
    <col min="13340" max="13568" width="18.109375" style="244"/>
    <col min="13569" max="13569" width="18.6640625" style="244" customWidth="1"/>
    <col min="13570" max="13590" width="0" style="244" hidden="1" customWidth="1"/>
    <col min="13591" max="13595" width="16.6640625" style="244" customWidth="1"/>
    <col min="13596" max="13824" width="18.109375" style="244"/>
    <col min="13825" max="13825" width="18.6640625" style="244" customWidth="1"/>
    <col min="13826" max="13846" width="0" style="244" hidden="1" customWidth="1"/>
    <col min="13847" max="13851" width="16.6640625" style="244" customWidth="1"/>
    <col min="13852" max="14080" width="18.109375" style="244"/>
    <col min="14081" max="14081" width="18.6640625" style="244" customWidth="1"/>
    <col min="14082" max="14102" width="0" style="244" hidden="1" customWidth="1"/>
    <col min="14103" max="14107" width="16.6640625" style="244" customWidth="1"/>
    <col min="14108" max="14336" width="18.109375" style="244"/>
    <col min="14337" max="14337" width="18.6640625" style="244" customWidth="1"/>
    <col min="14338" max="14358" width="0" style="244" hidden="1" customWidth="1"/>
    <col min="14359" max="14363" width="16.6640625" style="244" customWidth="1"/>
    <col min="14364" max="14592" width="18.109375" style="244"/>
    <col min="14593" max="14593" width="18.6640625" style="244" customWidth="1"/>
    <col min="14594" max="14614" width="0" style="244" hidden="1" customWidth="1"/>
    <col min="14615" max="14619" width="16.6640625" style="244" customWidth="1"/>
    <col min="14620" max="14848" width="18.109375" style="244"/>
    <col min="14849" max="14849" width="18.6640625" style="244" customWidth="1"/>
    <col min="14850" max="14870" width="0" style="244" hidden="1" customWidth="1"/>
    <col min="14871" max="14875" width="16.6640625" style="244" customWidth="1"/>
    <col min="14876" max="15104" width="18.109375" style="244"/>
    <col min="15105" max="15105" width="18.6640625" style="244" customWidth="1"/>
    <col min="15106" max="15126" width="0" style="244" hidden="1" customWidth="1"/>
    <col min="15127" max="15131" width="16.6640625" style="244" customWidth="1"/>
    <col min="15132" max="15360" width="18.109375" style="244"/>
    <col min="15361" max="15361" width="18.6640625" style="244" customWidth="1"/>
    <col min="15362" max="15382" width="0" style="244" hidden="1" customWidth="1"/>
    <col min="15383" max="15387" width="16.6640625" style="244" customWidth="1"/>
    <col min="15388" max="15616" width="18.109375" style="244"/>
    <col min="15617" max="15617" width="18.6640625" style="244" customWidth="1"/>
    <col min="15618" max="15638" width="0" style="244" hidden="1" customWidth="1"/>
    <col min="15639" max="15643" width="16.6640625" style="244" customWidth="1"/>
    <col min="15644" max="15872" width="18.109375" style="244"/>
    <col min="15873" max="15873" width="18.6640625" style="244" customWidth="1"/>
    <col min="15874" max="15894" width="0" style="244" hidden="1" customWidth="1"/>
    <col min="15895" max="15899" width="16.6640625" style="244" customWidth="1"/>
    <col min="15900" max="16128" width="18.109375" style="244"/>
    <col min="16129" max="16129" width="18.6640625" style="244" customWidth="1"/>
    <col min="16130" max="16150" width="0" style="244" hidden="1" customWidth="1"/>
    <col min="16151" max="16155" width="16.6640625" style="244" customWidth="1"/>
    <col min="16156" max="16384" width="18.109375" style="244"/>
  </cols>
  <sheetData>
    <row r="1" spans="1:27" ht="21" customHeight="1">
      <c r="A1" s="243"/>
      <c r="O1" s="245"/>
    </row>
    <row r="2" spans="1:27" ht="22.5" customHeight="1" thickBot="1">
      <c r="A2" s="246" t="s">
        <v>150</v>
      </c>
      <c r="G2" s="247"/>
      <c r="H2" s="247"/>
      <c r="I2" s="247"/>
      <c r="J2" s="247"/>
      <c r="K2" s="247"/>
      <c r="L2" s="247"/>
      <c r="M2" s="247"/>
      <c r="N2" s="247"/>
      <c r="U2" s="248"/>
      <c r="V2" s="248"/>
      <c r="W2" s="248"/>
      <c r="Y2" s="248"/>
      <c r="Z2" s="248"/>
      <c r="AA2" s="248" t="s">
        <v>151</v>
      </c>
    </row>
    <row r="3" spans="1:27" ht="23.25" customHeight="1">
      <c r="A3" s="249" t="s">
        <v>152</v>
      </c>
      <c r="B3" s="250" t="s">
        <v>153</v>
      </c>
      <c r="C3" s="250" t="s">
        <v>154</v>
      </c>
      <c r="D3" s="250" t="s">
        <v>155</v>
      </c>
      <c r="E3" s="250" t="s">
        <v>156</v>
      </c>
      <c r="F3" s="251" t="s">
        <v>157</v>
      </c>
      <c r="G3" s="251" t="s">
        <v>158</v>
      </c>
      <c r="H3" s="252" t="s">
        <v>159</v>
      </c>
      <c r="I3" s="252" t="s">
        <v>160</v>
      </c>
      <c r="J3" s="253" t="s">
        <v>161</v>
      </c>
      <c r="K3" s="252" t="s">
        <v>162</v>
      </c>
      <c r="L3" s="252" t="s">
        <v>163</v>
      </c>
      <c r="M3" s="254" t="s">
        <v>164</v>
      </c>
      <c r="N3" s="254" t="s">
        <v>165</v>
      </c>
      <c r="O3" s="254" t="s">
        <v>166</v>
      </c>
      <c r="P3" s="255" t="s">
        <v>167</v>
      </c>
      <c r="Q3" s="256" t="s">
        <v>168</v>
      </c>
      <c r="R3" s="256" t="s">
        <v>169</v>
      </c>
      <c r="S3" s="256" t="s">
        <v>170</v>
      </c>
      <c r="T3" s="254" t="s">
        <v>171</v>
      </c>
      <c r="U3" s="256" t="s">
        <v>172</v>
      </c>
      <c r="V3" s="256" t="s">
        <v>173</v>
      </c>
      <c r="W3" s="256" t="s">
        <v>216</v>
      </c>
      <c r="X3" s="256" t="s">
        <v>217</v>
      </c>
      <c r="Y3" s="254" t="s">
        <v>218</v>
      </c>
      <c r="Z3" s="427" t="s">
        <v>219</v>
      </c>
      <c r="AA3" s="257" t="s">
        <v>220</v>
      </c>
    </row>
    <row r="4" spans="1:27" ht="21.9" customHeight="1">
      <c r="A4" s="258" t="s">
        <v>174</v>
      </c>
      <c r="B4" s="259">
        <v>15931825</v>
      </c>
      <c r="C4" s="260">
        <v>15205861</v>
      </c>
      <c r="D4" s="260">
        <v>17195520</v>
      </c>
      <c r="E4" s="260">
        <v>17885160</v>
      </c>
      <c r="F4" s="261">
        <v>4225510</v>
      </c>
      <c r="G4" s="261">
        <v>4184100</v>
      </c>
      <c r="H4" s="260">
        <v>4138800</v>
      </c>
      <c r="I4" s="260">
        <v>4108090</v>
      </c>
      <c r="J4" s="262">
        <v>4124940</v>
      </c>
      <c r="K4" s="260">
        <v>4265720</v>
      </c>
      <c r="L4" s="260">
        <v>4268000</v>
      </c>
      <c r="M4" s="263">
        <v>4280660</v>
      </c>
      <c r="N4" s="264">
        <v>4169080</v>
      </c>
      <c r="O4" s="263">
        <v>3992780</v>
      </c>
      <c r="P4" s="263">
        <v>3933990</v>
      </c>
      <c r="Q4" s="265">
        <v>3874670</v>
      </c>
      <c r="R4" s="265">
        <v>3834390</v>
      </c>
      <c r="S4" s="266">
        <f>2244391+1834995</f>
        <v>4079386</v>
      </c>
      <c r="T4" s="267">
        <f>2518735+2123264</f>
        <v>4641999</v>
      </c>
      <c r="U4" s="266">
        <f>2460179+2063215</f>
        <v>4523394</v>
      </c>
      <c r="V4" s="266">
        <f>1190+2430922+2041417</f>
        <v>4473529</v>
      </c>
      <c r="W4" s="268">
        <v>4482786</v>
      </c>
      <c r="X4" s="268">
        <v>4395831</v>
      </c>
      <c r="Y4" s="269">
        <v>4302386</v>
      </c>
      <c r="Z4" s="428">
        <v>4233350</v>
      </c>
      <c r="AA4" s="270">
        <v>4126342</v>
      </c>
    </row>
    <row r="5" spans="1:27" ht="21.9" customHeight="1">
      <c r="A5" s="271" t="s">
        <v>175</v>
      </c>
      <c r="B5" s="272">
        <v>100.5</v>
      </c>
      <c r="C5" s="273">
        <f t="shared" ref="C5:V5" si="0">+C4/B4*100</f>
        <v>95.443309225402615</v>
      </c>
      <c r="D5" s="273">
        <f t="shared" si="0"/>
        <v>113.08481644018711</v>
      </c>
      <c r="E5" s="273">
        <f t="shared" si="0"/>
        <v>104.01057949977668</v>
      </c>
      <c r="F5" s="274">
        <f t="shared" si="0"/>
        <v>23.625788083528469</v>
      </c>
      <c r="G5" s="274">
        <f t="shared" si="0"/>
        <v>99.019999952668442</v>
      </c>
      <c r="H5" s="273">
        <f t="shared" si="0"/>
        <v>98.91732989173299</v>
      </c>
      <c r="I5" s="273">
        <f t="shared" si="0"/>
        <v>99.257997487194359</v>
      </c>
      <c r="J5" s="275">
        <f t="shared" si="0"/>
        <v>100.410166281654</v>
      </c>
      <c r="K5" s="273">
        <f t="shared" si="0"/>
        <v>103.41289812700305</v>
      </c>
      <c r="L5" s="273">
        <f t="shared" si="0"/>
        <v>100.05344935907654</v>
      </c>
      <c r="M5" s="276">
        <f t="shared" si="0"/>
        <v>100.296626054358</v>
      </c>
      <c r="N5" s="277">
        <f t="shared" si="0"/>
        <v>97.393392607681989</v>
      </c>
      <c r="O5" s="276">
        <f t="shared" si="0"/>
        <v>95.771249292409834</v>
      </c>
      <c r="P5" s="276">
        <f t="shared" si="0"/>
        <v>98.527592304108907</v>
      </c>
      <c r="Q5" s="278">
        <f t="shared" si="0"/>
        <v>98.492116146711098</v>
      </c>
      <c r="R5" s="278">
        <f t="shared" si="0"/>
        <v>98.960427597705092</v>
      </c>
      <c r="S5" s="279">
        <f t="shared" si="0"/>
        <v>106.38943873732197</v>
      </c>
      <c r="T5" s="280">
        <f t="shared" si="0"/>
        <v>113.79160981579091</v>
      </c>
      <c r="U5" s="279">
        <v>98.5</v>
      </c>
      <c r="V5" s="279">
        <f t="shared" si="0"/>
        <v>98.897619796108842</v>
      </c>
      <c r="W5" s="281">
        <v>100.22668902777258</v>
      </c>
      <c r="X5" s="281">
        <v>98.060246462802368</v>
      </c>
      <c r="Y5" s="282">
        <v>97.87423583845694</v>
      </c>
      <c r="Z5" s="429">
        <v>98.395401993219579</v>
      </c>
      <c r="AA5" s="283">
        <v>97.472261920228661</v>
      </c>
    </row>
    <row r="6" spans="1:27" ht="30" customHeight="1">
      <c r="A6" s="284" t="s">
        <v>176</v>
      </c>
      <c r="B6" s="285"/>
      <c r="C6" s="286">
        <v>9</v>
      </c>
      <c r="D6" s="286">
        <v>10</v>
      </c>
      <c r="E6" s="286">
        <v>10</v>
      </c>
      <c r="F6" s="287">
        <v>10</v>
      </c>
      <c r="G6" s="287">
        <v>10</v>
      </c>
      <c r="H6" s="286">
        <v>10</v>
      </c>
      <c r="I6" s="286">
        <v>10</v>
      </c>
      <c r="J6" s="286">
        <v>10</v>
      </c>
      <c r="K6" s="286">
        <v>10</v>
      </c>
      <c r="L6" s="286">
        <v>10</v>
      </c>
      <c r="M6" s="288">
        <v>10</v>
      </c>
      <c r="N6" s="289">
        <v>10</v>
      </c>
      <c r="O6" s="288">
        <v>10</v>
      </c>
      <c r="P6" s="288">
        <v>10</v>
      </c>
      <c r="Q6" s="290">
        <v>10</v>
      </c>
      <c r="R6" s="290">
        <v>10</v>
      </c>
      <c r="S6" s="291">
        <v>10.8</v>
      </c>
      <c r="T6" s="292">
        <v>10.8</v>
      </c>
      <c r="U6" s="291">
        <v>10.8</v>
      </c>
      <c r="V6" s="291">
        <v>10.8</v>
      </c>
      <c r="W6" s="293">
        <v>11</v>
      </c>
      <c r="X6" s="294">
        <v>11</v>
      </c>
      <c r="Y6" s="294">
        <v>11</v>
      </c>
      <c r="Z6" s="430">
        <v>11</v>
      </c>
      <c r="AA6" s="473" t="s">
        <v>221</v>
      </c>
    </row>
    <row r="7" spans="1:27" ht="21.9" customHeight="1">
      <c r="A7" s="579" t="s">
        <v>177</v>
      </c>
      <c r="B7" s="580"/>
      <c r="C7" s="295">
        <v>32340</v>
      </c>
      <c r="D7" s="295">
        <v>78190</v>
      </c>
      <c r="E7" s="295">
        <v>113110</v>
      </c>
      <c r="F7" s="296">
        <v>137200</v>
      </c>
      <c r="G7" s="296">
        <v>164080</v>
      </c>
      <c r="H7" s="295">
        <v>181430</v>
      </c>
      <c r="I7" s="295">
        <v>198070</v>
      </c>
      <c r="J7" s="295">
        <v>206810</v>
      </c>
      <c r="K7" s="295">
        <v>218080</v>
      </c>
      <c r="L7" s="295">
        <v>217990</v>
      </c>
      <c r="M7" s="297">
        <v>214690</v>
      </c>
      <c r="N7" s="298">
        <v>205190</v>
      </c>
      <c r="O7" s="297">
        <v>191610</v>
      </c>
      <c r="P7" s="297">
        <v>187750</v>
      </c>
      <c r="Q7" s="299">
        <v>184320</v>
      </c>
      <c r="R7" s="299">
        <v>181210</v>
      </c>
      <c r="S7" s="300">
        <f>105530+72120</f>
        <v>177650</v>
      </c>
      <c r="T7" s="301">
        <f>103870+71050</f>
        <v>174920</v>
      </c>
      <c r="U7" s="300">
        <f>99320+68760</f>
        <v>168080</v>
      </c>
      <c r="V7" s="300">
        <f>98760+68740</f>
        <v>167500</v>
      </c>
      <c r="W7" s="302">
        <v>164360</v>
      </c>
      <c r="X7" s="302">
        <v>160450</v>
      </c>
      <c r="Y7" s="303">
        <v>157610</v>
      </c>
      <c r="Z7" s="431">
        <v>155570</v>
      </c>
      <c r="AA7" s="304">
        <v>151290</v>
      </c>
    </row>
    <row r="8" spans="1:27" ht="21.9" customHeight="1">
      <c r="A8" s="581" t="s">
        <v>178</v>
      </c>
      <c r="B8" s="582"/>
      <c r="C8" s="273">
        <v>1891.2</v>
      </c>
      <c r="D8" s="273">
        <f t="shared" ref="D8:V8" si="1">D7/C7*100</f>
        <v>241.77489177489178</v>
      </c>
      <c r="E8" s="273">
        <f t="shared" si="1"/>
        <v>144.66044251183015</v>
      </c>
      <c r="F8" s="274">
        <f t="shared" si="1"/>
        <v>121.29785164883742</v>
      </c>
      <c r="G8" s="273">
        <f t="shared" si="1"/>
        <v>119.59183673469387</v>
      </c>
      <c r="H8" s="305">
        <f t="shared" si="1"/>
        <v>110.57411019015116</v>
      </c>
      <c r="I8" s="273">
        <f t="shared" si="1"/>
        <v>109.17158132613129</v>
      </c>
      <c r="J8" s="273">
        <f t="shared" si="1"/>
        <v>104.4125814106124</v>
      </c>
      <c r="K8" s="273">
        <f t="shared" si="1"/>
        <v>105.44944635172379</v>
      </c>
      <c r="L8" s="273">
        <f t="shared" si="1"/>
        <v>99.958730741012474</v>
      </c>
      <c r="M8" s="276">
        <f t="shared" si="1"/>
        <v>98.486169090325248</v>
      </c>
      <c r="N8" s="277">
        <f t="shared" si="1"/>
        <v>95.57501513810611</v>
      </c>
      <c r="O8" s="276">
        <f t="shared" si="1"/>
        <v>93.381743749695403</v>
      </c>
      <c r="P8" s="276">
        <f t="shared" si="1"/>
        <v>97.985491362663751</v>
      </c>
      <c r="Q8" s="278">
        <f t="shared" si="1"/>
        <v>98.173102529960062</v>
      </c>
      <c r="R8" s="278">
        <f t="shared" si="1"/>
        <v>98.312717013888886</v>
      </c>
      <c r="S8" s="279">
        <f t="shared" si="1"/>
        <v>98.035428508360468</v>
      </c>
      <c r="T8" s="280">
        <f t="shared" si="1"/>
        <v>98.463270475654369</v>
      </c>
      <c r="U8" s="279">
        <v>97.5</v>
      </c>
      <c r="V8" s="279">
        <f t="shared" si="1"/>
        <v>99.654926225606857</v>
      </c>
      <c r="W8" s="279">
        <v>99.053817875007539</v>
      </c>
      <c r="X8" s="279">
        <v>97.621075687515216</v>
      </c>
      <c r="Y8" s="280">
        <v>98.229978186350891</v>
      </c>
      <c r="Z8" s="429">
        <v>98.705665884144409</v>
      </c>
      <c r="AA8" s="283">
        <v>97.248826894645504</v>
      </c>
    </row>
    <row r="9" spans="1:27" ht="21.9" customHeight="1" thickBot="1">
      <c r="A9" s="583" t="s">
        <v>179</v>
      </c>
      <c r="B9" s="584"/>
      <c r="C9" s="306"/>
      <c r="D9" s="306"/>
      <c r="E9" s="307">
        <v>10</v>
      </c>
      <c r="F9" s="307">
        <v>10</v>
      </c>
      <c r="G9" s="307">
        <v>10</v>
      </c>
      <c r="H9" s="307">
        <v>10</v>
      </c>
      <c r="I9" s="307">
        <v>10</v>
      </c>
      <c r="J9" s="307">
        <v>10</v>
      </c>
      <c r="K9" s="308">
        <v>10</v>
      </c>
      <c r="L9" s="308">
        <v>10</v>
      </c>
      <c r="M9" s="309">
        <v>10</v>
      </c>
      <c r="N9" s="310">
        <v>10</v>
      </c>
      <c r="O9" s="309">
        <v>10</v>
      </c>
      <c r="P9" s="309">
        <v>10</v>
      </c>
      <c r="Q9" s="311">
        <v>10</v>
      </c>
      <c r="R9" s="311">
        <v>10</v>
      </c>
      <c r="S9" s="312">
        <v>10</v>
      </c>
      <c r="T9" s="313">
        <v>10</v>
      </c>
      <c r="U9" s="312">
        <v>10</v>
      </c>
      <c r="V9" s="312">
        <v>10</v>
      </c>
      <c r="W9" s="312">
        <v>10</v>
      </c>
      <c r="X9" s="312">
        <v>10</v>
      </c>
      <c r="Y9" s="313">
        <v>10</v>
      </c>
      <c r="Z9" s="432">
        <v>10</v>
      </c>
      <c r="AA9" s="314">
        <v>10</v>
      </c>
    </row>
    <row r="10" spans="1:27" ht="26.25" customHeight="1">
      <c r="A10" s="585" t="s">
        <v>227</v>
      </c>
      <c r="B10" s="585"/>
      <c r="C10" s="585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</row>
    <row r="11" spans="1:27" ht="16.5" customHeight="1">
      <c r="A11" s="315"/>
      <c r="B11" s="315"/>
      <c r="C11" s="315"/>
      <c r="D11" s="316"/>
      <c r="E11" s="316" t="s">
        <v>180</v>
      </c>
      <c r="F11" s="316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433"/>
    </row>
    <row r="12" spans="1:27" ht="21.9" customHeight="1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433"/>
    </row>
    <row r="13" spans="1:27" ht="21.9" customHeight="1" thickBot="1">
      <c r="A13" s="317" t="s">
        <v>181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2"/>
      <c r="X13" s="315"/>
      <c r="Y13" s="2"/>
      <c r="Z13" s="2"/>
      <c r="AA13" s="465" t="s">
        <v>182</v>
      </c>
    </row>
    <row r="14" spans="1:27" ht="21.9" customHeight="1">
      <c r="A14" s="318" t="s">
        <v>152</v>
      </c>
      <c r="B14" s="319"/>
      <c r="C14" s="319"/>
      <c r="D14" s="319"/>
      <c r="E14" s="319"/>
      <c r="F14" s="320"/>
      <c r="G14" s="320"/>
      <c r="H14" s="321"/>
      <c r="I14" s="321"/>
      <c r="J14" s="322"/>
      <c r="K14" s="321"/>
      <c r="L14" s="321"/>
      <c r="M14" s="323"/>
      <c r="N14" s="323"/>
      <c r="O14" s="323"/>
      <c r="P14" s="324"/>
      <c r="Q14" s="325"/>
      <c r="R14" s="325"/>
      <c r="S14" s="325"/>
      <c r="T14" s="323"/>
      <c r="V14" s="325" t="s">
        <v>183</v>
      </c>
      <c r="W14" s="323" t="s">
        <v>222</v>
      </c>
      <c r="X14" s="325" t="s">
        <v>223</v>
      </c>
      <c r="Y14" s="323" t="s">
        <v>224</v>
      </c>
      <c r="Z14" s="434" t="s">
        <v>225</v>
      </c>
      <c r="AA14" s="435" t="s">
        <v>226</v>
      </c>
    </row>
    <row r="15" spans="1:27" ht="21.9" customHeight="1">
      <c r="A15" s="326" t="s">
        <v>184</v>
      </c>
      <c r="B15" s="327"/>
      <c r="C15" s="295"/>
      <c r="D15" s="295"/>
      <c r="E15" s="295"/>
      <c r="F15" s="296"/>
      <c r="G15" s="296"/>
      <c r="H15" s="295"/>
      <c r="I15" s="295"/>
      <c r="J15" s="328"/>
      <c r="K15" s="295"/>
      <c r="L15" s="295"/>
      <c r="M15" s="297"/>
      <c r="N15" s="298"/>
      <c r="O15" s="297"/>
      <c r="P15" s="297"/>
      <c r="Q15" s="299"/>
      <c r="R15" s="299"/>
      <c r="S15" s="300"/>
      <c r="T15" s="301"/>
      <c r="U15" s="329"/>
      <c r="V15" s="300">
        <v>30</v>
      </c>
      <c r="W15" s="301">
        <v>9613</v>
      </c>
      <c r="X15" s="300">
        <v>38612</v>
      </c>
      <c r="Y15" s="301">
        <v>43560</v>
      </c>
      <c r="Z15" s="436">
        <v>24382</v>
      </c>
      <c r="AA15" s="437">
        <v>24168</v>
      </c>
    </row>
    <row r="16" spans="1:27" ht="21.9" customHeight="1">
      <c r="A16" s="330" t="s">
        <v>175</v>
      </c>
      <c r="B16" s="285"/>
      <c r="C16" s="286"/>
      <c r="D16" s="286"/>
      <c r="E16" s="286"/>
      <c r="F16" s="287"/>
      <c r="G16" s="287"/>
      <c r="H16" s="286"/>
      <c r="I16" s="286"/>
      <c r="J16" s="286"/>
      <c r="K16" s="286"/>
      <c r="L16" s="286"/>
      <c r="M16" s="288"/>
      <c r="N16" s="289"/>
      <c r="O16" s="288"/>
      <c r="P16" s="288"/>
      <c r="Q16" s="290"/>
      <c r="R16" s="290"/>
      <c r="S16" s="292"/>
      <c r="T16" s="331"/>
      <c r="U16" s="342"/>
      <c r="V16" s="332"/>
      <c r="W16" s="331">
        <v>475.89108910891082</v>
      </c>
      <c r="X16" s="331">
        <v>401.66441277436809</v>
      </c>
      <c r="Y16" s="331">
        <v>112.81466901481406</v>
      </c>
      <c r="Z16" s="438">
        <v>55.973370064279159</v>
      </c>
      <c r="AA16" s="439">
        <v>99.122303338528425</v>
      </c>
    </row>
    <row r="17" spans="1:27" ht="21.9" customHeight="1">
      <c r="A17" s="271" t="s">
        <v>185</v>
      </c>
      <c r="B17" s="272"/>
      <c r="C17" s="273"/>
      <c r="D17" s="273"/>
      <c r="E17" s="273"/>
      <c r="F17" s="274"/>
      <c r="G17" s="274"/>
      <c r="H17" s="273"/>
      <c r="I17" s="273"/>
      <c r="J17" s="275"/>
      <c r="K17" s="273"/>
      <c r="L17" s="273"/>
      <c r="M17" s="276"/>
      <c r="N17" s="277"/>
      <c r="O17" s="276"/>
      <c r="P17" s="276"/>
      <c r="Q17" s="278"/>
      <c r="R17" s="278"/>
      <c r="S17" s="300"/>
      <c r="T17" s="301"/>
      <c r="U17" s="329"/>
      <c r="V17" s="300">
        <v>2013900</v>
      </c>
      <c r="W17" s="301">
        <v>267256893</v>
      </c>
      <c r="X17" s="300">
        <v>953614892</v>
      </c>
      <c r="Y17" s="301">
        <v>1153859182</v>
      </c>
      <c r="Z17" s="436">
        <v>666158003</v>
      </c>
      <c r="AA17" s="437">
        <v>691113163</v>
      </c>
    </row>
    <row r="18" spans="1:27" ht="21.9" customHeight="1" thickBot="1">
      <c r="A18" s="333" t="s">
        <v>175</v>
      </c>
      <c r="B18" s="334"/>
      <c r="C18" s="335"/>
      <c r="D18" s="335"/>
      <c r="E18" s="335"/>
      <c r="F18" s="336"/>
      <c r="G18" s="336"/>
      <c r="H18" s="335"/>
      <c r="I18" s="335"/>
      <c r="J18" s="335"/>
      <c r="K18" s="335"/>
      <c r="L18" s="335"/>
      <c r="M18" s="337"/>
      <c r="N18" s="338"/>
      <c r="O18" s="337"/>
      <c r="P18" s="337"/>
      <c r="Q18" s="339"/>
      <c r="R18" s="339"/>
      <c r="S18" s="340"/>
      <c r="T18" s="341"/>
      <c r="V18" s="343"/>
      <c r="W18" s="341">
        <v>561.84176967709391</v>
      </c>
      <c r="X18" s="341">
        <v>356.81582663613472</v>
      </c>
      <c r="Y18" s="341">
        <v>120.99844409728451</v>
      </c>
      <c r="Z18" s="440">
        <v>57.733041725710343</v>
      </c>
      <c r="AA18" s="441">
        <v>103.74613228207363</v>
      </c>
    </row>
    <row r="19" spans="1:27" s="344" customFormat="1" ht="26.25" customHeight="1">
      <c r="A19" s="586" t="s">
        <v>230</v>
      </c>
      <c r="B19" s="586"/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</row>
    <row r="20" spans="1:27" ht="21.9" customHeight="1">
      <c r="A20" s="578" t="s">
        <v>186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7"/>
    </row>
    <row r="21" spans="1:27" ht="21" customHeight="1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</row>
    <row r="22" spans="1:27" ht="21.9" customHeight="1"/>
    <row r="23" spans="1:27" ht="21.9" customHeight="1"/>
    <row r="24" spans="1:27" ht="21.9" customHeight="1"/>
    <row r="25" spans="1:27" ht="21.9" customHeight="1"/>
    <row r="26" spans="1:27" ht="21.9" customHeight="1"/>
    <row r="27" spans="1:27" ht="21.9" customHeight="1"/>
    <row r="28" spans="1:27" ht="21.9" customHeight="1"/>
    <row r="29" spans="1:27" ht="21.9" customHeight="1"/>
    <row r="30" spans="1:27" ht="21.9" customHeight="1"/>
  </sheetData>
  <mergeCells count="6">
    <mergeCell ref="A20:AA20"/>
    <mergeCell ref="A7:B7"/>
    <mergeCell ref="A8:B8"/>
    <mergeCell ref="A9:B9"/>
    <mergeCell ref="A10:AA10"/>
    <mergeCell ref="A19:AA19"/>
  </mergeCells>
  <phoneticPr fontId="3"/>
  <pageMargins left="0.78740157480314965" right="0.59055118110236227" top="0.39370078740157483" bottom="0.19685039370078741" header="0.59055118110236227" footer="0.19685039370078741"/>
  <pageSetup paperSize="9" scale="85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5-1</vt:lpstr>
      <vt:lpstr>5-2</vt:lpstr>
      <vt:lpstr>5-3</vt:lpstr>
      <vt:lpstr>5-4(1)</vt:lpstr>
      <vt:lpstr>5-4(2)</vt:lpstr>
      <vt:lpstr>5-4(3)(4)</vt:lpstr>
      <vt:lpstr>'5-1'!Print_Area</vt:lpstr>
      <vt:lpstr>'5-2'!Print_Area</vt:lpstr>
      <vt:lpstr>'5-3'!Print_Area</vt:lpstr>
      <vt:lpstr>'5-4(1)'!Print_Area</vt:lpstr>
      <vt:lpstr>'5-4(2)'!Print_Area</vt:lpstr>
      <vt:lpstr>'5-4(3)(4)'!Print_Area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　はるの</dc:creator>
  <cp:lastModifiedBy>木下　京子</cp:lastModifiedBy>
  <dcterms:created xsi:type="dcterms:W3CDTF">2023-11-29T05:38:22Z</dcterms:created>
  <dcterms:modified xsi:type="dcterms:W3CDTF">2025-11-05T02:33:27Z</dcterms:modified>
</cp:coreProperties>
</file>