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6\10.7京町保育所\HP\"/>
    </mc:Choice>
  </mc:AlternateContent>
  <xr:revisionPtr revIDLastSave="0" documentId="13_ncr:1_{801D8DF8-E07B-42C9-BD03-AF7041D5AE37}" xr6:coauthVersionLast="47" xr6:coauthVersionMax="47" xr10:uidLastSave="{00000000-0000-0000-0000-000000000000}"/>
  <bookViews>
    <workbookView xWindow="-120" yWindow="-120" windowWidth="20730" windowHeight="11160" tabRatio="800" activeTab="4" xr2:uid="{00000000-000D-0000-FFFF-FFFF00000000}"/>
  </bookViews>
  <sheets>
    <sheet name="(京町）" sheetId="4" r:id="rId1"/>
    <sheet name="(鷺山）(一般用)" sheetId="14" r:id="rId2"/>
    <sheet name="(鷺山） (空調用)" sheetId="13" r:id="rId3"/>
    <sheet name="(市橋）" sheetId="8" r:id="rId4"/>
    <sheet name="(あいかわ）" sheetId="11" r:id="rId5"/>
    <sheet name="予定価格算定書(ビジエネガスプラン２)" sheetId="5" state="hidden" r:id="rId6"/>
    <sheet name="予定価格算定書(ビジエネガスプラン４)" sheetId="3" state="hidden" r:id="rId7"/>
    <sheet name="（不採用）予定価格算定書" sheetId="2" state="hidden" r:id="rId8"/>
  </sheets>
  <definedNames>
    <definedName name="_xlnm.Print_Area" localSheetId="4">'(あいかわ）'!$A$1:$L$31</definedName>
    <definedName name="_xlnm.Print_Area" localSheetId="0">'(京町）'!$A$1:$L$30</definedName>
    <definedName name="_xlnm.Print_Area" localSheetId="2">'(鷺山） (空調用)'!$A$1:$L$30</definedName>
    <definedName name="_xlnm.Print_Area" localSheetId="1">'(鷺山）(一般用)'!$A$1:$L$30</definedName>
    <definedName name="_xlnm.Print_Area" localSheetId="3">'(市橋）'!$A$1:$L$30</definedName>
    <definedName name="_xlnm.Print_Area" localSheetId="7">'（不採用）予定価格算定書'!$A$1:$T$24</definedName>
    <definedName name="_xlnm.Print_Area" localSheetId="5">'予定価格算定書(ビジエネガスプラン２)'!$A$1:$P$25</definedName>
    <definedName name="_xlnm.Print_Area" localSheetId="6">'予定価格算定書(ビジエネガスプラン４)'!$A$1:$Q$25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D20" i="14" l="1"/>
  <c r="F19" i="14"/>
  <c r="E19" i="14"/>
  <c r="G19" i="14" s="1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G8" i="14" l="1"/>
  <c r="G10" i="14"/>
  <c r="G12" i="14"/>
  <c r="G14" i="14"/>
  <c r="G16" i="14"/>
  <c r="G18" i="14"/>
  <c r="G15" i="14"/>
  <c r="G13" i="14"/>
  <c r="G17" i="14"/>
  <c r="G9" i="14"/>
  <c r="G11" i="14"/>
  <c r="G20" i="14" l="1"/>
  <c r="F10" i="13"/>
  <c r="F12" i="13"/>
  <c r="F14" i="13"/>
  <c r="F16" i="13"/>
  <c r="F18" i="13"/>
  <c r="F19" i="13"/>
  <c r="E19" i="13"/>
  <c r="F17" i="13"/>
  <c r="E17" i="13"/>
  <c r="F15" i="13"/>
  <c r="E15" i="13"/>
  <c r="E14" i="13"/>
  <c r="F13" i="13"/>
  <c r="E13" i="13"/>
  <c r="F11" i="13"/>
  <c r="E11" i="13"/>
  <c r="F9" i="13"/>
  <c r="E9" i="13"/>
  <c r="E10" i="13" l="1"/>
  <c r="G10" i="13" s="1"/>
  <c r="D20" i="13"/>
  <c r="E8" i="13"/>
  <c r="E18" i="13"/>
  <c r="G18" i="13" s="1"/>
  <c r="F8" i="13"/>
  <c r="G14" i="13"/>
  <c r="G19" i="13"/>
  <c r="E12" i="13"/>
  <c r="G12" i="13" s="1"/>
  <c r="E16" i="13"/>
  <c r="G16" i="13" s="1"/>
  <c r="G11" i="13"/>
  <c r="G9" i="13"/>
  <c r="G17" i="13"/>
  <c r="G13" i="13"/>
  <c r="G15" i="13"/>
  <c r="G8" i="13" l="1"/>
  <c r="G20" i="13" s="1"/>
  <c r="D20" i="11"/>
  <c r="F19" i="11"/>
  <c r="E19" i="11"/>
  <c r="F18" i="11"/>
  <c r="E18" i="11"/>
  <c r="G18" i="11" s="1"/>
  <c r="F17" i="11"/>
  <c r="E17" i="11"/>
  <c r="F16" i="11"/>
  <c r="E16" i="11"/>
  <c r="G16" i="11" s="1"/>
  <c r="F15" i="11"/>
  <c r="E15" i="11"/>
  <c r="F14" i="11"/>
  <c r="E14" i="11"/>
  <c r="F13" i="11"/>
  <c r="E13" i="11"/>
  <c r="F12" i="11"/>
  <c r="E12" i="11"/>
  <c r="G12" i="11" s="1"/>
  <c r="F11" i="11"/>
  <c r="E11" i="11"/>
  <c r="F10" i="11"/>
  <c r="E10" i="11"/>
  <c r="G10" i="11" s="1"/>
  <c r="F9" i="11"/>
  <c r="E9" i="11"/>
  <c r="F8" i="11"/>
  <c r="E8" i="11"/>
  <c r="G8" i="11" s="1"/>
  <c r="G14" i="11" l="1"/>
  <c r="G9" i="11"/>
  <c r="G11" i="11"/>
  <c r="G13" i="11"/>
  <c r="G15" i="11"/>
  <c r="G17" i="11"/>
  <c r="G19" i="11"/>
  <c r="D20" i="8"/>
  <c r="F19" i="8"/>
  <c r="E19" i="8"/>
  <c r="F18" i="8"/>
  <c r="E18" i="8"/>
  <c r="G18" i="8" s="1"/>
  <c r="F17" i="8"/>
  <c r="E17" i="8"/>
  <c r="F16" i="8"/>
  <c r="E16" i="8"/>
  <c r="G16" i="8" s="1"/>
  <c r="F15" i="8"/>
  <c r="E15" i="8"/>
  <c r="F14" i="8"/>
  <c r="E14" i="8"/>
  <c r="G14" i="8" s="1"/>
  <c r="F13" i="8"/>
  <c r="E13" i="8"/>
  <c r="F12" i="8"/>
  <c r="E12" i="8"/>
  <c r="G12" i="8" s="1"/>
  <c r="F11" i="8"/>
  <c r="E11" i="8"/>
  <c r="F10" i="8"/>
  <c r="E10" i="8"/>
  <c r="G10" i="8" s="1"/>
  <c r="F9" i="8"/>
  <c r="E9" i="8"/>
  <c r="F8" i="8"/>
  <c r="E8" i="8"/>
  <c r="G8" i="8" s="1"/>
  <c r="F8" i="4"/>
  <c r="F9" i="4"/>
  <c r="E8" i="4"/>
  <c r="G20" i="11" l="1"/>
  <c r="G8" i="4"/>
  <c r="G9" i="8"/>
  <c r="G15" i="8"/>
  <c r="G17" i="8"/>
  <c r="G19" i="8"/>
  <c r="G13" i="8"/>
  <c r="G11" i="8"/>
  <c r="E20" i="5"/>
  <c r="D20" i="5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I11" i="5" s="1"/>
  <c r="F10" i="5"/>
  <c r="H10" i="5" s="1"/>
  <c r="F9" i="5"/>
  <c r="H9" i="5" s="1"/>
  <c r="G8" i="5"/>
  <c r="F8" i="5"/>
  <c r="H8" i="5" s="1"/>
  <c r="K6" i="5"/>
  <c r="G20" i="8" l="1"/>
  <c r="I15" i="5"/>
  <c r="I19" i="5"/>
  <c r="I18" i="5"/>
  <c r="I8" i="5"/>
  <c r="I12" i="5"/>
  <c r="I16" i="5"/>
  <c r="I9" i="5"/>
  <c r="I13" i="5"/>
  <c r="I17" i="5"/>
  <c r="I10" i="5"/>
  <c r="I14" i="5"/>
  <c r="F20" i="5"/>
  <c r="I20" i="5" l="1"/>
  <c r="J20" i="5" s="1"/>
  <c r="K20" i="5" s="1"/>
  <c r="F19" i="4" l="1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E9" i="4"/>
  <c r="G9" i="4" l="1"/>
  <c r="G13" i="4"/>
  <c r="G15" i="4"/>
  <c r="G17" i="4"/>
  <c r="G16" i="4"/>
  <c r="G19" i="4"/>
  <c r="G10" i="4"/>
  <c r="G12" i="4"/>
  <c r="G14" i="4"/>
  <c r="G18" i="4"/>
  <c r="G11" i="4"/>
  <c r="G20" i="4" l="1"/>
  <c r="L22" i="11" s="1"/>
  <c r="C23" i="3"/>
  <c r="F9" i="3"/>
  <c r="I9" i="3" s="1"/>
  <c r="F10" i="3"/>
  <c r="I10" i="3" s="1"/>
  <c r="F11" i="3"/>
  <c r="I11" i="3" s="1"/>
  <c r="F12" i="3"/>
  <c r="I12" i="3" s="1"/>
  <c r="F13" i="3"/>
  <c r="I13" i="3" s="1"/>
  <c r="F14" i="3"/>
  <c r="I14" i="3" s="1"/>
  <c r="F15" i="3"/>
  <c r="I15" i="3" s="1"/>
  <c r="F16" i="3"/>
  <c r="I16" i="3" s="1"/>
  <c r="F17" i="3"/>
  <c r="I17" i="3" s="1"/>
  <c r="F18" i="3"/>
  <c r="I18" i="3" s="1"/>
  <c r="F19" i="3"/>
  <c r="I19" i="3" s="1"/>
  <c r="E20" i="3"/>
  <c r="D20" i="3"/>
  <c r="H8" i="3"/>
  <c r="G8" i="3"/>
  <c r="F8" i="3"/>
  <c r="I8" i="3" s="1"/>
  <c r="L6" i="3"/>
  <c r="J18" i="3" l="1"/>
  <c r="J13" i="3"/>
  <c r="J17" i="3"/>
  <c r="J8" i="3"/>
  <c r="J12" i="3"/>
  <c r="F20" i="3"/>
  <c r="J16" i="3"/>
  <c r="J9" i="3"/>
  <c r="J11" i="3"/>
  <c r="J15" i="3"/>
  <c r="J19" i="3"/>
  <c r="J10" i="3"/>
  <c r="J14" i="3"/>
  <c r="J20" i="3" l="1"/>
  <c r="K20" i="3" s="1"/>
  <c r="J18" i="2"/>
  <c r="J10" i="2"/>
  <c r="C24" i="2"/>
  <c r="L20" i="3" l="1"/>
  <c r="H22" i="2"/>
  <c r="D22" i="2"/>
  <c r="K21" i="2"/>
  <c r="F21" i="2"/>
  <c r="E21" i="2"/>
  <c r="K20" i="2"/>
  <c r="F20" i="2"/>
  <c r="E20" i="2"/>
  <c r="K19" i="2"/>
  <c r="F19" i="2"/>
  <c r="E19" i="2"/>
  <c r="K18" i="2"/>
  <c r="I18" i="2"/>
  <c r="F18" i="2"/>
  <c r="E18" i="2"/>
  <c r="G18" i="2" s="1"/>
  <c r="K17" i="2"/>
  <c r="F17" i="2"/>
  <c r="E17" i="2"/>
  <c r="K16" i="2"/>
  <c r="F16" i="2"/>
  <c r="E16" i="2"/>
  <c r="K15" i="2"/>
  <c r="F15" i="2"/>
  <c r="E15" i="2"/>
  <c r="K14" i="2"/>
  <c r="F14" i="2"/>
  <c r="E14" i="2"/>
  <c r="K13" i="2"/>
  <c r="F13" i="2"/>
  <c r="E13" i="2"/>
  <c r="G13" i="2" s="1"/>
  <c r="K12" i="2"/>
  <c r="F12" i="2"/>
  <c r="E12" i="2"/>
  <c r="K11" i="2"/>
  <c r="F11" i="2"/>
  <c r="E11" i="2"/>
  <c r="K10" i="2"/>
  <c r="I10" i="2"/>
  <c r="F10" i="2"/>
  <c r="E10" i="2"/>
  <c r="L21" i="2" l="1"/>
  <c r="G11" i="2"/>
  <c r="G20" i="2"/>
  <c r="G14" i="2"/>
  <c r="G16" i="2"/>
  <c r="G10" i="2"/>
  <c r="G12" i="2"/>
  <c r="G19" i="2"/>
  <c r="G21" i="2"/>
  <c r="M21" i="2" s="1"/>
  <c r="G17" i="2"/>
  <c r="L16" i="2"/>
  <c r="G15" i="2"/>
  <c r="L18" i="2"/>
  <c r="M18" i="2" s="1"/>
  <c r="L20" i="2"/>
  <c r="L11" i="2"/>
  <c r="M11" i="2" s="1"/>
  <c r="L13" i="2"/>
  <c r="M13" i="2" s="1"/>
  <c r="L15" i="2"/>
  <c r="L17" i="2"/>
  <c r="L10" i="2"/>
  <c r="M10" i="2" s="1"/>
  <c r="L12" i="2"/>
  <c r="M12" i="2" s="1"/>
  <c r="L14" i="2"/>
  <c r="L19" i="2"/>
  <c r="M20" i="2" l="1"/>
  <c r="M14" i="2"/>
  <c r="G22" i="2"/>
  <c r="M16" i="2"/>
  <c r="M19" i="2"/>
  <c r="M15" i="2"/>
  <c r="M17" i="2"/>
  <c r="L22" i="2"/>
  <c r="M22" i="2" l="1"/>
  <c r="N22" i="2" s="1"/>
  <c r="O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</authors>
  <commentList>
    <comment ref="K22" authorId="0" shapeId="0" xr:uid="{00000000-0006-0000-06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消費税率の入力
８％の場合は８を入力する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</authors>
  <commentList>
    <comment ref="F5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予定契約最大使用量を入力</t>
        </r>
      </text>
    </comment>
    <comment ref="L22" authorId="0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消費税率の入力
８％の場合は８を入力する</t>
        </r>
      </text>
    </comment>
  </commentList>
</comments>
</file>

<file path=xl/sharedStrings.xml><?xml version="1.0" encoding="utf-8"?>
<sst xmlns="http://schemas.openxmlformats.org/spreadsheetml/2006/main" count="362" uniqueCount="122">
  <si>
    <t>供給年月</t>
    <rPh sb="0" eb="2">
      <t>キョウキュウ</t>
    </rPh>
    <rPh sb="2" eb="4">
      <t>ネンゲツ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</si>
  <si>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</si>
  <si>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</si>
  <si>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</si>
  <si>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予定ガス
使用量</t>
    <rPh sb="0" eb="2">
      <t>ヨテイ</t>
    </rPh>
    <rPh sb="5" eb="7">
      <t>シヨウ</t>
    </rPh>
    <rPh sb="7" eb="8">
      <t>リョウ</t>
    </rPh>
    <phoneticPr fontId="1"/>
  </si>
  <si>
    <t>基本料金
Ａ</t>
    <rPh sb="0" eb="2">
      <t>キホン</t>
    </rPh>
    <rPh sb="2" eb="4">
      <t>リョウキン</t>
    </rPh>
    <phoneticPr fontId="1"/>
  </si>
  <si>
    <t>ガス従量料金
Ｂ</t>
    <rPh sb="2" eb="4">
      <t>ジュウリョウ</t>
    </rPh>
    <rPh sb="4" eb="6">
      <t>リョウキン</t>
    </rPh>
    <phoneticPr fontId="1"/>
  </si>
  <si>
    <t>基本料金</t>
    <rPh sb="0" eb="2">
      <t>キホン</t>
    </rPh>
    <rPh sb="2" eb="4">
      <t>リョウキン</t>
    </rPh>
    <phoneticPr fontId="1"/>
  </si>
  <si>
    <t>ガス従量料金
F</t>
    <rPh sb="2" eb="4">
      <t>ジュウリョウ</t>
    </rPh>
    <rPh sb="4" eb="6">
      <t>リョウキン</t>
    </rPh>
    <phoneticPr fontId="1"/>
  </si>
  <si>
    <t>料金表</t>
  </si>
  <si>
    <t>基本料金
入札単価</t>
    <phoneticPr fontId="1"/>
  </si>
  <si>
    <t>ガス従量料金
入札単価</t>
    <phoneticPr fontId="1"/>
  </si>
  <si>
    <t>定額
D</t>
    <rPh sb="0" eb="2">
      <t>テイガク</t>
    </rPh>
    <phoneticPr fontId="1"/>
  </si>
  <si>
    <t>流量
E</t>
    <rPh sb="0" eb="2">
      <t>リュウリョウ</t>
    </rPh>
    <phoneticPr fontId="1"/>
  </si>
  <si>
    <t>（円）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</si>
  <si>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</si>
  <si>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年</t>
    <rPh sb="0" eb="1">
      <t>ネン</t>
    </rPh>
    <phoneticPr fontId="1"/>
  </si>
  <si>
    <t>月</t>
    <rPh sb="0" eb="1">
      <t>ツキ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</si>
  <si>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</si>
  <si>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（円）</t>
    <rPh sb="1" eb="2">
      <t>エン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</si>
  <si>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</si>
  <si>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H30</t>
    <phoneticPr fontId="1"/>
  </si>
  <si>
    <t>（ア）</t>
    <phoneticPr fontId="1"/>
  </si>
  <si>
    <t>基本料金入札単価</t>
    <rPh sb="4" eb="6">
      <t>ニュウサツ</t>
    </rPh>
    <rPh sb="6" eb="8">
      <t>タンカ</t>
    </rPh>
    <phoneticPr fontId="1"/>
  </si>
  <si>
    <t>ガス従量料金
入札単価</t>
    <phoneticPr fontId="1"/>
  </si>
  <si>
    <t>定額</t>
  </si>
  <si>
    <t>流量</t>
  </si>
  <si>
    <t>H31</t>
    <phoneticPr fontId="1"/>
  </si>
  <si>
    <t>（円/月）</t>
  </si>
  <si>
    <t>その他期</t>
  </si>
  <si>
    <t>（4月～11月）</t>
  </si>
  <si>
    <t>合計</t>
    <rPh sb="0" eb="2">
      <t>ゴウケイ</t>
    </rPh>
    <phoneticPr fontId="1"/>
  </si>
  <si>
    <t>冬期</t>
  </si>
  <si>
    <t>（12月～3月）</t>
  </si>
  <si>
    <t>予定価格算定書</t>
    <rPh sb="0" eb="2">
      <t>ヨテイ</t>
    </rPh>
    <rPh sb="2" eb="4">
      <t>カカク</t>
    </rPh>
    <rPh sb="4" eb="6">
      <t>サンテイ</t>
    </rPh>
    <rPh sb="6" eb="7">
      <t>ショ</t>
    </rPh>
    <phoneticPr fontId="1"/>
  </si>
  <si>
    <t>※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</si>
  <si>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</si>
  <si>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</si>
  <si>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流量区分</t>
    <rPh sb="0" eb="2">
      <t>リュウリョウ</t>
    </rPh>
    <rPh sb="2" eb="4">
      <t>クブン</t>
    </rPh>
    <phoneticPr fontId="1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</si>
  <si>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</si>
  <si>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Ａ</t>
    <phoneticPr fontId="1"/>
  </si>
  <si>
    <t>0～20</t>
    <phoneticPr fontId="1"/>
  </si>
  <si>
    <t>Ｂ</t>
    <phoneticPr fontId="1"/>
  </si>
  <si>
    <t>21～50</t>
    <phoneticPr fontId="1"/>
  </si>
  <si>
    <t>Ｃ</t>
    <phoneticPr fontId="1"/>
  </si>
  <si>
    <t>51～100</t>
    <phoneticPr fontId="1"/>
  </si>
  <si>
    <t>Ｄ</t>
    <phoneticPr fontId="1"/>
  </si>
  <si>
    <t>101～250</t>
    <phoneticPr fontId="1"/>
  </si>
  <si>
    <t>Ｅ</t>
    <phoneticPr fontId="1"/>
  </si>
  <si>
    <t>251～500</t>
    <phoneticPr fontId="1"/>
  </si>
  <si>
    <t>Ｆ</t>
    <phoneticPr fontId="1"/>
  </si>
  <si>
    <t>501～</t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</si>
  <si>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1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</si>
  <si>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</si>
  <si>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</si>
  <si>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ガス従量料金
C</t>
    <rPh sb="2" eb="4">
      <t>ジュウリョウ</t>
    </rPh>
    <rPh sb="4" eb="6">
      <t>リョウキン</t>
    </rPh>
    <phoneticPr fontId="1"/>
  </si>
  <si>
    <t>月毎の
ガス料金合計
D
（A+B+C）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</si>
  <si>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ガス料金
総価(税込)
E
（D欄の各月の和）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</si>
  <si>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ガス料金
総価(税抜）
F</t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</si>
  <si>
    <t>定額
A</t>
    <rPh sb="0" eb="2">
      <t>テイガク</t>
    </rPh>
    <phoneticPr fontId="1"/>
  </si>
  <si>
    <t>流量
B</t>
    <rPh sb="0" eb="2">
      <t>リュウリョウ</t>
    </rPh>
    <phoneticPr fontId="1"/>
  </si>
  <si>
    <t>計</t>
    <rPh sb="0" eb="1">
      <t>ケイ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</si>
  <si>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</si>
  <si>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（ア）</t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</si>
  <si>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</si>
  <si>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消費税率</t>
    <rPh sb="0" eb="3">
      <t>ショウヒゼイ</t>
    </rPh>
    <rPh sb="3" eb="4">
      <t>リツ</t>
    </rPh>
    <phoneticPr fontId="1"/>
  </si>
  <si>
    <t>月毎の
ガス料金合計
Ｃ
（Ａ＋Ｂ）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</si>
  <si>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r>
      <t>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1"/>
  </si>
  <si>
    <r>
      <t>（円/ｍ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</si>
  <si>
    <t>（円）</t>
    <phoneticPr fontId="1"/>
  </si>
  <si>
    <t>Ａ</t>
    <phoneticPr fontId="1"/>
  </si>
  <si>
    <r>
      <t>0～20(m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</si>
  <si>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Ｂ</t>
    <phoneticPr fontId="1"/>
  </si>
  <si>
    <r>
      <t>21～50(m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</si>
  <si>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Ｃ</t>
    <phoneticPr fontId="1"/>
  </si>
  <si>
    <r>
      <t>51～100(m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 xml:space="preserve"> /月)</t>
    </r>
    <phoneticPr fontId="1"/>
  </si>
  <si>
    <t>Ｄ</t>
    <phoneticPr fontId="1"/>
  </si>
  <si>
    <r>
      <t>101～250(m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</si>
  <si>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Ｅ</t>
    <phoneticPr fontId="1"/>
  </si>
  <si>
    <r>
      <t>251～500(m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</si>
  <si>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Ｆ</t>
    <phoneticPr fontId="1"/>
  </si>
  <si>
    <r>
      <t>501～(m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</si>
  <si>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負荷計測器無し</t>
    <rPh sb="0" eb="2">
      <t>フカ</t>
    </rPh>
    <rPh sb="2" eb="5">
      <t>ケイソクキ</t>
    </rPh>
    <rPh sb="5" eb="6">
      <t>ナ</t>
    </rPh>
    <phoneticPr fontId="1"/>
  </si>
  <si>
    <t>負荷計測器有り</t>
    <rPh sb="0" eb="2">
      <t>フカ</t>
    </rPh>
    <rPh sb="2" eb="5">
      <t>ケイソクキ</t>
    </rPh>
    <rPh sb="5" eb="6">
      <t>ア</t>
    </rPh>
    <phoneticPr fontId="1"/>
  </si>
  <si>
    <t>基本料金
単価</t>
    <phoneticPr fontId="1"/>
  </si>
  <si>
    <t>ガス従量料金
単価</t>
    <phoneticPr fontId="1"/>
  </si>
  <si>
    <t>基本料金単価</t>
    <rPh sb="4" eb="6">
      <t>タンカ</t>
    </rPh>
    <phoneticPr fontId="1"/>
  </si>
  <si>
    <t>１　ガス従量料金単価には、原料費調整額を含まない。</t>
    <rPh sb="4" eb="6">
      <t>ジュウリョウ</t>
    </rPh>
    <rPh sb="8" eb="10">
      <t>タンカ</t>
    </rPh>
    <rPh sb="13" eb="15">
      <t>ゲンリョウ</t>
    </rPh>
    <rPh sb="18" eb="19">
      <t>ガク</t>
    </rPh>
    <phoneticPr fontId="1"/>
  </si>
  <si>
    <t>※小計部分の小数点を全て表示するため、表示形式を標準とする。</t>
    <rPh sb="1" eb="3">
      <t>ショウケイ</t>
    </rPh>
    <rPh sb="3" eb="5">
      <t>ブブン</t>
    </rPh>
    <rPh sb="6" eb="9">
      <t>ショウスウテン</t>
    </rPh>
    <rPh sb="10" eb="11">
      <t>スベ</t>
    </rPh>
    <rPh sb="12" eb="14">
      <t>ヒョウジ</t>
    </rPh>
    <rPh sb="19" eb="21">
      <t>ヒョウジ</t>
    </rPh>
    <rPh sb="21" eb="23">
      <t>ケイシキ</t>
    </rPh>
    <rPh sb="24" eb="26">
      <t>ヒョウジュン</t>
    </rPh>
    <phoneticPr fontId="1"/>
  </si>
  <si>
    <t xml:space="preserve">料金計算方法
1　4月のガス使用量が583m3の場合
2　ガス料金 ＝定額基本料金＋従量料金単価×ガス使用量
 ＝13,000円＋116.46円×583m3
 ＝80,896.18円（1円未満切り捨て）
 ＝80,896円 
</t>
    <rPh sb="0" eb="2">
      <t>リョウキン</t>
    </rPh>
    <rPh sb="2" eb="4">
      <t>ケイサン</t>
    </rPh>
    <rPh sb="4" eb="6">
      <t>ホウホウ</t>
    </rPh>
    <rPh sb="10" eb="11">
      <t>ガツ</t>
    </rPh>
    <phoneticPr fontId="1"/>
  </si>
  <si>
    <t xml:space="preserve">料金計算方法
1　4月のガス使用量が11,490m3の場合
2　ガス料金 ＝定額基本料金＋（流量基本料金単価×最大契約使用量）＋従量料金単価×ガス使用量
 ＝30,000円＋1,150円×130m3＋91.05円×11,490m3
 ＝1,225,664.5円（1円未満切り捨て）
 ＝1,225,664円 
</t>
    <rPh sb="0" eb="2">
      <t>リョウキン</t>
    </rPh>
    <rPh sb="2" eb="4">
      <t>ケイサン</t>
    </rPh>
    <rPh sb="4" eb="6">
      <t>ホウホウ</t>
    </rPh>
    <rPh sb="10" eb="11">
      <t>ガツ</t>
    </rPh>
    <rPh sb="55" eb="57">
      <t>サイダイ</t>
    </rPh>
    <rPh sb="57" eb="59">
      <t>ケイヤク</t>
    </rPh>
    <rPh sb="59" eb="62">
      <t>シヨウリョウ</t>
    </rPh>
    <rPh sb="105" eb="106">
      <t>エン</t>
    </rPh>
    <phoneticPr fontId="1"/>
  </si>
  <si>
    <t>※　中部電力株式会社のビジエネガスプラン２（一般用と空調用をまとめたプラン）にて計算</t>
    <rPh sb="2" eb="4">
      <t>チュウブ</t>
    </rPh>
    <rPh sb="4" eb="6">
      <t>デンリョク</t>
    </rPh>
    <rPh sb="6" eb="8">
      <t>カブシキ</t>
    </rPh>
    <rPh sb="8" eb="10">
      <t>カイシャ</t>
    </rPh>
    <rPh sb="40" eb="42">
      <t>ケイサン</t>
    </rPh>
    <phoneticPr fontId="1"/>
  </si>
  <si>
    <t>※　中部電力株式会社のビジエネガスプラン４（一般用と空調用をまとめたプラン）にて計算</t>
    <rPh sb="2" eb="4">
      <t>チュウブ</t>
    </rPh>
    <rPh sb="4" eb="6">
      <t>デンリョク</t>
    </rPh>
    <rPh sb="6" eb="8">
      <t>カブシキ</t>
    </rPh>
    <rPh sb="8" eb="10">
      <t>カイシャ</t>
    </rPh>
    <rPh sb="40" eb="42">
      <t>ケイサン</t>
    </rPh>
    <phoneticPr fontId="1"/>
  </si>
  <si>
    <t>H31</t>
    <phoneticPr fontId="1"/>
  </si>
  <si>
    <t>H32</t>
    <phoneticPr fontId="1"/>
  </si>
  <si>
    <t>予定ガス
使用量
①</t>
    <rPh sb="0" eb="2">
      <t>ヨテイ</t>
    </rPh>
    <rPh sb="5" eb="7">
      <t>シヨウ</t>
    </rPh>
    <rPh sb="7" eb="8">
      <t>リョウ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</si>
  <si>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rPh sb="14" eb="18">
      <t>ジュウリョウリョウキン</t>
    </rPh>
    <rPh sb="18" eb="20">
      <t>タンカ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</si>
  <si>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rPh sb="14" eb="18">
      <t>ジュウリョウリョウキン</t>
    </rPh>
    <rPh sb="18" eb="20">
      <t>タンカ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</si>
  <si>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phoneticPr fontId="1"/>
  </si>
  <si>
    <t>ガス料金総価①</t>
    <rPh sb="2" eb="6">
      <t>リョウキンソウカ</t>
    </rPh>
    <phoneticPr fontId="1"/>
  </si>
  <si>
    <t>ガス料金総価④</t>
    <rPh sb="2" eb="6">
      <t>リョウキンソウカ</t>
    </rPh>
    <phoneticPr fontId="1"/>
  </si>
  <si>
    <t>ガス料金総価⑤</t>
    <rPh sb="2" eb="6">
      <t>リョウキンソウカ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</si>
  <si>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</si>
  <si>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</si>
  <si>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t>７　仕様書の注意点を踏まえた記載であれば、入札参加者の需給内容に合わせた様式も可とする。</t>
    <phoneticPr fontId="1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</si>
  <si>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</si>
  <si>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ガス料金総価②</t>
    <rPh sb="2" eb="6">
      <t>リョウキンソウカ</t>
    </rPh>
    <phoneticPr fontId="1"/>
  </si>
  <si>
    <t>ガス料金総価③</t>
    <rPh sb="2" eb="4">
      <t>リョウキン</t>
    </rPh>
    <rPh sb="4" eb="5">
      <t>ソウ</t>
    </rPh>
    <rPh sb="5" eb="6">
      <t>カ</t>
    </rPh>
    <phoneticPr fontId="1"/>
  </si>
  <si>
    <t>入札金額算定書（京町保育所）</t>
    <rPh sb="0" eb="2">
      <t>ニュウサツ</t>
    </rPh>
    <rPh sb="2" eb="4">
      <t>キンガク</t>
    </rPh>
    <rPh sb="8" eb="10">
      <t>キョウマチ</t>
    </rPh>
    <rPh sb="10" eb="12">
      <t>ホイク</t>
    </rPh>
    <rPh sb="12" eb="13">
      <t>ショ</t>
    </rPh>
    <phoneticPr fontId="1"/>
  </si>
  <si>
    <t>入札金額算定書（鷺山保育所）空調用</t>
    <rPh sb="8" eb="10">
      <t>サギヤマ</t>
    </rPh>
    <rPh sb="10" eb="12">
      <t>ホイク</t>
    </rPh>
    <rPh sb="12" eb="13">
      <t>ショ</t>
    </rPh>
    <rPh sb="14" eb="17">
      <t>クウチョウヨウ</t>
    </rPh>
    <phoneticPr fontId="1"/>
  </si>
  <si>
    <t>入札金額算定書（市橋保育所）</t>
    <rPh sb="10" eb="12">
      <t>ホイク</t>
    </rPh>
    <rPh sb="12" eb="13">
      <t>ショ</t>
    </rPh>
    <phoneticPr fontId="1"/>
  </si>
  <si>
    <t>入札金額算定書（あいかわ保育所）</t>
    <rPh sb="12" eb="14">
      <t>ホイク</t>
    </rPh>
    <rPh sb="14" eb="15">
      <t>ショ</t>
    </rPh>
    <phoneticPr fontId="1"/>
  </si>
  <si>
    <t>様式第5</t>
    <rPh sb="0" eb="3">
      <t>ヨウシキダイ</t>
    </rPh>
    <phoneticPr fontId="1"/>
  </si>
  <si>
    <t>入札金額算定書（鷺山保育所）一般用</t>
    <rPh sb="0" eb="4">
      <t>ニュウサツキンガク</t>
    </rPh>
    <rPh sb="8" eb="10">
      <t>サギヤマ</t>
    </rPh>
    <rPh sb="10" eb="12">
      <t>ホイク</t>
    </rPh>
    <rPh sb="12" eb="13">
      <t>ショ</t>
    </rPh>
    <rPh sb="14" eb="17">
      <t>イッパンヨウ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</si>
  <si>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入札書に記載する金額はガス料金総価（①～⑤の合計）の額</t>
    </r>
    <r>
      <rPr>
        <sz val="11"/>
        <rFont val="ＭＳ Ｐ明朝"/>
        <family val="1"/>
        <charset val="128"/>
      </rPr>
      <t>とし、小数点以下は切り捨てる。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4" eb="26">
      <t>ゴウケイ</t>
    </rPh>
    <rPh sb="28" eb="29">
      <t>ガク</t>
    </rPh>
    <rPh sb="32" eb="35">
      <t>ショウスウテン</t>
    </rPh>
    <rPh sb="35" eb="37">
      <t>イカ</t>
    </rPh>
    <rPh sb="38" eb="39">
      <t>キ</t>
    </rPh>
    <rPh sb="40" eb="41">
      <t>ス</t>
    </rPh>
    <phoneticPr fontId="3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</si>
  <si>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は、料金単価表に記載すること。また、各単価は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20" eb="22">
      <t>リョウキン</t>
    </rPh>
    <rPh sb="22" eb="24">
      <t>タンカ</t>
    </rPh>
    <rPh sb="24" eb="25">
      <t>ヒョウ</t>
    </rPh>
    <rPh sb="26" eb="28">
      <t>キサイ</t>
    </rPh>
    <rPh sb="36" eb="37">
      <t>カク</t>
    </rPh>
    <rPh sb="37" eb="39">
      <t>タンカ</t>
    </rPh>
    <rPh sb="40" eb="42">
      <t>ゼイコ</t>
    </rPh>
    <rPh sb="42" eb="44">
      <t>タンカ</t>
    </rPh>
    <rPh sb="47" eb="50">
      <t>ショウスウテン</t>
    </rPh>
    <rPh sb="50" eb="51">
      <t>ダイ</t>
    </rPh>
    <rPh sb="52" eb="53">
      <t>イ</t>
    </rPh>
    <rPh sb="54" eb="55">
      <t>キ</t>
    </rPh>
    <rPh sb="56" eb="57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</si>
  <si>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</si>
  <si>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t>入札書記載額
（ガス料金総価①＋②＋③＋④＋⑤の合計）</t>
    <phoneticPr fontId="1"/>
  </si>
  <si>
    <t>R７</t>
    <phoneticPr fontId="1"/>
  </si>
  <si>
    <t>R7</t>
    <phoneticPr fontId="1"/>
  </si>
  <si>
    <t>R8</t>
    <phoneticPr fontId="1"/>
  </si>
  <si>
    <t>R８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</si>
</sst>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0_);[Red]\(#,##0.00\)"/>
    <numFmt numFmtId="178" formatCode="General&quot;m3&quot;"/>
    <numFmt numFmtId="179" formatCode="#,##0.00_ "/>
    <numFmt numFmtId="180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0" fillId="0" borderId="0"/>
    <xf numFmtId="0" fontId="3" fillId="0" borderId="0"/>
  </cellStyleXfs>
  <cellXfs count="301">
    <xf numFmtId="0" fontId="0" fillId="0" borderId="0" xfId="0">
      <alignment vertical="center"/>
    </xf>
    <xf numFmtId="0" fontId="4" fillId="2" borderId="0" xfId="1" applyFont="1" applyFill="1" applyProtection="1"/>
    <xf numFmtId="0" fontId="5" fillId="2" borderId="0" xfId="1" applyFont="1" applyFill="1" applyProtection="1"/>
    <xf numFmtId="0" fontId="5" fillId="2" borderId="0" xfId="1" applyFont="1" applyFill="1" applyAlignment="1" applyProtection="1"/>
    <xf numFmtId="0" fontId="6" fillId="2" borderId="0" xfId="1" applyFont="1" applyFill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/>
    </xf>
    <xf numFmtId="0" fontId="5" fillId="2" borderId="12" xfId="1" applyFont="1" applyFill="1" applyBorder="1" applyAlignment="1" applyProtection="1">
      <alignment horizontal="right"/>
    </xf>
    <xf numFmtId="0" fontId="5" fillId="2" borderId="12" xfId="1" applyFont="1" applyFill="1" applyBorder="1" applyAlignment="1" applyProtection="1">
      <alignment horizontal="right" wrapText="1"/>
    </xf>
    <xf numFmtId="0" fontId="5" fillId="2" borderId="11" xfId="1" applyFont="1" applyFill="1" applyBorder="1" applyAlignment="1" applyProtection="1">
      <alignment horizontal="right"/>
    </xf>
    <xf numFmtId="0" fontId="5" fillId="2" borderId="19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 wrapText="1"/>
    </xf>
    <xf numFmtId="0" fontId="5" fillId="2" borderId="6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0" fontId="6" fillId="2" borderId="13" xfId="1" applyFont="1" applyFill="1" applyBorder="1" applyAlignment="1" applyProtection="1">
      <alignment horizontal="center"/>
    </xf>
    <xf numFmtId="176" fontId="5" fillId="2" borderId="16" xfId="2" applyNumberFormat="1" applyFont="1" applyFill="1" applyBorder="1" applyProtection="1"/>
    <xf numFmtId="177" fontId="5" fillId="2" borderId="16" xfId="2" applyNumberFormat="1" applyFont="1" applyFill="1" applyBorder="1" applyAlignment="1" applyProtection="1"/>
    <xf numFmtId="177" fontId="5" fillId="2" borderId="16" xfId="2" applyNumberFormat="1" applyFont="1" applyFill="1" applyBorder="1" applyProtection="1"/>
    <xf numFmtId="176" fontId="5" fillId="2" borderId="2" xfId="1" applyNumberFormat="1" applyFont="1" applyFill="1" applyBorder="1" applyProtection="1"/>
    <xf numFmtId="176" fontId="5" fillId="2" borderId="14" xfId="2" applyNumberFormat="1" applyFont="1" applyFill="1" applyBorder="1" applyProtection="1"/>
    <xf numFmtId="176" fontId="5" fillId="2" borderId="0" xfId="2" applyNumberFormat="1" applyFont="1" applyFill="1" applyBorder="1" applyAlignment="1" applyProtection="1">
      <alignment horizontal="right"/>
    </xf>
    <xf numFmtId="176" fontId="5" fillId="2" borderId="0" xfId="1" applyNumberFormat="1" applyFont="1" applyFill="1" applyBorder="1" applyAlignment="1" applyProtection="1">
      <alignment horizontal="right"/>
    </xf>
    <xf numFmtId="0" fontId="5" fillId="0" borderId="1" xfId="1" applyFont="1" applyBorder="1" applyAlignment="1">
      <alignment horizontal="center" vertical="center" wrapText="1"/>
    </xf>
    <xf numFmtId="0" fontId="6" fillId="2" borderId="7" xfId="1" applyFont="1" applyFill="1" applyBorder="1" applyAlignment="1" applyProtection="1">
      <alignment horizontal="center"/>
    </xf>
    <xf numFmtId="176" fontId="5" fillId="2" borderId="1" xfId="2" applyNumberFormat="1" applyFont="1" applyFill="1" applyBorder="1" applyProtection="1"/>
    <xf numFmtId="177" fontId="5" fillId="2" borderId="1" xfId="2" applyNumberFormat="1" applyFont="1" applyFill="1" applyBorder="1" applyAlignment="1" applyProtection="1"/>
    <xf numFmtId="177" fontId="5" fillId="2" borderId="1" xfId="2" applyNumberFormat="1" applyFont="1" applyFill="1" applyBorder="1" applyProtection="1"/>
    <xf numFmtId="176" fontId="5" fillId="2" borderId="5" xfId="1" applyNumberFormat="1" applyFont="1" applyFill="1" applyBorder="1" applyProtection="1"/>
    <xf numFmtId="176" fontId="5" fillId="2" borderId="17" xfId="2" applyNumberFormat="1" applyFont="1" applyFill="1" applyBorder="1" applyProtection="1"/>
    <xf numFmtId="176" fontId="5" fillId="2" borderId="25" xfId="2" applyNumberFormat="1" applyFont="1" applyFill="1" applyBorder="1" applyProtection="1"/>
    <xf numFmtId="176" fontId="5" fillId="2" borderId="26" xfId="2" applyNumberFormat="1" applyFont="1" applyFill="1" applyBorder="1" applyAlignment="1" applyProtection="1">
      <alignment horizontal="center"/>
    </xf>
    <xf numFmtId="176" fontId="5" fillId="2" borderId="24" xfId="2" applyNumberFormat="1" applyFont="1" applyFill="1" applyBorder="1" applyProtection="1"/>
    <xf numFmtId="176" fontId="5" fillId="2" borderId="27" xfId="2" applyNumberFormat="1" applyFont="1" applyFill="1" applyBorder="1" applyProtection="1"/>
    <xf numFmtId="176" fontId="5" fillId="2" borderId="28" xfId="2" applyNumberFormat="1" applyFont="1" applyFill="1" applyBorder="1" applyProtection="1"/>
    <xf numFmtId="176" fontId="5" fillId="2" borderId="25" xfId="2" applyNumberFormat="1" applyFont="1" applyFill="1" applyBorder="1" applyAlignment="1" applyProtection="1">
      <alignment horizontal="right"/>
    </xf>
    <xf numFmtId="0" fontId="5" fillId="2" borderId="34" xfId="1" applyFont="1" applyFill="1" applyBorder="1" applyAlignment="1" applyProtection="1">
      <alignment horizontal="right"/>
    </xf>
    <xf numFmtId="176" fontId="5" fillId="2" borderId="30" xfId="1" applyNumberFormat="1" applyFont="1" applyFill="1" applyBorder="1" applyProtection="1"/>
    <xf numFmtId="176" fontId="5" fillId="2" borderId="35" xfId="2" applyNumberFormat="1" applyFont="1" applyFill="1" applyBorder="1" applyProtection="1"/>
    <xf numFmtId="0" fontId="5" fillId="0" borderId="1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vertical="center" wrapText="1" indent="1"/>
    </xf>
    <xf numFmtId="0" fontId="5" fillId="0" borderId="4" xfId="1" applyFont="1" applyBorder="1" applyAlignment="1" applyProtection="1">
      <alignment horizontal="center" vertical="center" wrapText="1"/>
    </xf>
    <xf numFmtId="4" fontId="4" fillId="0" borderId="36" xfId="0" applyNumberFormat="1" applyFont="1" applyBorder="1" applyAlignment="1" applyProtection="1">
      <alignment horizontal="right" vertical="center" wrapText="1" indent="1"/>
      <protection locked="0"/>
    </xf>
    <xf numFmtId="4" fontId="4" fillId="0" borderId="37" xfId="0" applyNumberFormat="1" applyFont="1" applyBorder="1" applyAlignment="1" applyProtection="1">
      <alignment horizontal="right" vertical="center" wrapText="1" indent="1"/>
      <protection locked="0"/>
    </xf>
    <xf numFmtId="4" fontId="4" fillId="0" borderId="38" xfId="0" applyNumberFormat="1" applyFont="1" applyBorder="1" applyAlignment="1" applyProtection="1">
      <alignment horizontal="right" vertical="center" wrapText="1" indent="1"/>
      <protection locked="0"/>
    </xf>
    <xf numFmtId="4" fontId="4" fillId="0" borderId="39" xfId="0" applyNumberFormat="1" applyFont="1" applyBorder="1" applyAlignment="1" applyProtection="1">
      <alignment horizontal="right" vertical="center" wrapText="1" indent="1"/>
      <protection locked="0"/>
    </xf>
    <xf numFmtId="4" fontId="4" fillId="0" borderId="40" xfId="0" applyNumberFormat="1" applyFont="1" applyBorder="1" applyAlignment="1" applyProtection="1">
      <alignment horizontal="right" vertical="center" wrapText="1" indent="1"/>
      <protection locked="0"/>
    </xf>
    <xf numFmtId="4" fontId="4" fillId="0" borderId="41" xfId="0" applyNumberFormat="1" applyFont="1" applyBorder="1" applyAlignment="1" applyProtection="1">
      <alignment horizontal="right" vertical="center" wrapText="1" indent="1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78" fontId="9" fillId="2" borderId="2" xfId="1" applyNumberFormat="1" applyFont="1" applyFill="1" applyBorder="1" applyAlignment="1" applyProtection="1">
      <alignment horizontal="right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4" fillId="2" borderId="0" xfId="3" applyFont="1" applyFill="1" applyProtection="1"/>
    <xf numFmtId="0" fontId="5" fillId="2" borderId="0" xfId="3" applyFont="1" applyFill="1" applyProtection="1"/>
    <xf numFmtId="0" fontId="6" fillId="2" borderId="0" xfId="3" applyFont="1" applyFill="1" applyAlignment="1" applyProtection="1">
      <alignment horizontal="left"/>
    </xf>
    <xf numFmtId="0" fontId="5" fillId="2" borderId="9" xfId="3" applyFont="1" applyFill="1" applyBorder="1" applyAlignment="1" applyProtection="1">
      <alignment vertical="center" wrapText="1"/>
    </xf>
    <xf numFmtId="178" fontId="9" fillId="2" borderId="11" xfId="1" applyNumberFormat="1" applyFont="1" applyFill="1" applyBorder="1" applyAlignment="1" applyProtection="1">
      <alignment vertical="center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0" fillId="2" borderId="4" xfId="4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0" fontId="5" fillId="2" borderId="13" xfId="3" applyFont="1" applyFill="1" applyBorder="1" applyAlignment="1" applyProtection="1">
      <alignment horizontal="center"/>
    </xf>
    <xf numFmtId="0" fontId="5" fillId="2" borderId="9" xfId="3" applyFont="1" applyFill="1" applyBorder="1" applyAlignment="1" applyProtection="1">
      <alignment horizontal="right"/>
    </xf>
    <xf numFmtId="0" fontId="5" fillId="2" borderId="12" xfId="3" applyFont="1" applyFill="1" applyBorder="1" applyAlignment="1" applyProtection="1">
      <alignment horizontal="right"/>
    </xf>
    <xf numFmtId="0" fontId="5" fillId="2" borderId="6" xfId="3" applyFont="1" applyFill="1" applyBorder="1" applyAlignment="1" applyProtection="1">
      <alignment horizontal="right" wrapText="1"/>
    </xf>
    <xf numFmtId="0" fontId="5" fillId="2" borderId="9" xfId="3" applyFont="1" applyFill="1" applyBorder="1" applyAlignment="1" applyProtection="1">
      <alignment horizontal="right" wrapText="1"/>
    </xf>
    <xf numFmtId="0" fontId="5" fillId="2" borderId="34" xfId="3" applyFont="1" applyFill="1" applyBorder="1" applyAlignment="1" applyProtection="1">
      <alignment horizontal="right"/>
    </xf>
    <xf numFmtId="0" fontId="5" fillId="2" borderId="6" xfId="3" applyFont="1" applyFill="1" applyBorder="1" applyAlignment="1" applyProtection="1">
      <alignment horizontal="right"/>
    </xf>
    <xf numFmtId="0" fontId="5" fillId="2" borderId="16" xfId="3" applyFont="1" applyFill="1" applyBorder="1" applyAlignment="1" applyProtection="1">
      <alignment horizontal="right"/>
    </xf>
    <xf numFmtId="0" fontId="5" fillId="2" borderId="0" xfId="3" applyFont="1" applyFill="1" applyBorder="1" applyAlignment="1" applyProtection="1">
      <alignment horizontal="right"/>
    </xf>
    <xf numFmtId="0" fontId="6" fillId="2" borderId="13" xfId="3" applyFont="1" applyFill="1" applyBorder="1" applyAlignment="1" applyProtection="1">
      <alignment horizontal="center"/>
    </xf>
    <xf numFmtId="176" fontId="5" fillId="2" borderId="13" xfId="2" applyNumberFormat="1" applyFont="1" applyFill="1" applyBorder="1" applyProtection="1"/>
    <xf numFmtId="0" fontId="5" fillId="2" borderId="16" xfId="2" applyNumberFormat="1" applyFont="1" applyFill="1" applyBorder="1" applyProtection="1"/>
    <xf numFmtId="176" fontId="5" fillId="2" borderId="30" xfId="3" applyNumberFormat="1" applyFont="1" applyFill="1" applyBorder="1" applyProtection="1"/>
    <xf numFmtId="176" fontId="5" fillId="2" borderId="0" xfId="3" applyNumberFormat="1" applyFont="1" applyFill="1" applyBorder="1" applyAlignment="1" applyProtection="1">
      <alignment horizontal="right"/>
    </xf>
    <xf numFmtId="0" fontId="6" fillId="2" borderId="7" xfId="3" applyFont="1" applyFill="1" applyBorder="1" applyAlignment="1" applyProtection="1">
      <alignment horizontal="center"/>
    </xf>
    <xf numFmtId="176" fontId="5" fillId="2" borderId="7" xfId="2" applyNumberFormat="1" applyFont="1" applyFill="1" applyBorder="1" applyProtection="1"/>
    <xf numFmtId="176" fontId="5" fillId="2" borderId="23" xfId="2" applyNumberFormat="1" applyFont="1" applyFill="1" applyBorder="1" applyProtection="1"/>
    <xf numFmtId="176" fontId="5" fillId="2" borderId="58" xfId="2" applyNumberFormat="1" applyFont="1" applyFill="1" applyBorder="1" applyAlignment="1" applyProtection="1">
      <alignment horizontal="center"/>
    </xf>
    <xf numFmtId="0" fontId="5" fillId="2" borderId="0" xfId="3" applyFont="1" applyFill="1" applyAlignment="1" applyProtection="1"/>
    <xf numFmtId="0" fontId="3" fillId="2" borderId="0" xfId="1" applyFont="1" applyFill="1" applyAlignment="1" applyProtection="1">
      <alignment horizontal="right"/>
    </xf>
    <xf numFmtId="0" fontId="6" fillId="2" borderId="0" xfId="3" applyFont="1" applyFill="1" applyProtection="1"/>
    <xf numFmtId="0" fontId="3" fillId="2" borderId="0" xfId="1" applyFont="1" applyFill="1" applyProtection="1"/>
    <xf numFmtId="0" fontId="11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/>
    </xf>
    <xf numFmtId="0" fontId="3" fillId="2" borderId="16" xfId="1" applyFont="1" applyFill="1" applyBorder="1" applyAlignment="1" applyProtection="1">
      <alignment horizontal="center"/>
    </xf>
    <xf numFmtId="0" fontId="3" fillId="2" borderId="19" xfId="1" applyFont="1" applyFill="1" applyBorder="1" applyAlignment="1" applyProtection="1">
      <alignment horizontal="right"/>
    </xf>
    <xf numFmtId="0" fontId="3" fillId="2" borderId="70" xfId="1" applyFont="1" applyFill="1" applyBorder="1" applyAlignment="1" applyProtection="1">
      <alignment horizontal="right" wrapText="1"/>
    </xf>
    <xf numFmtId="0" fontId="3" fillId="2" borderId="71" xfId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right"/>
    </xf>
    <xf numFmtId="0" fontId="3" fillId="0" borderId="72" xfId="1" applyBorder="1" applyAlignment="1" applyProtection="1">
      <alignment horizontal="center" vertical="center" wrapText="1"/>
    </xf>
    <xf numFmtId="0" fontId="3" fillId="0" borderId="73" xfId="1" applyBorder="1" applyAlignment="1" applyProtection="1">
      <alignment horizontal="center" vertical="center" wrapText="1"/>
    </xf>
    <xf numFmtId="0" fontId="3" fillId="0" borderId="74" xfId="1" applyFont="1" applyBorder="1" applyAlignment="1" applyProtection="1">
      <alignment horizontal="center" vertical="center" wrapText="1"/>
    </xf>
    <xf numFmtId="0" fontId="3" fillId="0" borderId="75" xfId="1" applyFont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/>
    </xf>
    <xf numFmtId="176" fontId="3" fillId="2" borderId="14" xfId="2" applyNumberFormat="1" applyFont="1" applyFill="1" applyBorder="1" applyProtection="1"/>
    <xf numFmtId="176" fontId="3" fillId="2" borderId="76" xfId="1" applyNumberFormat="1" applyFont="1" applyFill="1" applyBorder="1" applyProtection="1"/>
    <xf numFmtId="176" fontId="3" fillId="2" borderId="0" xfId="2" applyNumberFormat="1" applyFont="1" applyFill="1" applyBorder="1" applyAlignment="1" applyProtection="1">
      <alignment horizontal="right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77" xfId="1" applyFont="1" applyBorder="1" applyAlignment="1" applyProtection="1">
      <alignment horizontal="left" vertical="center" wrapText="1" indent="1"/>
    </xf>
    <xf numFmtId="176" fontId="3" fillId="2" borderId="0" xfId="1" applyNumberFormat="1" applyFont="1" applyFill="1" applyBorder="1" applyAlignment="1" applyProtection="1">
      <alignment horizontal="right"/>
    </xf>
    <xf numFmtId="0" fontId="2" fillId="0" borderId="38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left" vertical="center" wrapText="1" inden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81" xfId="1" applyFont="1" applyBorder="1" applyAlignment="1" applyProtection="1">
      <alignment horizontal="left" vertical="center" wrapText="1" indent="1"/>
    </xf>
    <xf numFmtId="0" fontId="11" fillId="2" borderId="1" xfId="1" applyFont="1" applyFill="1" applyBorder="1" applyAlignment="1" applyProtection="1">
      <alignment horizontal="center"/>
    </xf>
    <xf numFmtId="176" fontId="3" fillId="2" borderId="17" xfId="2" applyNumberFormat="1" applyFont="1" applyFill="1" applyBorder="1" applyProtection="1"/>
    <xf numFmtId="176" fontId="3" fillId="2" borderId="87" xfId="2" applyNumberFormat="1" applyFont="1" applyFill="1" applyBorder="1" applyProtection="1"/>
    <xf numFmtId="0" fontId="3" fillId="2" borderId="88" xfId="2" applyNumberFormat="1" applyFont="1" applyFill="1" applyBorder="1" applyAlignment="1" applyProtection="1">
      <alignment horizontal="center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9" fontId="14" fillId="2" borderId="0" xfId="1" applyNumberFormat="1" applyFont="1" applyFill="1" applyAlignment="1" applyProtection="1">
      <alignment horizontal="left"/>
    </xf>
    <xf numFmtId="0" fontId="15" fillId="2" borderId="0" xfId="3" applyFont="1" applyFill="1" applyProtection="1"/>
    <xf numFmtId="0" fontId="16" fillId="2" borderId="0" xfId="4" applyFont="1" applyFill="1" applyProtection="1"/>
    <xf numFmtId="178" fontId="17" fillId="2" borderId="11" xfId="1" applyNumberFormat="1" applyFont="1" applyFill="1" applyBorder="1" applyAlignment="1" applyProtection="1">
      <alignment vertical="center"/>
    </xf>
    <xf numFmtId="0" fontId="2" fillId="2" borderId="0" xfId="1" applyFont="1" applyFill="1" applyProtection="1"/>
    <xf numFmtId="0" fontId="2" fillId="2" borderId="0" xfId="4" applyFont="1" applyFill="1" applyProtection="1"/>
    <xf numFmtId="9" fontId="3" fillId="2" borderId="0" xfId="1" applyNumberFormat="1" applyFont="1" applyFill="1" applyAlignment="1" applyProtection="1">
      <alignment horizontal="left"/>
    </xf>
    <xf numFmtId="176" fontId="0" fillId="2" borderId="14" xfId="2" applyNumberFormat="1" applyFont="1" applyFill="1" applyBorder="1" applyProtection="1"/>
    <xf numFmtId="0" fontId="0" fillId="2" borderId="0" xfId="1" applyFont="1" applyFill="1" applyAlignment="1" applyProtection="1">
      <alignment vertical="top" wrapText="1"/>
    </xf>
    <xf numFmtId="0" fontId="0" fillId="2" borderId="19" xfId="1" applyFont="1" applyFill="1" applyBorder="1" applyAlignment="1" applyProtection="1">
      <alignment horizontal="right"/>
    </xf>
    <xf numFmtId="0" fontId="3" fillId="2" borderId="91" xfId="2" applyNumberFormat="1" applyFont="1" applyFill="1" applyBorder="1" applyAlignment="1" applyProtection="1">
      <alignment horizontal="center"/>
    </xf>
    <xf numFmtId="176" fontId="3" fillId="2" borderId="59" xfId="1" applyNumberFormat="1" applyFont="1" applyFill="1" applyBorder="1" applyProtection="1"/>
    <xf numFmtId="176" fontId="2" fillId="2" borderId="92" xfId="2" applyNumberFormat="1" applyFont="1" applyFill="1" applyBorder="1" applyProtection="1"/>
    <xf numFmtId="0" fontId="5" fillId="2" borderId="0" xfId="0" applyFont="1" applyFill="1" applyAlignment="1" applyProtection="1"/>
    <xf numFmtId="0" fontId="2" fillId="2" borderId="0" xfId="1" applyFont="1" applyFill="1" applyAlignment="1" applyProtection="1">
      <alignment horizontal="left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left" vertical="center"/>
    </xf>
    <xf numFmtId="0" fontId="21" fillId="2" borderId="0" xfId="1" applyFont="1" applyFill="1" applyAlignment="1" applyProtection="1">
      <alignment wrapText="1"/>
    </xf>
    <xf numFmtId="179" fontId="3" fillId="2" borderId="76" xfId="2" applyNumberFormat="1" applyFont="1" applyFill="1" applyBorder="1" applyAlignment="1" applyProtection="1"/>
    <xf numFmtId="179" fontId="3" fillId="2" borderId="29" xfId="2" applyNumberFormat="1" applyFont="1" applyFill="1" applyBorder="1" applyProtection="1"/>
    <xf numFmtId="179" fontId="3" fillId="2" borderId="59" xfId="2" applyNumberFormat="1" applyFont="1" applyFill="1" applyBorder="1" applyAlignment="1" applyProtection="1"/>
    <xf numFmtId="177" fontId="2" fillId="0" borderId="78" xfId="1" applyNumberFormat="1" applyFont="1" applyBorder="1" applyAlignment="1" applyProtection="1">
      <alignment horizontal="right" vertical="center" wrapText="1" indent="2"/>
      <protection locked="0"/>
    </xf>
    <xf numFmtId="177" fontId="2" fillId="0" borderId="30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2" xfId="1" applyNumberFormat="1" applyFont="1" applyBorder="1" applyAlignment="1" applyProtection="1">
      <alignment horizontal="right" vertical="center" wrapText="1" indent="2"/>
      <protection locked="0"/>
    </xf>
    <xf numFmtId="179" fontId="2" fillId="0" borderId="79" xfId="1" applyNumberFormat="1" applyFont="1" applyBorder="1" applyAlignment="1" applyProtection="1">
      <alignment horizontal="right" vertical="center" wrapText="1" indent="2"/>
      <protection locked="0"/>
    </xf>
    <xf numFmtId="179" fontId="2" fillId="0" borderId="80" xfId="1" applyNumberFormat="1" applyFont="1" applyBorder="1" applyAlignment="1" applyProtection="1">
      <alignment horizontal="right" vertical="center" wrapText="1" indent="2"/>
      <protection locked="0"/>
    </xf>
    <xf numFmtId="179" fontId="2" fillId="0" borderId="83" xfId="1" applyNumberFormat="1" applyFont="1" applyBorder="1" applyAlignment="1" applyProtection="1">
      <alignment horizontal="right" vertical="center" wrapText="1" indent="2"/>
      <protection locked="0"/>
    </xf>
    <xf numFmtId="177" fontId="2" fillId="0" borderId="79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0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3" xfId="1" applyNumberFormat="1" applyFont="1" applyBorder="1" applyAlignment="1" applyProtection="1">
      <alignment horizontal="right" vertical="center" wrapText="1" indent="2"/>
      <protection locked="0"/>
    </xf>
    <xf numFmtId="0" fontId="3" fillId="2" borderId="0" xfId="1" applyFont="1" applyFill="1" applyBorder="1" applyAlignment="1" applyProtection="1"/>
    <xf numFmtId="176" fontId="3" fillId="2" borderId="0" xfId="2" applyNumberFormat="1" applyFont="1" applyFill="1" applyBorder="1" applyProtection="1"/>
    <xf numFmtId="0" fontId="3" fillId="2" borderId="0" xfId="2" applyNumberFormat="1" applyFont="1" applyFill="1" applyBorder="1" applyAlignment="1" applyProtection="1">
      <alignment horizontal="center"/>
    </xf>
    <xf numFmtId="176" fontId="2" fillId="2" borderId="0" xfId="2" applyNumberFormat="1" applyFont="1" applyFill="1" applyBorder="1" applyProtection="1"/>
    <xf numFmtId="176" fontId="0" fillId="2" borderId="0" xfId="2" applyNumberFormat="1" applyFont="1" applyFill="1" applyBorder="1" applyAlignment="1" applyProtection="1">
      <alignment horizontal="center"/>
    </xf>
    <xf numFmtId="176" fontId="3" fillId="2" borderId="0" xfId="2" applyNumberFormat="1" applyFont="1" applyFill="1" applyBorder="1" applyAlignment="1" applyProtection="1">
      <alignment horizontal="center"/>
    </xf>
    <xf numFmtId="176" fontId="0" fillId="2" borderId="94" xfId="2" applyNumberFormat="1" applyFont="1" applyFill="1" applyBorder="1" applyAlignment="1" applyProtection="1">
      <alignment horizontal="center"/>
    </xf>
    <xf numFmtId="176" fontId="3" fillId="2" borderId="93" xfId="2" applyNumberFormat="1" applyFont="1" applyFill="1" applyBorder="1" applyAlignment="1" applyProtection="1">
      <alignment horizontal="center"/>
    </xf>
    <xf numFmtId="0" fontId="3" fillId="0" borderId="61" xfId="1" applyFont="1" applyBorder="1" applyAlignment="1" applyProtection="1">
      <alignment horizontal="center" vertical="center" wrapText="1"/>
    </xf>
    <xf numFmtId="0" fontId="3" fillId="0" borderId="62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0" fillId="0" borderId="63" xfId="1" applyFont="1" applyBorder="1" applyAlignment="1" applyProtection="1">
      <alignment horizontal="center" vertical="center" wrapText="1"/>
    </xf>
    <xf numFmtId="0" fontId="3" fillId="0" borderId="68" xfId="1" applyFont="1" applyBorder="1" applyAlignment="1" applyProtection="1">
      <alignment horizontal="center" vertical="center" wrapText="1"/>
    </xf>
    <xf numFmtId="0" fontId="0" fillId="0" borderId="64" xfId="1" applyFont="1" applyBorder="1" applyAlignment="1" applyProtection="1">
      <alignment horizontal="center" vertical="center" wrapText="1"/>
    </xf>
    <xf numFmtId="0" fontId="3" fillId="0" borderId="69" xfId="1" applyFont="1" applyBorder="1" applyAlignment="1" applyProtection="1">
      <alignment horizontal="center" vertical="center" wrapText="1"/>
    </xf>
    <xf numFmtId="0" fontId="0" fillId="2" borderId="16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0" fillId="0" borderId="16" xfId="1" applyFont="1" applyBorder="1" applyAlignment="1" applyProtection="1">
      <alignment horizontal="center" vertical="center"/>
    </xf>
    <xf numFmtId="0" fontId="3" fillId="0" borderId="16" xfId="1" applyBorder="1" applyAlignment="1" applyProtection="1">
      <alignment horizontal="center" vertical="center"/>
    </xf>
    <xf numFmtId="0" fontId="3" fillId="0" borderId="84" xfId="1" applyBorder="1" applyAlignment="1" applyProtection="1">
      <alignment horizontal="center" vertical="center"/>
    </xf>
    <xf numFmtId="0" fontId="3" fillId="2" borderId="85" xfId="1" applyFont="1" applyFill="1" applyBorder="1" applyAlignment="1" applyProtection="1">
      <alignment horizontal="center" vertical="center"/>
    </xf>
    <xf numFmtId="0" fontId="3" fillId="2" borderId="86" xfId="1" applyFont="1" applyFill="1" applyBorder="1" applyAlignment="1" applyProtection="1"/>
    <xf numFmtId="0" fontId="3" fillId="2" borderId="13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/>
    <xf numFmtId="0" fontId="3" fillId="2" borderId="13" xfId="1" applyFont="1" applyFill="1" applyBorder="1" applyAlignment="1" applyProtection="1"/>
    <xf numFmtId="0" fontId="0" fillId="2" borderId="17" xfId="1" applyFont="1" applyFill="1" applyBorder="1" applyAlignment="1" applyProtection="1">
      <alignment horizontal="center" vertical="center" wrapText="1"/>
    </xf>
    <xf numFmtId="0" fontId="3" fillId="0" borderId="18" xfId="1" applyBorder="1" applyAlignment="1" applyProtection="1">
      <alignment horizontal="center" vertical="center"/>
    </xf>
    <xf numFmtId="0" fontId="3" fillId="2" borderId="59" xfId="1" applyFont="1" applyFill="1" applyBorder="1" applyAlignment="1" applyProtection="1">
      <alignment horizontal="center" vertical="center" wrapText="1"/>
    </xf>
    <xf numFmtId="0" fontId="3" fillId="0" borderId="65" xfId="1" applyBorder="1" applyAlignment="1" applyProtection="1">
      <alignment horizontal="center" vertical="center"/>
    </xf>
    <xf numFmtId="0" fontId="0" fillId="2" borderId="60" xfId="1" applyFont="1" applyFill="1" applyBorder="1" applyAlignment="1" applyProtection="1">
      <alignment horizontal="center" vertical="center" wrapText="1"/>
    </xf>
    <xf numFmtId="0" fontId="3" fillId="0" borderId="66" xfId="1" applyBorder="1" applyAlignment="1" applyProtection="1">
      <alignment horizontal="center" vertical="center"/>
    </xf>
    <xf numFmtId="0" fontId="0" fillId="2" borderId="15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17" xfId="1" applyFont="1" applyFill="1" applyBorder="1" applyAlignment="1" applyProtection="1">
      <alignment horizontal="center" vertical="center" wrapText="1"/>
    </xf>
    <xf numFmtId="0" fontId="0" fillId="2" borderId="89" xfId="1" applyFont="1" applyFill="1" applyBorder="1" applyAlignment="1" applyProtection="1">
      <alignment horizontal="center" vertical="center" wrapText="1"/>
    </xf>
    <xf numFmtId="0" fontId="3" fillId="2" borderId="90" xfId="1" applyFont="1" applyFill="1" applyBorder="1" applyAlignment="1" applyProtection="1">
      <alignment horizontal="center" vertical="center" wrapText="1"/>
    </xf>
    <xf numFmtId="180" fontId="3" fillId="2" borderId="97" xfId="1" applyNumberFormat="1" applyFont="1" applyFill="1" applyBorder="1" applyAlignment="1" applyProtection="1"/>
    <xf numFmtId="180" fontId="0" fillId="0" borderId="99" xfId="0" applyNumberFormat="1" applyBorder="1" applyAlignment="1"/>
    <xf numFmtId="0" fontId="3" fillId="2" borderId="15" xfId="1" applyFont="1" applyFill="1" applyBorder="1" applyAlignment="1" applyProtection="1">
      <alignment horizontal="center" vertical="center" wrapText="1"/>
    </xf>
    <xf numFmtId="0" fontId="19" fillId="2" borderId="95" xfId="1" applyFont="1" applyFill="1" applyBorder="1" applyAlignment="1" applyProtection="1">
      <alignment horizontal="center" wrapText="1"/>
    </xf>
    <xf numFmtId="0" fontId="0" fillId="0" borderId="96" xfId="0" applyBorder="1" applyAlignment="1"/>
    <xf numFmtId="0" fontId="19" fillId="2" borderId="98" xfId="1" applyFont="1" applyFill="1" applyBorder="1" applyAlignment="1" applyProtection="1">
      <alignment horizontal="center" wrapText="1"/>
    </xf>
    <xf numFmtId="0" fontId="0" fillId="0" borderId="22" xfId="0" applyBorder="1" applyAlignment="1"/>
    <xf numFmtId="0" fontId="0" fillId="2" borderId="0" xfId="1" applyFont="1" applyFill="1" applyAlignment="1" applyProtection="1">
      <alignment horizontal="left" vertical="top" wrapText="1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8" xfId="3" applyFont="1" applyFill="1" applyBorder="1" applyAlignment="1" applyProtection="1">
      <alignment horizontal="center"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/>
    </xf>
    <xf numFmtId="0" fontId="5" fillId="2" borderId="7" xfId="3" applyFont="1" applyFill="1" applyBorder="1" applyAlignment="1" applyProtection="1">
      <alignment horizontal="center" vertical="center" wrapText="1"/>
    </xf>
    <xf numFmtId="0" fontId="5" fillId="2" borderId="5" xfId="3" applyFont="1" applyFill="1" applyBorder="1" applyAlignment="1" applyProtection="1">
      <alignment horizontal="center" vertical="center" wrapText="1"/>
    </xf>
    <xf numFmtId="0" fontId="5" fillId="2" borderId="8" xfId="3" applyFont="1" applyFill="1" applyBorder="1" applyAlignment="1" applyProtection="1">
      <alignment horizontal="center" vertical="center" wrapText="1"/>
    </xf>
    <xf numFmtId="0" fontId="5" fillId="2" borderId="10" xfId="3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2" borderId="4" xfId="3" applyFont="1" applyFill="1" applyBorder="1" applyAlignment="1" applyProtection="1">
      <alignment horizontal="center" vertical="center" wrapText="1"/>
    </xf>
    <xf numFmtId="0" fontId="5" fillId="2" borderId="12" xfId="3" applyFont="1" applyFill="1" applyBorder="1" applyAlignment="1" applyProtection="1">
      <alignment horizontal="center" vertical="center" wrapText="1"/>
    </xf>
    <xf numFmtId="0" fontId="5" fillId="2" borderId="30" xfId="3" applyFont="1" applyFill="1" applyBorder="1" applyAlignment="1" applyProtection="1">
      <alignment horizontal="center" vertical="center" wrapText="1"/>
    </xf>
    <xf numFmtId="0" fontId="5" fillId="2" borderId="15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wrapText="1"/>
    </xf>
    <xf numFmtId="0" fontId="5" fillId="2" borderId="4" xfId="3" applyFont="1" applyFill="1" applyBorder="1" applyAlignment="1" applyProtection="1">
      <alignment horizontal="center" wrapText="1"/>
    </xf>
    <xf numFmtId="0" fontId="5" fillId="2" borderId="16" xfId="3" applyFont="1" applyFill="1" applyBorder="1" applyAlignment="1" applyProtection="1">
      <alignment horizontal="center" vertical="center" wrapText="1"/>
    </xf>
    <xf numFmtId="0" fontId="5" fillId="0" borderId="16" xfId="3" applyFont="1" applyBorder="1" applyAlignment="1" applyProtection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52" xfId="3" applyNumberFormat="1" applyFont="1" applyBorder="1" applyAlignment="1" applyProtection="1">
      <alignment horizontal="center" vertical="center" wrapText="1"/>
      <protection locked="0"/>
    </xf>
    <xf numFmtId="0" fontId="4" fillId="0" borderId="55" xfId="3" applyNumberFormat="1" applyFont="1" applyBorder="1" applyAlignment="1" applyProtection="1">
      <alignment horizontal="center" vertical="center" wrapText="1"/>
      <protection locked="0"/>
    </xf>
    <xf numFmtId="0" fontId="4" fillId="0" borderId="54" xfId="3" applyNumberFormat="1" applyFont="1" applyBorder="1" applyAlignment="1" applyProtection="1">
      <alignment horizontal="center" vertical="center" wrapText="1"/>
      <protection locked="0"/>
    </xf>
    <xf numFmtId="0" fontId="4" fillId="0" borderId="57" xfId="3" applyNumberFormat="1" applyFont="1" applyBorder="1" applyAlignment="1" applyProtection="1">
      <alignment horizontal="center" vertical="center" wrapText="1"/>
      <protection locked="0"/>
    </xf>
    <xf numFmtId="0" fontId="5" fillId="2" borderId="23" xfId="3" applyFont="1" applyFill="1" applyBorder="1" applyAlignment="1" applyProtection="1">
      <alignment horizontal="center" vertical="center"/>
    </xf>
    <xf numFmtId="0" fontId="5" fillId="2" borderId="24" xfId="3" applyFont="1" applyFill="1" applyBorder="1" applyAlignment="1" applyProtection="1"/>
    <xf numFmtId="0" fontId="5" fillId="2" borderId="16" xfId="3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5" fillId="2" borderId="4" xfId="2" applyNumberFormat="1" applyFont="1" applyFill="1" applyBorder="1" applyAlignment="1" applyProtection="1">
      <alignment horizontal="center" vertical="center"/>
    </xf>
    <xf numFmtId="0" fontId="5" fillId="2" borderId="22" xfId="2" applyNumberFormat="1" applyFont="1" applyFill="1" applyBorder="1" applyAlignment="1" applyProtection="1">
      <alignment horizontal="center" vertical="center"/>
    </xf>
    <xf numFmtId="176" fontId="5" fillId="2" borderId="31" xfId="2" applyNumberFormat="1" applyFont="1" applyFill="1" applyBorder="1" applyAlignment="1" applyProtection="1"/>
    <xf numFmtId="176" fontId="5" fillId="2" borderId="31" xfId="3" applyNumberFormat="1" applyFont="1" applyFill="1" applyBorder="1" applyAlignment="1" applyProtection="1"/>
    <xf numFmtId="176" fontId="5" fillId="2" borderId="32" xfId="3" applyNumberFormat="1" applyFont="1" applyFill="1" applyBorder="1" applyAlignment="1" applyProtection="1"/>
    <xf numFmtId="176" fontId="5" fillId="2" borderId="20" xfId="2" applyNumberFormat="1" applyFont="1" applyFill="1" applyBorder="1" applyAlignment="1" applyProtection="1">
      <alignment horizontal="right"/>
    </xf>
    <xf numFmtId="176" fontId="5" fillId="2" borderId="21" xfId="3" applyNumberFormat="1" applyFont="1" applyFill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 vertical="center"/>
    </xf>
    <xf numFmtId="0" fontId="4" fillId="0" borderId="53" xfId="3" applyNumberFormat="1" applyFont="1" applyBorder="1" applyAlignment="1" applyProtection="1">
      <alignment horizontal="center" vertical="center" wrapText="1"/>
      <protection locked="0"/>
    </xf>
    <xf numFmtId="0" fontId="4" fillId="0" borderId="56" xfId="3" applyNumberFormat="1" applyFont="1" applyBorder="1" applyAlignment="1" applyProtection="1">
      <alignment horizontal="center" vertical="center" wrapText="1"/>
      <protection locked="0"/>
    </xf>
    <xf numFmtId="0" fontId="5" fillId="2" borderId="13" xfId="3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distributed" vertical="center" indent="6"/>
    </xf>
    <xf numFmtId="0" fontId="5" fillId="2" borderId="2" xfId="1" applyFont="1" applyFill="1" applyBorder="1" applyAlignment="1" applyProtection="1">
      <alignment horizontal="distributed" vertical="center" indent="6"/>
    </xf>
    <xf numFmtId="0" fontId="5" fillId="2" borderId="29" xfId="1" applyFont="1" applyFill="1" applyBorder="1" applyAlignment="1" applyProtection="1">
      <alignment horizontal="distributed" vertical="center" indent="6"/>
    </xf>
    <xf numFmtId="0" fontId="5" fillId="2" borderId="30" xfId="1" applyFont="1" applyFill="1" applyBorder="1" applyAlignment="1" applyProtection="1">
      <alignment horizontal="center" vertical="center" wrapText="1"/>
    </xf>
    <xf numFmtId="0" fontId="5" fillId="2" borderId="33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 applyProtection="1">
      <alignment horizontal="distributed" vertical="center" indent="2"/>
    </xf>
    <xf numFmtId="0" fontId="5" fillId="2" borderId="2" xfId="1" applyFont="1" applyFill="1" applyBorder="1" applyAlignment="1" applyProtection="1">
      <alignment horizontal="distributed" vertical="center" indent="2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177" fontId="5" fillId="2" borderId="1" xfId="2" applyNumberFormat="1" applyFont="1" applyFill="1" applyBorder="1" applyAlignment="1" applyProtection="1">
      <alignment horizontal="center" vertical="center"/>
    </xf>
    <xf numFmtId="177" fontId="5" fillId="2" borderId="4" xfId="2" applyNumberFormat="1" applyFont="1" applyFill="1" applyBorder="1" applyAlignment="1" applyProtection="1">
      <alignment horizontal="center" vertical="center"/>
    </xf>
    <xf numFmtId="177" fontId="5" fillId="2" borderId="12" xfId="2" applyNumberFormat="1" applyFont="1" applyFill="1" applyBorder="1" applyAlignment="1" applyProtection="1">
      <alignment horizontal="center" vertical="center"/>
    </xf>
    <xf numFmtId="176" fontId="5" fillId="2" borderId="31" xfId="1" applyNumberFormat="1" applyFont="1" applyFill="1" applyBorder="1" applyAlignment="1" applyProtection="1"/>
    <xf numFmtId="176" fontId="5" fillId="2" borderId="32" xfId="1" applyNumberFormat="1" applyFont="1" applyFill="1" applyBorder="1" applyAlignment="1" applyProtection="1"/>
    <xf numFmtId="176" fontId="5" fillId="2" borderId="21" xfId="1" applyNumberFormat="1" applyFont="1" applyFill="1" applyBorder="1" applyAlignment="1" applyProtection="1">
      <alignment horizontal="right"/>
    </xf>
    <xf numFmtId="0" fontId="5" fillId="0" borderId="16" xfId="1" applyFont="1" applyBorder="1" applyAlignment="1">
      <alignment horizontal="center" vertical="center" wrapText="1"/>
    </xf>
    <xf numFmtId="0" fontId="5" fillId="2" borderId="17" xfId="1" applyFont="1" applyFill="1" applyBorder="1" applyAlignment="1" applyProtection="1">
      <alignment horizontal="center" vertical="center" wrapText="1"/>
    </xf>
    <xf numFmtId="0" fontId="5" fillId="2" borderId="18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23" xfId="1" applyFont="1" applyFill="1" applyBorder="1" applyAlignment="1" applyProtection="1">
      <alignment horizontal="center" vertical="center"/>
    </xf>
    <xf numFmtId="0" fontId="5" fillId="2" borderId="24" xfId="1" applyFont="1" applyFill="1" applyBorder="1" applyAlignment="1" applyProtection="1"/>
    <xf numFmtId="4" fontId="4" fillId="0" borderId="47" xfId="1" applyNumberFormat="1" applyFont="1" applyBorder="1" applyAlignment="1" applyProtection="1">
      <alignment horizontal="center" vertical="center" wrapText="1"/>
      <protection locked="0"/>
    </xf>
    <xf numFmtId="4" fontId="4" fillId="0" borderId="49" xfId="1" applyNumberFormat="1" applyFont="1" applyBorder="1" applyAlignment="1" applyProtection="1">
      <alignment horizontal="center" vertical="center" wrapText="1"/>
      <protection locked="0"/>
    </xf>
    <xf numFmtId="4" fontId="4" fillId="0" borderId="1" xfId="1" applyNumberFormat="1" applyFont="1" applyBorder="1" applyAlignment="1" applyProtection="1">
      <alignment horizontal="center" vertical="center" wrapText="1"/>
      <protection locked="0"/>
    </xf>
    <xf numFmtId="4" fontId="4" fillId="0" borderId="50" xfId="1" applyNumberFormat="1" applyFont="1" applyBorder="1" applyAlignment="1" applyProtection="1">
      <alignment horizontal="center" vertical="center" wrapText="1"/>
      <protection locked="0"/>
    </xf>
    <xf numFmtId="4" fontId="4" fillId="0" borderId="48" xfId="1" applyNumberFormat="1" applyFont="1" applyBorder="1" applyAlignment="1" applyProtection="1">
      <alignment horizontal="center" vertical="center" wrapText="1"/>
      <protection locked="0"/>
    </xf>
    <xf numFmtId="4" fontId="4" fillId="0" borderId="51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77" fontId="5" fillId="2" borderId="22" xfId="2" applyNumberFormat="1" applyFont="1" applyFill="1" applyBorder="1" applyAlignment="1" applyProtection="1">
      <alignment horizontal="center" vertical="center"/>
    </xf>
    <xf numFmtId="4" fontId="4" fillId="0" borderId="42" xfId="1" applyNumberFormat="1" applyFont="1" applyBorder="1" applyAlignment="1" applyProtection="1">
      <alignment horizontal="center" vertical="center" wrapText="1"/>
      <protection locked="0"/>
    </xf>
    <xf numFmtId="4" fontId="4" fillId="0" borderId="45" xfId="1" applyNumberFormat="1" applyFont="1" applyBorder="1" applyAlignment="1" applyProtection="1">
      <alignment horizontal="center" vertical="center" wrapText="1"/>
      <protection locked="0"/>
    </xf>
    <xf numFmtId="4" fontId="4" fillId="0" borderId="43" xfId="1" applyNumberFormat="1" applyFont="1" applyBorder="1" applyAlignment="1" applyProtection="1">
      <alignment horizontal="center" vertical="center" wrapText="1"/>
      <protection locked="0"/>
    </xf>
    <xf numFmtId="4" fontId="4" fillId="0" borderId="12" xfId="1" applyNumberFormat="1" applyFont="1" applyBorder="1" applyAlignment="1" applyProtection="1">
      <alignment horizontal="center" vertical="center" wrapText="1"/>
      <protection locked="0"/>
    </xf>
    <xf numFmtId="4" fontId="4" fillId="0" borderId="44" xfId="1" applyNumberFormat="1" applyFont="1" applyBorder="1" applyAlignment="1" applyProtection="1">
      <alignment horizontal="center" vertical="center" wrapText="1"/>
      <protection locked="0"/>
    </xf>
    <xf numFmtId="4" fontId="4" fillId="0" borderId="46" xfId="1" applyNumberFormat="1" applyFont="1" applyBorder="1" applyAlignment="1" applyProtection="1">
      <alignment horizontal="center" vertical="center" wrapText="1"/>
      <protection locked="0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showGridLines="0" showZeros="0" view="pageBreakPreview" zoomScaleNormal="100" zoomScaleSheetLayoutView="100" workbookViewId="0">
      <selection activeCell="L10" sqref="L10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17.125" style="87" customWidth="1"/>
    <col min="8" max="8" width="5.375" style="87" customWidth="1"/>
    <col min="9" max="9" width="9.8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18" customHeight="1">
      <c r="B1" s="128" t="s">
        <v>112</v>
      </c>
    </row>
    <row r="2" spans="2:13" ht="17.25">
      <c r="B2" s="138" t="s">
        <v>108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0" t="s">
        <v>95</v>
      </c>
      <c r="E4" s="182" t="s">
        <v>5</v>
      </c>
      <c r="F4" s="184" t="s">
        <v>97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69</v>
      </c>
      <c r="L7" s="102" t="s">
        <v>68</v>
      </c>
    </row>
    <row r="8" spans="2:13" ht="24.95" customHeight="1">
      <c r="B8" s="170" t="s">
        <v>119</v>
      </c>
      <c r="C8" s="103">
        <v>4</v>
      </c>
      <c r="D8" s="104">
        <v>410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70</v>
      </c>
      <c r="J8" s="108" t="s">
        <v>71</v>
      </c>
      <c r="K8" s="145"/>
      <c r="L8" s="148"/>
      <c r="M8" s="128"/>
    </row>
    <row r="9" spans="2:13" ht="24.95" customHeight="1">
      <c r="B9" s="171"/>
      <c r="C9" s="103">
        <v>5</v>
      </c>
      <c r="D9" s="104">
        <v>380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72</v>
      </c>
      <c r="J9" s="111" t="s">
        <v>73</v>
      </c>
      <c r="K9" s="146"/>
      <c r="L9" s="149"/>
      <c r="M9" s="129"/>
    </row>
    <row r="10" spans="2:13" ht="24.95" customHeight="1">
      <c r="B10" s="171"/>
      <c r="C10" s="103">
        <v>6</v>
      </c>
      <c r="D10" s="104">
        <v>400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74</v>
      </c>
      <c r="J10" s="111" t="s">
        <v>75</v>
      </c>
      <c r="K10" s="146"/>
      <c r="L10" s="149"/>
    </row>
    <row r="11" spans="2:13" ht="24.95" customHeight="1">
      <c r="B11" s="171"/>
      <c r="C11" s="103">
        <v>7</v>
      </c>
      <c r="D11" s="104">
        <v>390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76</v>
      </c>
      <c r="J11" s="111" t="s">
        <v>77</v>
      </c>
      <c r="K11" s="146"/>
      <c r="L11" s="149"/>
    </row>
    <row r="12" spans="2:13" ht="24.95" customHeight="1">
      <c r="B12" s="171"/>
      <c r="C12" s="103">
        <v>8</v>
      </c>
      <c r="D12" s="104">
        <v>340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78</v>
      </c>
      <c r="J12" s="111" t="s">
        <v>79</v>
      </c>
      <c r="K12" s="146"/>
      <c r="L12" s="149"/>
    </row>
    <row r="13" spans="2:13" ht="24.95" customHeight="1" thickBot="1">
      <c r="B13" s="171"/>
      <c r="C13" s="103">
        <v>9</v>
      </c>
      <c r="D13" s="104">
        <v>310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80</v>
      </c>
      <c r="J13" s="113" t="s">
        <v>81</v>
      </c>
      <c r="K13" s="147"/>
      <c r="L13" s="150"/>
    </row>
    <row r="14" spans="2:13" ht="24.95" customHeight="1">
      <c r="B14" s="171"/>
      <c r="C14" s="103">
        <v>10</v>
      </c>
      <c r="D14" s="104">
        <v>340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370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410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120</v>
      </c>
      <c r="C17" s="103">
        <v>1</v>
      </c>
      <c r="D17" s="104">
        <v>360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410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400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4520</v>
      </c>
      <c r="E20" s="117"/>
      <c r="F20" s="134"/>
      <c r="G20" s="136">
        <f>SUM(G8:G19)</f>
        <v>0</v>
      </c>
      <c r="H20" s="160" t="s">
        <v>99</v>
      </c>
      <c r="I20" s="161"/>
      <c r="J20" s="132"/>
      <c r="K20" s="132"/>
      <c r="L20" s="132"/>
    </row>
    <row r="21" spans="2:12" ht="20.25" customHeight="1" thickTop="1"/>
    <row r="22" spans="2:12" ht="18" customHeight="1">
      <c r="B22" s="137" t="s">
        <v>64</v>
      </c>
      <c r="C22" s="137"/>
      <c r="D22" s="137"/>
      <c r="E22" s="3"/>
      <c r="F22" s="2"/>
      <c r="G22" s="2"/>
      <c r="H22" s="130"/>
    </row>
    <row r="23" spans="2:12">
      <c r="B23" s="137"/>
      <c r="C23" s="137" t="s">
        <v>102</v>
      </c>
      <c r="D23" s="89"/>
      <c r="E23" s="87"/>
    </row>
    <row r="24" spans="2:12">
      <c r="B24" s="137"/>
      <c r="C24" s="137" t="s">
        <v>115</v>
      </c>
      <c r="D24" s="89"/>
      <c r="E24" s="87"/>
    </row>
    <row r="25" spans="2:12">
      <c r="B25" s="137"/>
      <c r="C25" s="137" t="s">
        <v>116</v>
      </c>
      <c r="D25" s="89"/>
      <c r="E25" s="87"/>
    </row>
    <row r="26" spans="2:12">
      <c r="B26" s="137"/>
      <c r="C26" s="137" t="s">
        <v>105</v>
      </c>
      <c r="D26" s="89"/>
      <c r="E26" s="87"/>
    </row>
    <row r="27" spans="2:12">
      <c r="B27" s="137"/>
      <c r="C27" s="137" t="s">
        <v>114</v>
      </c>
      <c r="D27" s="89"/>
      <c r="E27" s="87"/>
    </row>
    <row r="28" spans="2:12">
      <c r="C28" s="137" t="s">
        <v>103</v>
      </c>
      <c r="D28" s="89"/>
      <c r="E28" s="87"/>
    </row>
    <row r="29" spans="2:12">
      <c r="C29" s="137" t="s">
        <v>104</v>
      </c>
      <c r="D29" s="89"/>
      <c r="E29" s="87"/>
    </row>
  </sheetData>
  <sheetProtection algorithmName="SHA-512" hashValue="WjrpptEjVPfSv+11/lGLGi5gzqmxmaMdinrKRw3HBoIEeb6NyXEqYx6pDqh8laFdncRbRTrTmWx1jpx0oXiEOg==" saltValue="fcQaw/Ly4FUrVaxr/0UfVw==" spinCount="100000" sheet="1" selectLockedCells="1"/>
  <mergeCells count="12">
    <mergeCell ref="H20:I20"/>
    <mergeCell ref="I4:J6"/>
    <mergeCell ref="K4:K6"/>
    <mergeCell ref="L4:L6"/>
    <mergeCell ref="B8:B16"/>
    <mergeCell ref="B17:B19"/>
    <mergeCell ref="B20:C20"/>
    <mergeCell ref="B4:C6"/>
    <mergeCell ref="D4:D6"/>
    <mergeCell ref="E4:E6"/>
    <mergeCell ref="F4:F6"/>
    <mergeCell ref="G4:G6"/>
  </mergeCells>
  <phoneticPr fontId="1"/>
  <dataValidations count="1">
    <dataValidation type="decimal" operator="greaterThanOrEqual" allowBlank="1" showInputMessage="1" showErrorMessage="1" sqref="E8:E19" xr:uid="{00000000-0002-0000-00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showGridLines="0" showZeros="0" view="pageBreakPreview" zoomScale="80" zoomScaleNormal="100" zoomScaleSheetLayoutView="80" workbookViewId="0">
      <selection activeCell="L10" sqref="L10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2.5" style="87" customWidth="1"/>
    <col min="8" max="8" width="5.375" style="87" customWidth="1"/>
    <col min="9" max="9" width="9.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1.75" customHeight="1">
      <c r="B1" s="128" t="s">
        <v>112</v>
      </c>
    </row>
    <row r="2" spans="2:13" ht="17.25">
      <c r="B2" s="138" t="s">
        <v>113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550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510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500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480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450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440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04">
        <v>430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510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600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121</v>
      </c>
      <c r="C17" s="103">
        <v>1</v>
      </c>
      <c r="D17" s="104">
        <v>520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620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670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6280</v>
      </c>
      <c r="E20" s="117"/>
      <c r="F20" s="134"/>
      <c r="G20" s="136">
        <f>SUM(G8:G19)</f>
        <v>0</v>
      </c>
      <c r="H20" s="160" t="s">
        <v>106</v>
      </c>
      <c r="I20" s="161"/>
      <c r="J20" s="132"/>
      <c r="K20" s="132"/>
      <c r="L20" s="132"/>
    </row>
    <row r="21" spans="2:12" ht="19.5" customHeight="1" thickTop="1"/>
    <row r="22" spans="2:12" ht="18" customHeight="1">
      <c r="B22" s="137" t="s">
        <v>64</v>
      </c>
      <c r="C22" s="137"/>
      <c r="D22" s="2"/>
      <c r="E22" s="3"/>
      <c r="F22" s="2"/>
      <c r="G22" s="2"/>
      <c r="H22" s="130"/>
    </row>
    <row r="23" spans="2:12">
      <c r="B23" s="137"/>
      <c r="C23" s="137" t="s">
        <v>102</v>
      </c>
    </row>
    <row r="24" spans="2:12">
      <c r="B24" s="137"/>
      <c r="C24" s="137" t="s">
        <v>115</v>
      </c>
    </row>
    <row r="25" spans="2:12">
      <c r="B25" s="137"/>
      <c r="C25" s="137" t="s">
        <v>116</v>
      </c>
    </row>
    <row r="26" spans="2:12">
      <c r="B26" s="137"/>
      <c r="C26" s="137" t="s">
        <v>105</v>
      </c>
    </row>
    <row r="27" spans="2:12">
      <c r="B27" s="137"/>
      <c r="C27" s="137" t="s">
        <v>114</v>
      </c>
    </row>
    <row r="28" spans="2:12">
      <c r="C28" s="137" t="s">
        <v>103</v>
      </c>
    </row>
    <row r="29" spans="2:12">
      <c r="C29" s="137" t="s">
        <v>104</v>
      </c>
    </row>
  </sheetData>
  <sheetProtection algorithmName="SHA-512" hashValue="90s19FWZs/vGE9BTwAOB8ruaVnJV3/OZOXsMDbYVL8N8cQG377fgnNtGnbTvv7fRTfCCVAPLayUhcIqFzjS2Uw==" saltValue="0Lqc8zHrcqHLDdpSUiFQDg==" spinCount="100000" sheet="1" selectLockedCells="1"/>
  <mergeCells count="12">
    <mergeCell ref="K4:K6"/>
    <mergeCell ref="L4:L6"/>
    <mergeCell ref="B8:B16"/>
    <mergeCell ref="B17:B19"/>
    <mergeCell ref="B20:C20"/>
    <mergeCell ref="H20:I20"/>
    <mergeCell ref="B4:C6"/>
    <mergeCell ref="D4:D6"/>
    <mergeCell ref="E4:E6"/>
    <mergeCell ref="F4:F6"/>
    <mergeCell ref="G4:G6"/>
    <mergeCell ref="I4:J6"/>
  </mergeCells>
  <phoneticPr fontId="1"/>
  <dataValidations count="1">
    <dataValidation type="decimal" operator="greaterThanOrEqual" allowBlank="1" showInputMessage="1" showErrorMessage="1" sqref="E8:E19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showGridLines="0" showZeros="0" view="pageBreakPreview" topLeftCell="A7" zoomScale="80" zoomScaleNormal="100" zoomScaleSheetLayoutView="80" workbookViewId="0">
      <selection activeCell="K11" sqref="K11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11.625" style="87" customWidth="1"/>
    <col min="5" max="5" width="12.625" style="89" customWidth="1"/>
    <col min="6" max="6" width="12.625" style="87" customWidth="1"/>
    <col min="7" max="7" width="19.875" style="87" customWidth="1"/>
    <col min="8" max="8" width="5.375" style="87" customWidth="1"/>
    <col min="9" max="9" width="10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4.75" customHeight="1">
      <c r="B1" s="128" t="s">
        <v>112</v>
      </c>
    </row>
    <row r="2" spans="2:13" ht="17.25">
      <c r="B2" s="138" t="s">
        <v>109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90" t="s">
        <v>95</v>
      </c>
      <c r="E4" s="182" t="s">
        <v>5</v>
      </c>
      <c r="F4" s="184" t="s">
        <v>96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9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9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133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630</v>
      </c>
      <c r="E8" s="142">
        <f t="shared" ref="E8:E19" si="0">IF(AND(D8&gt;=0,D8&lt;=20),$K$8,IF(AND(D8&gt;=21,D8&lt;=50),$K$9,IF(AND(D8&gt;=51,D8&lt;=100),$K$10,IF(AND(D8&gt;=101,D8&lt;=250),$K$11,IF(AND(D8&gt;=251,D8&lt;=500),$K$12,$K$13)))))</f>
        <v>0</v>
      </c>
      <c r="F8" s="143">
        <f t="shared" ref="F8:F19" si="1"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230</v>
      </c>
      <c r="E9" s="142">
        <f t="shared" si="0"/>
        <v>0</v>
      </c>
      <c r="F9" s="143">
        <f t="shared" si="1"/>
        <v>0</v>
      </c>
      <c r="G9" s="105">
        <f t="shared" ref="G9:G19" si="2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780</v>
      </c>
      <c r="E10" s="142">
        <f t="shared" si="0"/>
        <v>0</v>
      </c>
      <c r="F10" s="143">
        <f t="shared" si="1"/>
        <v>0</v>
      </c>
      <c r="G10" s="105">
        <f t="shared" si="2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1660</v>
      </c>
      <c r="E11" s="142">
        <f t="shared" si="0"/>
        <v>0</v>
      </c>
      <c r="F11" s="143">
        <f t="shared" si="1"/>
        <v>0</v>
      </c>
      <c r="G11" s="105">
        <f t="shared" si="2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2530</v>
      </c>
      <c r="E12" s="142">
        <f t="shared" si="0"/>
        <v>0</v>
      </c>
      <c r="F12" s="143">
        <f t="shared" si="1"/>
        <v>0</v>
      </c>
      <c r="G12" s="105">
        <f t="shared" si="2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2530</v>
      </c>
      <c r="E13" s="142">
        <f t="shared" si="0"/>
        <v>0</v>
      </c>
      <c r="F13" s="143">
        <f t="shared" si="1"/>
        <v>0</v>
      </c>
      <c r="G13" s="105">
        <f t="shared" si="2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04">
        <v>1680</v>
      </c>
      <c r="E14" s="142">
        <f t="shared" si="0"/>
        <v>0</v>
      </c>
      <c r="F14" s="143">
        <f t="shared" si="1"/>
        <v>0</v>
      </c>
      <c r="G14" s="105">
        <f t="shared" si="2"/>
        <v>0</v>
      </c>
      <c r="H14" s="109"/>
    </row>
    <row r="15" spans="2:13" ht="24.95" customHeight="1">
      <c r="B15" s="171"/>
      <c r="C15" s="103">
        <v>11</v>
      </c>
      <c r="D15" s="104">
        <v>450</v>
      </c>
      <c r="E15" s="142">
        <f t="shared" si="0"/>
        <v>0</v>
      </c>
      <c r="F15" s="143">
        <f t="shared" si="1"/>
        <v>0</v>
      </c>
      <c r="G15" s="105">
        <f t="shared" si="2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870</v>
      </c>
      <c r="E16" s="142">
        <f t="shared" si="0"/>
        <v>0</v>
      </c>
      <c r="F16" s="143">
        <f t="shared" si="1"/>
        <v>0</v>
      </c>
      <c r="G16" s="105">
        <f t="shared" si="2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121</v>
      </c>
      <c r="C17" s="103">
        <v>1</v>
      </c>
      <c r="D17" s="104">
        <v>1150</v>
      </c>
      <c r="E17" s="142">
        <f t="shared" si="0"/>
        <v>0</v>
      </c>
      <c r="F17" s="143">
        <f t="shared" si="1"/>
        <v>0</v>
      </c>
      <c r="G17" s="105">
        <f t="shared" si="2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1520</v>
      </c>
      <c r="E18" s="142">
        <f t="shared" si="0"/>
        <v>0</v>
      </c>
      <c r="F18" s="143">
        <f t="shared" si="1"/>
        <v>0</v>
      </c>
      <c r="G18" s="105">
        <f t="shared" si="2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1070</v>
      </c>
      <c r="E19" s="144">
        <f t="shared" si="0"/>
        <v>0</v>
      </c>
      <c r="F19" s="143">
        <f t="shared" si="1"/>
        <v>0</v>
      </c>
      <c r="G19" s="135">
        <f t="shared" si="2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15100</v>
      </c>
      <c r="E20" s="117"/>
      <c r="F20" s="134"/>
      <c r="G20" s="136">
        <f>SUM(G8:G19)</f>
        <v>0</v>
      </c>
      <c r="H20" s="160" t="s">
        <v>107</v>
      </c>
      <c r="I20" s="161"/>
      <c r="J20" s="132"/>
      <c r="K20" s="132"/>
      <c r="L20" s="132"/>
    </row>
    <row r="21" spans="2:12" ht="20.25" customHeight="1" thickTop="1"/>
    <row r="22" spans="2:12" ht="18" customHeight="1">
      <c r="B22" s="137" t="s">
        <v>64</v>
      </c>
      <c r="C22" s="137"/>
      <c r="D22" s="2"/>
      <c r="E22" s="3"/>
      <c r="F22" s="2"/>
      <c r="G22" s="2"/>
      <c r="H22" s="130"/>
    </row>
    <row r="23" spans="2:12">
      <c r="B23" s="137"/>
      <c r="C23" s="137" t="s">
        <v>102</v>
      </c>
    </row>
    <row r="24" spans="2:12">
      <c r="B24" s="137"/>
      <c r="C24" s="137" t="s">
        <v>115</v>
      </c>
    </row>
    <row r="25" spans="2:12">
      <c r="B25" s="137"/>
      <c r="C25" s="137" t="s">
        <v>116</v>
      </c>
    </row>
    <row r="26" spans="2:12">
      <c r="B26" s="137"/>
      <c r="C26" s="137" t="s">
        <v>105</v>
      </c>
    </row>
    <row r="27" spans="2:12">
      <c r="B27" s="137"/>
      <c r="C27" s="137" t="s">
        <v>114</v>
      </c>
    </row>
    <row r="28" spans="2:12">
      <c r="C28" s="137" t="s">
        <v>103</v>
      </c>
    </row>
    <row r="29" spans="2:12">
      <c r="C29" s="137" t="s">
        <v>104</v>
      </c>
    </row>
  </sheetData>
  <sheetProtection algorithmName="SHA-512" hashValue="PwK2xulCREOKA0vqQiCWcvXN063BABwPbGUHlZxQz46iocvLI6G6C0zEv9j3rkX3hKWRQw4S2FTi4cmiTGC0xA==" saltValue="0OxQifOUkJL8poyPZxKREA==" spinCount="100000" sheet="1" selectLockedCells="1"/>
  <mergeCells count="12">
    <mergeCell ref="K4:K6"/>
    <mergeCell ref="L4:L6"/>
    <mergeCell ref="B8:B16"/>
    <mergeCell ref="B17:B19"/>
    <mergeCell ref="B20:C20"/>
    <mergeCell ref="H20:I20"/>
    <mergeCell ref="B4:C6"/>
    <mergeCell ref="D4:D6"/>
    <mergeCell ref="E4:E6"/>
    <mergeCell ref="F4:F6"/>
    <mergeCell ref="G4:G6"/>
    <mergeCell ref="I4:J6"/>
  </mergeCells>
  <phoneticPr fontId="1"/>
  <dataValidations count="1">
    <dataValidation type="decimal" operator="greaterThanOrEqual" allowBlank="1" showInputMessage="1" showErrorMessage="1" sqref="E8:E19" xr:uid="{00000000-0002-0000-02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9"/>
  <sheetViews>
    <sheetView showGridLines="0" showZeros="0" view="pageBreakPreview" topLeftCell="A6" zoomScale="80" zoomScaleNormal="100" zoomScaleSheetLayoutView="80" workbookViewId="0">
      <selection activeCell="L12" sqref="L12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2.5" style="87" customWidth="1"/>
    <col min="8" max="8" width="5.375" style="87" customWidth="1"/>
    <col min="9" max="9" width="9.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7" customHeight="1">
      <c r="B1" s="139" t="s">
        <v>112</v>
      </c>
    </row>
    <row r="2" spans="2:13" ht="17.25">
      <c r="B2" s="140" t="s">
        <v>110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450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400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450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430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430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420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04">
        <v>410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460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490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121</v>
      </c>
      <c r="C17" s="103">
        <v>1</v>
      </c>
      <c r="D17" s="104">
        <v>400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440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470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5250</v>
      </c>
      <c r="E20" s="117"/>
      <c r="F20" s="134"/>
      <c r="G20" s="136">
        <f>SUM(G8:G19)</f>
        <v>0</v>
      </c>
      <c r="H20" s="160" t="s">
        <v>100</v>
      </c>
      <c r="I20" s="161"/>
      <c r="J20" s="132"/>
      <c r="K20" s="132"/>
      <c r="L20" s="132"/>
    </row>
    <row r="21" spans="2:12" ht="27.75" customHeight="1" thickTop="1"/>
    <row r="22" spans="2:12" ht="18" customHeight="1">
      <c r="B22" s="137" t="s">
        <v>64</v>
      </c>
      <c r="C22" s="137"/>
      <c r="D22" s="2"/>
      <c r="E22" s="3"/>
      <c r="F22" s="2"/>
      <c r="G22" s="2"/>
      <c r="H22" s="130"/>
    </row>
    <row r="23" spans="2:12">
      <c r="B23" s="137"/>
      <c r="C23" s="137" t="s">
        <v>102</v>
      </c>
    </row>
    <row r="24" spans="2:12">
      <c r="B24" s="137"/>
      <c r="C24" s="137" t="s">
        <v>115</v>
      </c>
    </row>
    <row r="25" spans="2:12">
      <c r="B25" s="137"/>
      <c r="C25" s="137" t="s">
        <v>116</v>
      </c>
    </row>
    <row r="26" spans="2:12">
      <c r="B26" s="137"/>
      <c r="C26" s="137" t="s">
        <v>105</v>
      </c>
    </row>
    <row r="27" spans="2:12">
      <c r="B27" s="137"/>
      <c r="C27" s="137" t="s">
        <v>114</v>
      </c>
    </row>
    <row r="28" spans="2:12">
      <c r="C28" s="137" t="s">
        <v>103</v>
      </c>
    </row>
    <row r="29" spans="2:12">
      <c r="C29" s="137" t="s">
        <v>104</v>
      </c>
    </row>
  </sheetData>
  <sheetProtection algorithmName="SHA-512" hashValue="1Kv7BSm1gCCFwKB0m5slgawek3F0Dddzs08Dw1dQD0OkWFVwEb2lH2s/81277/J1Myf5QdAYmD6aM9hFk6MkWQ==" saltValue="Jw9YDE9zxDZUt5dT1aubCQ==" spinCount="100000" sheet="1" selectLockedCells="1"/>
  <mergeCells count="12">
    <mergeCell ref="H20:I20"/>
    <mergeCell ref="B20:C20"/>
    <mergeCell ref="B4:C6"/>
    <mergeCell ref="D4:D6"/>
    <mergeCell ref="E4:E6"/>
    <mergeCell ref="F4:F6"/>
    <mergeCell ref="I4:J6"/>
    <mergeCell ref="K4:K6"/>
    <mergeCell ref="L4:L6"/>
    <mergeCell ref="B8:B16"/>
    <mergeCell ref="B17:B19"/>
    <mergeCell ref="G4:G6"/>
  </mergeCells>
  <phoneticPr fontId="1"/>
  <dataValidations count="1">
    <dataValidation type="decimal" operator="greaterThanOrEqual" allowBlank="1" showInputMessage="1" showErrorMessage="1" sqref="E8:E19" xr:uid="{00000000-0002-0000-03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0"/>
  <sheetViews>
    <sheetView showGridLines="0" showZeros="0" tabSelected="1" view="pageBreakPreview" zoomScaleNormal="100" zoomScaleSheetLayoutView="100" workbookViewId="0">
      <selection activeCell="K11" sqref="K11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1.5" style="87" customWidth="1"/>
    <col min="8" max="8" width="5.375" style="87" customWidth="1"/>
    <col min="9" max="9" width="9.2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9.25" customHeight="1">
      <c r="B1" s="139" t="s">
        <v>112</v>
      </c>
    </row>
    <row r="2" spans="2:13" ht="17.25">
      <c r="B2" s="140" t="s">
        <v>111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94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130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110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100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120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100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100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31">
        <v>110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120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140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121</v>
      </c>
      <c r="C17" s="103">
        <v>1</v>
      </c>
      <c r="D17" s="104">
        <v>110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120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130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1390</v>
      </c>
      <c r="E20" s="117"/>
      <c r="F20" s="134"/>
      <c r="G20" s="136">
        <f>SUM(G8:G19)</f>
        <v>0</v>
      </c>
      <c r="H20" s="160" t="s">
        <v>101</v>
      </c>
      <c r="I20" s="161"/>
      <c r="J20" s="141"/>
      <c r="K20" s="132"/>
      <c r="L20" s="132"/>
    </row>
    <row r="21" spans="2:12" ht="5.25" customHeight="1" thickTop="1" thickBot="1">
      <c r="B21" s="91"/>
      <c r="C21" s="154"/>
      <c r="D21" s="155"/>
      <c r="E21" s="156"/>
      <c r="F21" s="156"/>
      <c r="G21" s="157"/>
      <c r="H21" s="158"/>
      <c r="I21" s="159"/>
      <c r="J21" s="141"/>
      <c r="K21" s="132"/>
      <c r="L21" s="132"/>
    </row>
    <row r="22" spans="2:12" ht="8.25" customHeight="1" thickTop="1">
      <c r="J22" s="195" t="s">
        <v>117</v>
      </c>
      <c r="K22" s="196"/>
      <c r="L22" s="192">
        <f>SUM('(あいかわ）'!G20,'(市橋）'!G20,'(鷺山） (空調用)'!G20,'(鷺山）(一般用)'!G20,'(京町）'!G20)</f>
        <v>0</v>
      </c>
    </row>
    <row r="23" spans="2:12" ht="18" customHeight="1" thickBot="1">
      <c r="B23" s="137" t="s">
        <v>64</v>
      </c>
      <c r="C23" s="137"/>
      <c r="D23" s="2"/>
      <c r="E23" s="3"/>
      <c r="F23" s="2"/>
      <c r="G23" s="2"/>
      <c r="H23" s="130"/>
      <c r="J23" s="197"/>
      <c r="K23" s="198"/>
      <c r="L23" s="193"/>
    </row>
    <row r="24" spans="2:12" ht="14.25" thickTop="1">
      <c r="B24" s="137"/>
      <c r="C24" s="137" t="s">
        <v>102</v>
      </c>
    </row>
    <row r="25" spans="2:12">
      <c r="B25" s="137"/>
      <c r="C25" s="137" t="s">
        <v>115</v>
      </c>
    </row>
    <row r="26" spans="2:12">
      <c r="B26" s="137"/>
      <c r="C26" s="137" t="s">
        <v>116</v>
      </c>
    </row>
    <row r="27" spans="2:12">
      <c r="B27" s="137"/>
      <c r="C27" s="137" t="s">
        <v>105</v>
      </c>
    </row>
    <row r="28" spans="2:12">
      <c r="B28" s="137"/>
      <c r="C28" s="137" t="s">
        <v>114</v>
      </c>
    </row>
    <row r="29" spans="2:12">
      <c r="C29" s="137" t="s">
        <v>103</v>
      </c>
    </row>
    <row r="30" spans="2:12">
      <c r="C30" s="137" t="s">
        <v>104</v>
      </c>
    </row>
  </sheetData>
  <sheetProtection algorithmName="SHA-512" hashValue="9FtZbsBrw2e9JrOiw1UhdbtkQv8qMVLJrdOKqAygdw5btDwPY3NMbws9z5NvldwrNDuonCxcHolwu0x/mAc9OQ==" saltValue="I2cwhX73CVnGv4W49JqEww==" spinCount="100000" sheet="1" selectLockedCells="1"/>
  <mergeCells count="14">
    <mergeCell ref="L22:L23"/>
    <mergeCell ref="K4:K6"/>
    <mergeCell ref="L4:L6"/>
    <mergeCell ref="B8:B16"/>
    <mergeCell ref="B17:B19"/>
    <mergeCell ref="G4:G6"/>
    <mergeCell ref="H20:I20"/>
    <mergeCell ref="B20:C20"/>
    <mergeCell ref="B4:C6"/>
    <mergeCell ref="D4:D6"/>
    <mergeCell ref="E4:E6"/>
    <mergeCell ref="F4:F6"/>
    <mergeCell ref="I4:J6"/>
    <mergeCell ref="J22:K23"/>
  </mergeCells>
  <phoneticPr fontId="1"/>
  <dataValidations count="1">
    <dataValidation type="decimal" operator="greaterThanOrEqual" allowBlank="1" showInputMessage="1" showErrorMessage="1" sqref="E8:E19" xr:uid="{00000000-0002-0000-04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26"/>
  <sheetViews>
    <sheetView showGridLines="0" showZeros="0" view="pageBreakPreview" zoomScale="75" zoomScaleNormal="100" zoomScaleSheetLayoutView="75" workbookViewId="0"/>
  </sheetViews>
  <sheetFormatPr defaultRowHeight="13.5"/>
  <cols>
    <col min="1" max="1" width="1.125" style="57" customWidth="1"/>
    <col min="2" max="2" width="4.75" style="57" customWidth="1"/>
    <col min="3" max="3" width="6.375" style="57" customWidth="1"/>
    <col min="4" max="7" width="12.625" style="57" customWidth="1"/>
    <col min="8" max="11" width="15.625" style="57" customWidth="1"/>
    <col min="12" max="12" width="2.25" style="57" customWidth="1"/>
    <col min="13" max="13" width="12.625" style="57" customWidth="1"/>
    <col min="14" max="15" width="15.625" style="57" customWidth="1"/>
    <col min="16" max="16384" width="9" style="57"/>
  </cols>
  <sheetData>
    <row r="1" spans="2:17" ht="17.25">
      <c r="B1" s="58" t="s">
        <v>34</v>
      </c>
      <c r="C1" s="58"/>
      <c r="E1" s="86"/>
    </row>
    <row r="2" spans="2:17" ht="15" customHeight="1"/>
    <row r="3" spans="2:17" ht="20.100000000000001" customHeight="1">
      <c r="B3" s="200" t="s">
        <v>0</v>
      </c>
      <c r="C3" s="201"/>
      <c r="D3" s="204" t="s">
        <v>54</v>
      </c>
      <c r="E3" s="205"/>
      <c r="F3" s="206"/>
      <c r="G3" s="119" t="s">
        <v>7</v>
      </c>
      <c r="H3" s="209" t="s">
        <v>55</v>
      </c>
      <c r="I3" s="212" t="s">
        <v>56</v>
      </c>
      <c r="J3" s="213" t="s">
        <v>57</v>
      </c>
      <c r="K3" s="214" t="s">
        <v>58</v>
      </c>
      <c r="Q3" s="125" t="s">
        <v>82</v>
      </c>
    </row>
    <row r="4" spans="2:17" ht="15" customHeight="1">
      <c r="B4" s="202"/>
      <c r="C4" s="203"/>
      <c r="D4" s="207"/>
      <c r="E4" s="208"/>
      <c r="F4" s="208"/>
      <c r="G4" s="216" t="s">
        <v>59</v>
      </c>
      <c r="H4" s="210"/>
      <c r="I4" s="212"/>
      <c r="J4" s="213"/>
      <c r="K4" s="215"/>
      <c r="M4" s="218" t="s">
        <v>9</v>
      </c>
      <c r="N4" s="120" t="s">
        <v>86</v>
      </c>
      <c r="O4" s="221" t="s">
        <v>85</v>
      </c>
    </row>
    <row r="5" spans="2:17" ht="15" customHeight="1">
      <c r="B5" s="202"/>
      <c r="C5" s="203"/>
      <c r="D5" s="59"/>
      <c r="F5" s="60"/>
      <c r="G5" s="217"/>
      <c r="H5" s="210"/>
      <c r="I5" s="212"/>
      <c r="J5" s="213"/>
      <c r="K5" s="215"/>
      <c r="L5" s="118"/>
      <c r="M5" s="219"/>
      <c r="N5" s="121" t="s">
        <v>25</v>
      </c>
      <c r="O5" s="222"/>
    </row>
    <row r="6" spans="2:17" ht="24.95" customHeight="1" thickBot="1">
      <c r="B6" s="202"/>
      <c r="C6" s="203"/>
      <c r="D6" s="122" t="s">
        <v>1</v>
      </c>
      <c r="E6" s="122" t="s">
        <v>2</v>
      </c>
      <c r="F6" s="123" t="s">
        <v>61</v>
      </c>
      <c r="G6" s="217"/>
      <c r="H6" s="211"/>
      <c r="I6" s="212"/>
      <c r="J6" s="213"/>
      <c r="K6" s="63" t="str">
        <f>"Ｄ－Ｄ×"&amp;K22*100&amp;"/"&amp;(1+K22)*100</f>
        <v>Ｄ－Ｄ×10/110</v>
      </c>
      <c r="L6" s="64"/>
      <c r="M6" s="219"/>
      <c r="N6" s="65" t="s">
        <v>28</v>
      </c>
      <c r="O6" s="65" t="s">
        <v>15</v>
      </c>
    </row>
    <row r="7" spans="2:17" ht="24.95" customHeight="1" thickTop="1">
      <c r="B7" s="66" t="s">
        <v>16</v>
      </c>
      <c r="C7" s="66" t="s">
        <v>17</v>
      </c>
      <c r="D7" s="67" t="s">
        <v>18</v>
      </c>
      <c r="E7" s="68" t="s">
        <v>18</v>
      </c>
      <c r="F7" s="68" t="s">
        <v>18</v>
      </c>
      <c r="G7" s="69" t="s">
        <v>19</v>
      </c>
      <c r="H7" s="68" t="s">
        <v>19</v>
      </c>
      <c r="I7" s="71" t="s">
        <v>19</v>
      </c>
      <c r="J7" s="72" t="s">
        <v>19</v>
      </c>
      <c r="K7" s="73" t="s">
        <v>19</v>
      </c>
      <c r="L7" s="74"/>
      <c r="M7" s="219"/>
      <c r="N7" s="223">
        <v>13000</v>
      </c>
      <c r="O7" s="225">
        <v>116.46</v>
      </c>
    </row>
    <row r="8" spans="2:17" ht="24.95" customHeight="1" thickBot="1">
      <c r="B8" s="229" t="s">
        <v>93</v>
      </c>
      <c r="C8" s="75">
        <v>4</v>
      </c>
      <c r="D8" s="76">
        <v>23</v>
      </c>
      <c r="E8" s="16">
        <v>560</v>
      </c>
      <c r="F8" s="16">
        <f>D8+E8</f>
        <v>583</v>
      </c>
      <c r="G8" s="230">
        <f>N7</f>
        <v>13000</v>
      </c>
      <c r="H8" s="77">
        <f t="shared" ref="H8:H19" si="0">F8*$O$7</f>
        <v>67896.179999999993</v>
      </c>
      <c r="I8" s="78">
        <f>INT($G$8+H8)</f>
        <v>80896</v>
      </c>
      <c r="J8" s="233"/>
      <c r="K8" s="236" t="s">
        <v>22</v>
      </c>
      <c r="L8" s="21"/>
      <c r="M8" s="220"/>
      <c r="N8" s="224"/>
      <c r="O8" s="226"/>
    </row>
    <row r="9" spans="2:17" ht="24.95" customHeight="1" thickTop="1">
      <c r="B9" s="229"/>
      <c r="C9" s="75">
        <v>5</v>
      </c>
      <c r="D9" s="76">
        <v>20</v>
      </c>
      <c r="E9" s="16">
        <v>60</v>
      </c>
      <c r="F9" s="16">
        <f t="shared" ref="F9:F19" si="1">D9+E9</f>
        <v>80</v>
      </c>
      <c r="G9" s="231"/>
      <c r="H9" s="77">
        <f t="shared" si="0"/>
        <v>9316.7999999999993</v>
      </c>
      <c r="I9" s="78">
        <f t="shared" ref="I9:I19" si="2">INT($G$8+H9)</f>
        <v>22316</v>
      </c>
      <c r="J9" s="234"/>
      <c r="K9" s="237"/>
      <c r="L9" s="79"/>
    </row>
    <row r="10" spans="2:17" ht="24.95" customHeight="1">
      <c r="B10" s="229"/>
      <c r="C10" s="75">
        <v>6</v>
      </c>
      <c r="D10" s="76">
        <v>17</v>
      </c>
      <c r="E10" s="16">
        <v>100</v>
      </c>
      <c r="F10" s="16">
        <f t="shared" si="1"/>
        <v>117</v>
      </c>
      <c r="G10" s="231"/>
      <c r="H10" s="77">
        <f t="shared" si="0"/>
        <v>13625.82</v>
      </c>
      <c r="I10" s="78">
        <f t="shared" si="2"/>
        <v>26625</v>
      </c>
      <c r="J10" s="234"/>
      <c r="K10" s="237"/>
      <c r="L10" s="79"/>
      <c r="M10" s="199" t="s">
        <v>89</v>
      </c>
      <c r="N10" s="199"/>
      <c r="O10" s="199"/>
      <c r="P10" s="199"/>
    </row>
    <row r="11" spans="2:17" ht="24.95" customHeight="1">
      <c r="B11" s="229"/>
      <c r="C11" s="75">
        <v>7</v>
      </c>
      <c r="D11" s="76">
        <v>18</v>
      </c>
      <c r="E11" s="16">
        <v>500</v>
      </c>
      <c r="F11" s="16">
        <f t="shared" si="1"/>
        <v>518</v>
      </c>
      <c r="G11" s="231"/>
      <c r="H11" s="77">
        <f t="shared" si="0"/>
        <v>60326.28</v>
      </c>
      <c r="I11" s="78">
        <f t="shared" si="2"/>
        <v>73326</v>
      </c>
      <c r="J11" s="234"/>
      <c r="K11" s="237"/>
      <c r="L11" s="79"/>
      <c r="M11" s="199"/>
      <c r="N11" s="199"/>
      <c r="O11" s="199"/>
      <c r="P11" s="199"/>
    </row>
    <row r="12" spans="2:17" ht="24.95" customHeight="1">
      <c r="B12" s="229"/>
      <c r="C12" s="75">
        <v>8</v>
      </c>
      <c r="D12" s="76">
        <v>14</v>
      </c>
      <c r="E12" s="16">
        <v>870</v>
      </c>
      <c r="F12" s="16">
        <f t="shared" si="1"/>
        <v>884</v>
      </c>
      <c r="G12" s="231"/>
      <c r="H12" s="77">
        <f t="shared" si="0"/>
        <v>102950.64</v>
      </c>
      <c r="I12" s="78">
        <f t="shared" si="2"/>
        <v>115950</v>
      </c>
      <c r="J12" s="234"/>
      <c r="K12" s="237"/>
      <c r="L12" s="79"/>
      <c r="M12" s="199"/>
      <c r="N12" s="199"/>
      <c r="O12" s="199"/>
      <c r="P12" s="199"/>
    </row>
    <row r="13" spans="2:17" ht="24.95" customHeight="1">
      <c r="B13" s="229"/>
      <c r="C13" s="75">
        <v>9</v>
      </c>
      <c r="D13" s="76">
        <v>17</v>
      </c>
      <c r="E13" s="16">
        <v>1020</v>
      </c>
      <c r="F13" s="16">
        <f t="shared" si="1"/>
        <v>1037</v>
      </c>
      <c r="G13" s="231"/>
      <c r="H13" s="77">
        <f t="shared" si="0"/>
        <v>120769.01999999999</v>
      </c>
      <c r="I13" s="78">
        <f t="shared" si="2"/>
        <v>133769</v>
      </c>
      <c r="J13" s="234"/>
      <c r="K13" s="237"/>
      <c r="L13" s="79"/>
      <c r="M13" s="199"/>
      <c r="N13" s="199"/>
      <c r="O13" s="199"/>
      <c r="P13" s="199"/>
    </row>
    <row r="14" spans="2:17" ht="24.95" customHeight="1">
      <c r="B14" s="229"/>
      <c r="C14" s="75">
        <v>10</v>
      </c>
      <c r="D14" s="76">
        <v>16</v>
      </c>
      <c r="E14" s="16">
        <v>500</v>
      </c>
      <c r="F14" s="16">
        <f t="shared" si="1"/>
        <v>516</v>
      </c>
      <c r="G14" s="231"/>
      <c r="H14" s="77">
        <f t="shared" si="0"/>
        <v>60093.359999999993</v>
      </c>
      <c r="I14" s="78">
        <f t="shared" si="2"/>
        <v>73093</v>
      </c>
      <c r="J14" s="234"/>
      <c r="K14" s="237"/>
      <c r="L14" s="79"/>
      <c r="M14" s="199"/>
      <c r="N14" s="199"/>
      <c r="O14" s="199"/>
      <c r="P14" s="199"/>
    </row>
    <row r="15" spans="2:17" ht="24.95" customHeight="1">
      <c r="B15" s="229"/>
      <c r="C15" s="75">
        <v>11</v>
      </c>
      <c r="D15" s="76">
        <v>18</v>
      </c>
      <c r="E15" s="16">
        <v>50</v>
      </c>
      <c r="F15" s="16">
        <f t="shared" si="1"/>
        <v>68</v>
      </c>
      <c r="G15" s="231"/>
      <c r="H15" s="77">
        <f t="shared" si="0"/>
        <v>7919.28</v>
      </c>
      <c r="I15" s="78">
        <f t="shared" si="2"/>
        <v>20919</v>
      </c>
      <c r="J15" s="234"/>
      <c r="K15" s="237"/>
      <c r="L15" s="79"/>
      <c r="M15" s="199"/>
      <c r="N15" s="199"/>
      <c r="O15" s="199"/>
      <c r="P15" s="199"/>
    </row>
    <row r="16" spans="2:17" ht="24.95" customHeight="1">
      <c r="B16" s="229"/>
      <c r="C16" s="75">
        <v>12</v>
      </c>
      <c r="D16" s="76">
        <v>20</v>
      </c>
      <c r="E16" s="16">
        <v>340</v>
      </c>
      <c r="F16" s="16">
        <f t="shared" si="1"/>
        <v>360</v>
      </c>
      <c r="G16" s="231"/>
      <c r="H16" s="77">
        <f t="shared" si="0"/>
        <v>41925.599999999999</v>
      </c>
      <c r="I16" s="78">
        <f t="shared" si="2"/>
        <v>54925</v>
      </c>
      <c r="J16" s="234"/>
      <c r="K16" s="237"/>
      <c r="L16" s="79"/>
    </row>
    <row r="17" spans="2:12" ht="24.95" customHeight="1">
      <c r="B17" s="217" t="s">
        <v>94</v>
      </c>
      <c r="C17" s="75">
        <v>1</v>
      </c>
      <c r="D17" s="76">
        <v>18</v>
      </c>
      <c r="E17" s="16">
        <v>730</v>
      </c>
      <c r="F17" s="16">
        <f t="shared" si="1"/>
        <v>748</v>
      </c>
      <c r="G17" s="231"/>
      <c r="H17" s="77">
        <f t="shared" si="0"/>
        <v>87112.08</v>
      </c>
      <c r="I17" s="78">
        <f t="shared" si="2"/>
        <v>100112</v>
      </c>
      <c r="J17" s="234"/>
      <c r="K17" s="237"/>
      <c r="L17" s="79"/>
    </row>
    <row r="18" spans="2:12" ht="24.95" customHeight="1">
      <c r="B18" s="217"/>
      <c r="C18" s="75">
        <v>2</v>
      </c>
      <c r="D18" s="76">
        <v>19</v>
      </c>
      <c r="E18" s="16">
        <v>890</v>
      </c>
      <c r="F18" s="16">
        <f t="shared" si="1"/>
        <v>909</v>
      </c>
      <c r="G18" s="231"/>
      <c r="H18" s="77">
        <f t="shared" si="0"/>
        <v>105862.14</v>
      </c>
      <c r="I18" s="78">
        <f t="shared" si="2"/>
        <v>118862</v>
      </c>
      <c r="J18" s="234"/>
      <c r="K18" s="237"/>
      <c r="L18" s="79"/>
    </row>
    <row r="19" spans="2:12" ht="24.95" customHeight="1" thickBot="1">
      <c r="B19" s="238"/>
      <c r="C19" s="80">
        <v>3</v>
      </c>
      <c r="D19" s="81">
        <v>20</v>
      </c>
      <c r="E19" s="25">
        <v>770</v>
      </c>
      <c r="F19" s="16">
        <f t="shared" si="1"/>
        <v>790</v>
      </c>
      <c r="G19" s="232"/>
      <c r="H19" s="77">
        <f t="shared" si="0"/>
        <v>92003.4</v>
      </c>
      <c r="I19" s="78">
        <f t="shared" si="2"/>
        <v>105003</v>
      </c>
      <c r="J19" s="235"/>
      <c r="K19" s="237"/>
      <c r="L19" s="79"/>
    </row>
    <row r="20" spans="2:12" ht="24.95" customHeight="1" thickTop="1">
      <c r="B20" s="227" t="s">
        <v>31</v>
      </c>
      <c r="C20" s="228"/>
      <c r="D20" s="82">
        <f>SUM(D8:D19)</f>
        <v>220</v>
      </c>
      <c r="E20" s="30">
        <f>SUM(E8:E19)</f>
        <v>6390</v>
      </c>
      <c r="F20" s="30">
        <f>SUM(F8:F19)</f>
        <v>6610</v>
      </c>
      <c r="G20" s="83"/>
      <c r="H20" s="31"/>
      <c r="I20" s="38">
        <f>SUM(I8:I19)</f>
        <v>925796</v>
      </c>
      <c r="J20" s="34">
        <f>I20</f>
        <v>925796</v>
      </c>
      <c r="K20" s="35">
        <f>ROUND(J20/(1+K22),0)</f>
        <v>841633</v>
      </c>
      <c r="L20" s="21"/>
    </row>
    <row r="21" spans="2:12" ht="24.95" customHeight="1">
      <c r="B21" s="57" t="s">
        <v>64</v>
      </c>
    </row>
    <row r="22" spans="2:12" ht="18" customHeight="1">
      <c r="C22" s="84" t="s">
        <v>87</v>
      </c>
      <c r="J22" s="85" t="s">
        <v>65</v>
      </c>
      <c r="K22" s="124">
        <v>0.1</v>
      </c>
    </row>
    <row r="23" spans="2:12" ht="18" customHeight="1">
      <c r="C23" s="84"/>
    </row>
    <row r="24" spans="2:12" ht="18" customHeight="1">
      <c r="C24" s="84"/>
    </row>
    <row r="25" spans="2:12" ht="18" customHeight="1">
      <c r="C25" s="56" t="s">
        <v>91</v>
      </c>
    </row>
    <row r="26" spans="2:12" ht="14.25">
      <c r="C26" s="126" t="s">
        <v>88</v>
      </c>
    </row>
  </sheetData>
  <sheetProtection selectLockedCells="1"/>
  <mergeCells count="18">
    <mergeCell ref="B20:C20"/>
    <mergeCell ref="B8:B16"/>
    <mergeCell ref="G8:G19"/>
    <mergeCell ref="J8:J19"/>
    <mergeCell ref="K8:K19"/>
    <mergeCell ref="B17:B19"/>
    <mergeCell ref="M10:P15"/>
    <mergeCell ref="B3:C6"/>
    <mergeCell ref="D3:F4"/>
    <mergeCell ref="H3:H6"/>
    <mergeCell ref="I3:I6"/>
    <mergeCell ref="J3:J6"/>
    <mergeCell ref="K3:K5"/>
    <mergeCell ref="G4:G6"/>
    <mergeCell ref="M4:M8"/>
    <mergeCell ref="O4:O5"/>
    <mergeCell ref="N7:N8"/>
    <mergeCell ref="O7:O8"/>
  </mergeCells>
  <phoneticPr fontId="1"/>
  <dataValidations count="1">
    <dataValidation type="decimal" operator="greaterThanOrEqual" allowBlank="1" showInputMessage="1" showErrorMessage="1" sqref="G8" xr:uid="{00000000-0002-0000-06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8" orientation="landscape" cellComments="asDisplayed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26"/>
  <sheetViews>
    <sheetView showGridLines="0" showZeros="0" view="pageBreakPreview" zoomScale="75" zoomScaleNormal="100" zoomScaleSheetLayoutView="75" workbookViewId="0"/>
  </sheetViews>
  <sheetFormatPr defaultRowHeight="13.5"/>
  <cols>
    <col min="1" max="1" width="1.125" style="57" customWidth="1"/>
    <col min="2" max="2" width="4.75" style="57" customWidth="1"/>
    <col min="3" max="3" width="6.375" style="57" customWidth="1"/>
    <col min="4" max="8" width="12.625" style="57" customWidth="1"/>
    <col min="9" max="12" width="15.625" style="57" customWidth="1"/>
    <col min="13" max="13" width="2.25" style="57" customWidth="1"/>
    <col min="14" max="14" width="12.625" style="57" customWidth="1"/>
    <col min="15" max="17" width="15.625" style="57" customWidth="1"/>
    <col min="18" max="16384" width="9" style="57"/>
  </cols>
  <sheetData>
    <row r="1" spans="2:18" ht="17.25">
      <c r="B1" s="58" t="s">
        <v>34</v>
      </c>
      <c r="C1" s="58"/>
      <c r="E1" s="86"/>
    </row>
    <row r="2" spans="2:18" ht="15" customHeight="1"/>
    <row r="3" spans="2:18" ht="20.100000000000001" customHeight="1">
      <c r="B3" s="200" t="s">
        <v>0</v>
      </c>
      <c r="C3" s="201"/>
      <c r="D3" s="204" t="s">
        <v>54</v>
      </c>
      <c r="E3" s="205"/>
      <c r="F3" s="206"/>
      <c r="G3" s="243" t="s">
        <v>7</v>
      </c>
      <c r="H3" s="243"/>
      <c r="I3" s="209" t="s">
        <v>55</v>
      </c>
      <c r="J3" s="212" t="s">
        <v>56</v>
      </c>
      <c r="K3" s="213" t="s">
        <v>57</v>
      </c>
      <c r="L3" s="214" t="s">
        <v>58</v>
      </c>
      <c r="R3" s="125" t="s">
        <v>83</v>
      </c>
    </row>
    <row r="4" spans="2:18" ht="15" customHeight="1">
      <c r="B4" s="202"/>
      <c r="C4" s="203"/>
      <c r="D4" s="207"/>
      <c r="E4" s="208"/>
      <c r="F4" s="208"/>
      <c r="G4" s="216" t="s">
        <v>59</v>
      </c>
      <c r="H4" s="241" t="s">
        <v>60</v>
      </c>
      <c r="I4" s="210"/>
      <c r="J4" s="212"/>
      <c r="K4" s="213"/>
      <c r="L4" s="215"/>
      <c r="N4" s="218" t="s">
        <v>9</v>
      </c>
      <c r="O4" s="221" t="s">
        <v>86</v>
      </c>
      <c r="P4" s="221"/>
      <c r="Q4" s="221" t="s">
        <v>85</v>
      </c>
    </row>
    <row r="5" spans="2:18" ht="15" customHeight="1">
      <c r="B5" s="202"/>
      <c r="C5" s="203"/>
      <c r="D5" s="59"/>
      <c r="F5" s="127">
        <v>130</v>
      </c>
      <c r="G5" s="217"/>
      <c r="H5" s="242"/>
      <c r="I5" s="210"/>
      <c r="J5" s="212"/>
      <c r="K5" s="213"/>
      <c r="L5" s="215"/>
      <c r="M5" s="61"/>
      <c r="N5" s="219"/>
      <c r="O5" s="62" t="s">
        <v>25</v>
      </c>
      <c r="P5" s="62" t="s">
        <v>26</v>
      </c>
      <c r="Q5" s="222"/>
    </row>
    <row r="6" spans="2:18" ht="24.95" customHeight="1" thickBot="1">
      <c r="B6" s="202"/>
      <c r="C6" s="203"/>
      <c r="D6" s="54" t="s">
        <v>1</v>
      </c>
      <c r="E6" s="54" t="s">
        <v>2</v>
      </c>
      <c r="F6" s="55" t="s">
        <v>61</v>
      </c>
      <c r="G6" s="217"/>
      <c r="H6" s="242"/>
      <c r="I6" s="211"/>
      <c r="J6" s="212"/>
      <c r="K6" s="213"/>
      <c r="L6" s="63" t="str">
        <f>"Ｄ－Ｄ×"&amp;L22*100&amp;"/"&amp;(1+L22)*100</f>
        <v>Ｄ－Ｄ×10/110</v>
      </c>
      <c r="M6" s="64"/>
      <c r="N6" s="219"/>
      <c r="O6" s="65" t="s">
        <v>28</v>
      </c>
      <c r="P6" s="65" t="s">
        <v>15</v>
      </c>
      <c r="Q6" s="65" t="s">
        <v>15</v>
      </c>
    </row>
    <row r="7" spans="2:18" ht="24.95" customHeight="1" thickTop="1">
      <c r="B7" s="66" t="s">
        <v>16</v>
      </c>
      <c r="C7" s="66" t="s">
        <v>17</v>
      </c>
      <c r="D7" s="67" t="s">
        <v>62</v>
      </c>
      <c r="E7" s="68" t="s">
        <v>62</v>
      </c>
      <c r="F7" s="68" t="s">
        <v>62</v>
      </c>
      <c r="G7" s="69" t="s">
        <v>19</v>
      </c>
      <c r="H7" s="70" t="s">
        <v>19</v>
      </c>
      <c r="I7" s="68" t="s">
        <v>19</v>
      </c>
      <c r="J7" s="71" t="s">
        <v>19</v>
      </c>
      <c r="K7" s="72" t="s">
        <v>19</v>
      </c>
      <c r="L7" s="73" t="s">
        <v>19</v>
      </c>
      <c r="M7" s="74"/>
      <c r="N7" s="219"/>
      <c r="O7" s="223">
        <v>30000</v>
      </c>
      <c r="P7" s="239">
        <v>1150</v>
      </c>
      <c r="Q7" s="225">
        <v>91.05</v>
      </c>
    </row>
    <row r="8" spans="2:18" ht="24.95" customHeight="1" thickBot="1">
      <c r="B8" s="229" t="s">
        <v>93</v>
      </c>
      <c r="C8" s="75">
        <v>4</v>
      </c>
      <c r="D8" s="76">
        <v>230</v>
      </c>
      <c r="E8" s="16">
        <v>11260</v>
      </c>
      <c r="F8" s="16">
        <f>D8+E8</f>
        <v>11490</v>
      </c>
      <c r="G8" s="230">
        <f>O7</f>
        <v>30000</v>
      </c>
      <c r="H8" s="230">
        <f>P7*F5</f>
        <v>149500</v>
      </c>
      <c r="I8" s="77">
        <f>F8*$Q$7</f>
        <v>1046164.5</v>
      </c>
      <c r="J8" s="78">
        <f>INT($G$8+$H$8+I8)</f>
        <v>1225664</v>
      </c>
      <c r="K8" s="233"/>
      <c r="L8" s="236" t="s">
        <v>63</v>
      </c>
      <c r="M8" s="21"/>
      <c r="N8" s="220"/>
      <c r="O8" s="224"/>
      <c r="P8" s="240"/>
      <c r="Q8" s="226"/>
    </row>
    <row r="9" spans="2:18" ht="24.95" customHeight="1" thickTop="1">
      <c r="B9" s="229"/>
      <c r="C9" s="75">
        <v>5</v>
      </c>
      <c r="D9" s="76">
        <v>200</v>
      </c>
      <c r="E9" s="16">
        <v>60</v>
      </c>
      <c r="F9" s="16">
        <f t="shared" ref="F9:F19" si="0">D9+E9</f>
        <v>260</v>
      </c>
      <c r="G9" s="231"/>
      <c r="H9" s="231"/>
      <c r="I9" s="77">
        <f t="shared" ref="I9:I19" si="1">F9*$Q$7</f>
        <v>23673</v>
      </c>
      <c r="J9" s="78">
        <f t="shared" ref="J9:J19" si="2">INT($G$8+$H$8+I9)</f>
        <v>203173</v>
      </c>
      <c r="K9" s="234"/>
      <c r="L9" s="237"/>
      <c r="M9" s="79"/>
    </row>
    <row r="10" spans="2:18" ht="24.95" customHeight="1">
      <c r="B10" s="229"/>
      <c r="C10" s="75">
        <v>6</v>
      </c>
      <c r="D10" s="76">
        <v>170</v>
      </c>
      <c r="E10" s="16">
        <v>2010</v>
      </c>
      <c r="F10" s="16">
        <f t="shared" si="0"/>
        <v>2180</v>
      </c>
      <c r="G10" s="231"/>
      <c r="H10" s="231"/>
      <c r="I10" s="77">
        <f t="shared" si="1"/>
        <v>198489</v>
      </c>
      <c r="J10" s="78">
        <f t="shared" si="2"/>
        <v>377989</v>
      </c>
      <c r="K10" s="234"/>
      <c r="L10" s="237"/>
      <c r="M10" s="79"/>
      <c r="N10" s="199" t="s">
        <v>90</v>
      </c>
      <c r="O10" s="199"/>
      <c r="P10" s="199"/>
      <c r="Q10" s="199"/>
    </row>
    <row r="11" spans="2:18" ht="24.95" customHeight="1">
      <c r="B11" s="229"/>
      <c r="C11" s="75">
        <v>7</v>
      </c>
      <c r="D11" s="76">
        <v>180</v>
      </c>
      <c r="E11" s="16">
        <v>10090</v>
      </c>
      <c r="F11" s="16">
        <f t="shared" si="0"/>
        <v>10270</v>
      </c>
      <c r="G11" s="231"/>
      <c r="H11" s="231"/>
      <c r="I11" s="77">
        <f t="shared" si="1"/>
        <v>935083.5</v>
      </c>
      <c r="J11" s="78">
        <f t="shared" si="2"/>
        <v>1114583</v>
      </c>
      <c r="K11" s="234"/>
      <c r="L11" s="237"/>
      <c r="M11" s="79"/>
      <c r="N11" s="199"/>
      <c r="O11" s="199"/>
      <c r="P11" s="199"/>
      <c r="Q11" s="199"/>
    </row>
    <row r="12" spans="2:18" ht="24.95" customHeight="1">
      <c r="B12" s="229"/>
      <c r="C12" s="75">
        <v>8</v>
      </c>
      <c r="D12" s="76">
        <v>140</v>
      </c>
      <c r="E12" s="16">
        <v>17400</v>
      </c>
      <c r="F12" s="16">
        <f t="shared" si="0"/>
        <v>17540</v>
      </c>
      <c r="G12" s="231"/>
      <c r="H12" s="231"/>
      <c r="I12" s="77">
        <f t="shared" si="1"/>
        <v>1597017</v>
      </c>
      <c r="J12" s="78">
        <f t="shared" si="2"/>
        <v>1776517</v>
      </c>
      <c r="K12" s="234"/>
      <c r="L12" s="237"/>
      <c r="M12" s="79"/>
      <c r="N12" s="199"/>
      <c r="O12" s="199"/>
      <c r="P12" s="199"/>
      <c r="Q12" s="199"/>
    </row>
    <row r="13" spans="2:18" ht="24.95" customHeight="1">
      <c r="B13" s="229"/>
      <c r="C13" s="75">
        <v>9</v>
      </c>
      <c r="D13" s="76">
        <v>170</v>
      </c>
      <c r="E13" s="16">
        <v>20330</v>
      </c>
      <c r="F13" s="16">
        <f t="shared" si="0"/>
        <v>20500</v>
      </c>
      <c r="G13" s="231"/>
      <c r="H13" s="231"/>
      <c r="I13" s="77">
        <f t="shared" si="1"/>
        <v>1866525</v>
      </c>
      <c r="J13" s="78">
        <f t="shared" si="2"/>
        <v>2046025</v>
      </c>
      <c r="K13" s="234"/>
      <c r="L13" s="237"/>
      <c r="M13" s="79"/>
      <c r="N13" s="199"/>
      <c r="O13" s="199"/>
      <c r="P13" s="199"/>
      <c r="Q13" s="199"/>
    </row>
    <row r="14" spans="2:18" ht="24.95" customHeight="1">
      <c r="B14" s="229"/>
      <c r="C14" s="75">
        <v>10</v>
      </c>
      <c r="D14" s="76">
        <v>160</v>
      </c>
      <c r="E14" s="16">
        <v>9970</v>
      </c>
      <c r="F14" s="16">
        <f t="shared" si="0"/>
        <v>10130</v>
      </c>
      <c r="G14" s="231"/>
      <c r="H14" s="231"/>
      <c r="I14" s="77">
        <f t="shared" si="1"/>
        <v>922336.5</v>
      </c>
      <c r="J14" s="78">
        <f t="shared" si="2"/>
        <v>1101836</v>
      </c>
      <c r="K14" s="234"/>
      <c r="L14" s="237"/>
      <c r="M14" s="79"/>
      <c r="N14" s="199"/>
      <c r="O14" s="199"/>
      <c r="P14" s="199"/>
      <c r="Q14" s="199"/>
    </row>
    <row r="15" spans="2:18" ht="24.95" customHeight="1">
      <c r="B15" s="229"/>
      <c r="C15" s="75">
        <v>11</v>
      </c>
      <c r="D15" s="76">
        <v>180</v>
      </c>
      <c r="E15" s="16">
        <v>1020</v>
      </c>
      <c r="F15" s="16">
        <f t="shared" si="0"/>
        <v>1200</v>
      </c>
      <c r="G15" s="231"/>
      <c r="H15" s="231"/>
      <c r="I15" s="77">
        <f t="shared" si="1"/>
        <v>109260</v>
      </c>
      <c r="J15" s="78">
        <f t="shared" si="2"/>
        <v>288760</v>
      </c>
      <c r="K15" s="234"/>
      <c r="L15" s="237"/>
      <c r="M15" s="79"/>
      <c r="N15" s="199"/>
      <c r="O15" s="199"/>
      <c r="P15" s="199"/>
      <c r="Q15" s="199"/>
    </row>
    <row r="16" spans="2:18" ht="24.95" customHeight="1">
      <c r="B16" s="229"/>
      <c r="C16" s="75">
        <v>12</v>
      </c>
      <c r="D16" s="76">
        <v>200</v>
      </c>
      <c r="E16" s="16">
        <v>6740</v>
      </c>
      <c r="F16" s="16">
        <f t="shared" si="0"/>
        <v>6940</v>
      </c>
      <c r="G16" s="231"/>
      <c r="H16" s="231"/>
      <c r="I16" s="77">
        <f t="shared" si="1"/>
        <v>631887</v>
      </c>
      <c r="J16" s="78">
        <f t="shared" si="2"/>
        <v>811387</v>
      </c>
      <c r="K16" s="234"/>
      <c r="L16" s="237"/>
      <c r="M16" s="79"/>
    </row>
    <row r="17" spans="2:13" ht="24.95" customHeight="1">
      <c r="B17" s="217" t="s">
        <v>94</v>
      </c>
      <c r="C17" s="75">
        <v>1</v>
      </c>
      <c r="D17" s="76">
        <v>180</v>
      </c>
      <c r="E17" s="16">
        <v>14580</v>
      </c>
      <c r="F17" s="16">
        <f t="shared" si="0"/>
        <v>14760</v>
      </c>
      <c r="G17" s="231"/>
      <c r="H17" s="231"/>
      <c r="I17" s="77">
        <f t="shared" si="1"/>
        <v>1343898</v>
      </c>
      <c r="J17" s="78">
        <f t="shared" si="2"/>
        <v>1523398</v>
      </c>
      <c r="K17" s="234"/>
      <c r="L17" s="237"/>
      <c r="M17" s="79"/>
    </row>
    <row r="18" spans="2:13" ht="24.95" customHeight="1">
      <c r="B18" s="217"/>
      <c r="C18" s="75">
        <v>2</v>
      </c>
      <c r="D18" s="76">
        <v>190</v>
      </c>
      <c r="E18" s="16">
        <v>17800</v>
      </c>
      <c r="F18" s="16">
        <f t="shared" si="0"/>
        <v>17990</v>
      </c>
      <c r="G18" s="231"/>
      <c r="H18" s="231"/>
      <c r="I18" s="77">
        <f t="shared" si="1"/>
        <v>1637989.5</v>
      </c>
      <c r="J18" s="78">
        <f t="shared" si="2"/>
        <v>1817489</v>
      </c>
      <c r="K18" s="234"/>
      <c r="L18" s="237"/>
      <c r="M18" s="79"/>
    </row>
    <row r="19" spans="2:13" ht="24.95" customHeight="1" thickBot="1">
      <c r="B19" s="238"/>
      <c r="C19" s="80">
        <v>3</v>
      </c>
      <c r="D19" s="81">
        <v>200</v>
      </c>
      <c r="E19" s="25">
        <v>15450</v>
      </c>
      <c r="F19" s="16">
        <f t="shared" si="0"/>
        <v>15650</v>
      </c>
      <c r="G19" s="232"/>
      <c r="H19" s="232"/>
      <c r="I19" s="77">
        <f t="shared" si="1"/>
        <v>1424932.5</v>
      </c>
      <c r="J19" s="78">
        <f t="shared" si="2"/>
        <v>1604432</v>
      </c>
      <c r="K19" s="235"/>
      <c r="L19" s="237"/>
      <c r="M19" s="79"/>
    </row>
    <row r="20" spans="2:13" ht="24.95" customHeight="1" thickTop="1">
      <c r="B20" s="227" t="s">
        <v>31</v>
      </c>
      <c r="C20" s="228"/>
      <c r="D20" s="82">
        <f>SUM(D8:D19)</f>
        <v>2200</v>
      </c>
      <c r="E20" s="30">
        <f>SUM(E8:E19)</f>
        <v>126710</v>
      </c>
      <c r="F20" s="30">
        <f>SUM(F8:F19)</f>
        <v>128910</v>
      </c>
      <c r="G20" s="83"/>
      <c r="H20" s="31"/>
      <c r="I20" s="31"/>
      <c r="J20" s="38">
        <f>SUM(J8:J19)</f>
        <v>13891253</v>
      </c>
      <c r="K20" s="34">
        <f>J20</f>
        <v>13891253</v>
      </c>
      <c r="L20" s="35">
        <f>ROUND(K20/(1+L22),0)</f>
        <v>12628412</v>
      </c>
      <c r="M20" s="21"/>
    </row>
    <row r="21" spans="2:13" ht="24.95" customHeight="1">
      <c r="B21" s="57" t="s">
        <v>64</v>
      </c>
    </row>
    <row r="22" spans="2:13" ht="18" customHeight="1">
      <c r="C22" s="84" t="s">
        <v>87</v>
      </c>
      <c r="K22" s="85" t="s">
        <v>65</v>
      </c>
      <c r="L22" s="124">
        <v>0.1</v>
      </c>
    </row>
    <row r="23" spans="2:13" ht="18" customHeight="1">
      <c r="C23" s="84" t="str">
        <f>"２　予定契約最大使用量は"&amp;F5&amp;"m3/hとする。"</f>
        <v>２　予定契約最大使用量は130m3/hとする。</v>
      </c>
    </row>
    <row r="24" spans="2:13" ht="18" customHeight="1">
      <c r="C24" s="84"/>
    </row>
    <row r="25" spans="2:13" ht="18" customHeight="1">
      <c r="C25" s="56" t="s">
        <v>92</v>
      </c>
    </row>
    <row r="26" spans="2:13" ht="14.25">
      <c r="C26" s="126" t="s">
        <v>88</v>
      </c>
    </row>
  </sheetData>
  <sheetProtection selectLockedCells="1"/>
  <mergeCells count="23">
    <mergeCell ref="B20:C20"/>
    <mergeCell ref="B8:B16"/>
    <mergeCell ref="G8:G19"/>
    <mergeCell ref="H8:H19"/>
    <mergeCell ref="K8:K19"/>
    <mergeCell ref="L8:L19"/>
    <mergeCell ref="B17:B19"/>
    <mergeCell ref="L3:L5"/>
    <mergeCell ref="G4:G6"/>
    <mergeCell ref="H4:H6"/>
    <mergeCell ref="B3:C6"/>
    <mergeCell ref="D3:F4"/>
    <mergeCell ref="G3:H3"/>
    <mergeCell ref="I3:I6"/>
    <mergeCell ref="J3:J6"/>
    <mergeCell ref="K3:K6"/>
    <mergeCell ref="N10:Q15"/>
    <mergeCell ref="N4:N8"/>
    <mergeCell ref="O4:P4"/>
    <mergeCell ref="Q4:Q5"/>
    <mergeCell ref="O7:O8"/>
    <mergeCell ref="P7:P8"/>
    <mergeCell ref="Q7:Q8"/>
  </mergeCells>
  <phoneticPr fontId="1"/>
  <dataValidations count="1">
    <dataValidation type="decimal" operator="greaterThanOrEqual" allowBlank="1" showInputMessage="1" showErrorMessage="1" sqref="G8:H8" xr:uid="{00000000-0002-0000-07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1" orientation="landscape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T24"/>
  <sheetViews>
    <sheetView showGridLines="0" showZeros="0" view="pageBreakPreview" zoomScale="90" zoomScaleNormal="100" zoomScaleSheetLayoutView="90" workbookViewId="0">
      <selection activeCell="B2" sqref="B2"/>
    </sheetView>
  </sheetViews>
  <sheetFormatPr defaultRowHeight="13.5"/>
  <cols>
    <col min="1" max="1" width="1.125" style="2" customWidth="1"/>
    <col min="2" max="2" width="4.75" style="2" customWidth="1"/>
    <col min="3" max="3" width="6.375" style="2" customWidth="1"/>
    <col min="4" max="4" width="9.75" style="2" customWidth="1"/>
    <col min="5" max="5" width="12.625" style="3" customWidth="1"/>
    <col min="6" max="13" width="12.625" style="2" customWidth="1"/>
    <col min="14" max="15" width="15.625" style="2" customWidth="1"/>
    <col min="16" max="16" width="2.25" style="2" customWidth="1"/>
    <col min="17" max="20" width="15.625" style="2" customWidth="1"/>
    <col min="21" max="16384" width="9" style="2"/>
  </cols>
  <sheetData>
    <row r="1" spans="2:20" ht="14.25">
      <c r="B1" s="1"/>
    </row>
    <row r="2" spans="2:20" ht="17.25">
      <c r="B2" s="4" t="s">
        <v>34</v>
      </c>
      <c r="C2" s="4"/>
      <c r="E2" s="4"/>
    </row>
    <row r="3" spans="2:20" ht="15" customHeight="1"/>
    <row r="4" spans="2:20" ht="20.100000000000001" customHeight="1">
      <c r="B4" s="249" t="s">
        <v>0</v>
      </c>
      <c r="C4" s="250"/>
      <c r="D4" s="255" t="s">
        <v>1</v>
      </c>
      <c r="E4" s="256"/>
      <c r="F4" s="256"/>
      <c r="G4" s="257"/>
      <c r="H4" s="262" t="s">
        <v>2</v>
      </c>
      <c r="I4" s="263"/>
      <c r="J4" s="263"/>
      <c r="K4" s="263"/>
      <c r="L4" s="53">
        <v>130</v>
      </c>
      <c r="M4" s="258" t="s">
        <v>3</v>
      </c>
      <c r="N4" s="260" t="s">
        <v>52</v>
      </c>
      <c r="O4" s="244" t="s">
        <v>53</v>
      </c>
      <c r="Q4" s="2" t="s">
        <v>1</v>
      </c>
    </row>
    <row r="5" spans="2:20" ht="15" customHeight="1">
      <c r="B5" s="251"/>
      <c r="C5" s="252"/>
      <c r="D5" s="245" t="s">
        <v>4</v>
      </c>
      <c r="E5" s="245" t="s">
        <v>5</v>
      </c>
      <c r="F5" s="245" t="s">
        <v>6</v>
      </c>
      <c r="G5" s="247" t="s">
        <v>36</v>
      </c>
      <c r="H5" s="279" t="s">
        <v>4</v>
      </c>
      <c r="I5" s="281" t="s">
        <v>7</v>
      </c>
      <c r="J5" s="282"/>
      <c r="K5" s="245" t="s">
        <v>8</v>
      </c>
      <c r="L5" s="247" t="s">
        <v>37</v>
      </c>
      <c r="M5" s="258"/>
      <c r="N5" s="260"/>
      <c r="O5" s="244"/>
      <c r="Q5" s="283" t="s">
        <v>9</v>
      </c>
      <c r="R5" s="283"/>
      <c r="S5" s="264" t="s">
        <v>10</v>
      </c>
      <c r="T5" s="264" t="s">
        <v>11</v>
      </c>
    </row>
    <row r="6" spans="2:20" ht="15" customHeight="1">
      <c r="B6" s="251"/>
      <c r="C6" s="252"/>
      <c r="D6" s="246"/>
      <c r="E6" s="246"/>
      <c r="F6" s="246"/>
      <c r="G6" s="248"/>
      <c r="H6" s="280"/>
      <c r="I6" s="244" t="s">
        <v>12</v>
      </c>
      <c r="J6" s="268" t="s">
        <v>13</v>
      </c>
      <c r="K6" s="246"/>
      <c r="L6" s="248"/>
      <c r="M6" s="258"/>
      <c r="N6" s="260"/>
      <c r="O6" s="244"/>
      <c r="P6" s="5"/>
      <c r="Q6" s="283"/>
      <c r="R6" s="283"/>
      <c r="S6" s="264"/>
      <c r="T6" s="264"/>
    </row>
    <row r="7" spans="2:20" ht="15" customHeight="1">
      <c r="B7" s="251"/>
      <c r="C7" s="252"/>
      <c r="D7" s="246"/>
      <c r="E7" s="246"/>
      <c r="F7" s="246"/>
      <c r="G7" s="248"/>
      <c r="H7" s="280"/>
      <c r="I7" s="266"/>
      <c r="J7" s="269"/>
      <c r="K7" s="246"/>
      <c r="L7" s="248"/>
      <c r="M7" s="258"/>
      <c r="N7" s="260"/>
      <c r="O7" s="244"/>
      <c r="P7" s="6"/>
      <c r="Q7" s="284"/>
      <c r="R7" s="284"/>
      <c r="S7" s="265"/>
      <c r="T7" s="265"/>
    </row>
    <row r="8" spans="2:20" ht="15" customHeight="1" thickBot="1">
      <c r="B8" s="253"/>
      <c r="C8" s="254"/>
      <c r="D8" s="246"/>
      <c r="E8" s="246"/>
      <c r="F8" s="246"/>
      <c r="G8" s="248"/>
      <c r="H8" s="280"/>
      <c r="I8" s="267"/>
      <c r="J8" s="270"/>
      <c r="K8" s="246"/>
      <c r="L8" s="248"/>
      <c r="M8" s="259"/>
      <c r="N8" s="261"/>
      <c r="O8" s="245"/>
      <c r="P8" s="6"/>
      <c r="Q8" s="39" t="s">
        <v>38</v>
      </c>
      <c r="R8" s="40" t="s">
        <v>39</v>
      </c>
      <c r="S8" s="43" t="s">
        <v>14</v>
      </c>
      <c r="T8" s="43" t="s">
        <v>15</v>
      </c>
    </row>
    <row r="9" spans="2:20" ht="27" customHeight="1">
      <c r="B9" s="7" t="s">
        <v>16</v>
      </c>
      <c r="C9" s="7" t="s">
        <v>17</v>
      </c>
      <c r="D9" s="8" t="s">
        <v>18</v>
      </c>
      <c r="E9" s="9" t="s">
        <v>19</v>
      </c>
      <c r="F9" s="8" t="s">
        <v>19</v>
      </c>
      <c r="G9" s="10" t="s">
        <v>19</v>
      </c>
      <c r="H9" s="11" t="s">
        <v>20</v>
      </c>
      <c r="I9" s="9" t="s">
        <v>19</v>
      </c>
      <c r="J9" s="12" t="s">
        <v>19</v>
      </c>
      <c r="K9" s="8" t="s">
        <v>19</v>
      </c>
      <c r="L9" s="10" t="s">
        <v>19</v>
      </c>
      <c r="M9" s="36" t="s">
        <v>19</v>
      </c>
      <c r="N9" s="13" t="s">
        <v>19</v>
      </c>
      <c r="O9" s="8" t="s">
        <v>19</v>
      </c>
      <c r="P9" s="14"/>
      <c r="Q9" s="41" t="s">
        <v>40</v>
      </c>
      <c r="R9" s="42" t="s">
        <v>41</v>
      </c>
      <c r="S9" s="44">
        <v>745.2</v>
      </c>
      <c r="T9" s="45">
        <v>206.7</v>
      </c>
    </row>
    <row r="10" spans="2:20" ht="24.95" customHeight="1">
      <c r="B10" s="271" t="s">
        <v>21</v>
      </c>
      <c r="C10" s="15">
        <v>4</v>
      </c>
      <c r="D10" s="16">
        <v>230</v>
      </c>
      <c r="E10" s="17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8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19">
        <f>INT(E10+F10)</f>
        <v>38554</v>
      </c>
      <c r="H10" s="20">
        <v>11267</v>
      </c>
      <c r="I10" s="272">
        <f>R19</f>
        <v>19400</v>
      </c>
      <c r="J10" s="272">
        <f>S19*L4</f>
        <v>205493.6</v>
      </c>
      <c r="K10" s="18">
        <f>H10*$T$19</f>
        <v>935048.33</v>
      </c>
      <c r="L10" s="19">
        <f>INT($I$10+$J$10+K10)</f>
        <v>1159941</v>
      </c>
      <c r="M10" s="37">
        <f>G10+L10</f>
        <v>1198495</v>
      </c>
      <c r="N10" s="233"/>
      <c r="O10" s="236" t="s">
        <v>22</v>
      </c>
      <c r="P10" s="21"/>
      <c r="Q10" s="41" t="s">
        <v>42</v>
      </c>
      <c r="R10" s="42" t="s">
        <v>43</v>
      </c>
      <c r="S10" s="46">
        <v>1560</v>
      </c>
      <c r="T10" s="47">
        <v>165.96</v>
      </c>
    </row>
    <row r="11" spans="2:20" ht="24.95" customHeight="1">
      <c r="B11" s="271"/>
      <c r="C11" s="15">
        <v>5</v>
      </c>
      <c r="D11" s="16">
        <v>207</v>
      </c>
      <c r="E11" s="17">
        <f t="shared" si="0"/>
        <v>2040</v>
      </c>
      <c r="F11" s="18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19">
        <f t="shared" ref="G11:G21" si="2">INT(E11+F11)</f>
        <v>34903</v>
      </c>
      <c r="H11" s="20">
        <v>68</v>
      </c>
      <c r="I11" s="273"/>
      <c r="J11" s="273"/>
      <c r="K11" s="18">
        <f t="shared" ref="K11:K17" si="3">H11*$T$19</f>
        <v>5643.32</v>
      </c>
      <c r="L11" s="19">
        <f t="shared" ref="L11:L17" si="4">INT($I$10+$J$10+K11)</f>
        <v>230536</v>
      </c>
      <c r="M11" s="37">
        <f t="shared" ref="M11:M21" si="5">G11+L11</f>
        <v>265439</v>
      </c>
      <c r="N11" s="275"/>
      <c r="O11" s="277"/>
      <c r="P11" s="22"/>
      <c r="Q11" s="41" t="s">
        <v>44</v>
      </c>
      <c r="R11" s="42" t="s">
        <v>45</v>
      </c>
      <c r="S11" s="46">
        <v>1800</v>
      </c>
      <c r="T11" s="47">
        <v>161.16</v>
      </c>
    </row>
    <row r="12" spans="2:20" ht="24.95" customHeight="1">
      <c r="B12" s="271"/>
      <c r="C12" s="15">
        <v>6</v>
      </c>
      <c r="D12" s="16">
        <v>176</v>
      </c>
      <c r="E12" s="17">
        <f t="shared" si="0"/>
        <v>2040</v>
      </c>
      <c r="F12" s="18">
        <f t="shared" si="1"/>
        <v>27941.759999999998</v>
      </c>
      <c r="G12" s="19">
        <f t="shared" si="2"/>
        <v>29981</v>
      </c>
      <c r="H12" s="20">
        <v>2013</v>
      </c>
      <c r="I12" s="273"/>
      <c r="J12" s="273"/>
      <c r="K12" s="18">
        <f t="shared" si="3"/>
        <v>167058.87</v>
      </c>
      <c r="L12" s="19">
        <f t="shared" si="4"/>
        <v>391952</v>
      </c>
      <c r="M12" s="37">
        <f t="shared" si="5"/>
        <v>421933</v>
      </c>
      <c r="N12" s="275"/>
      <c r="O12" s="277"/>
      <c r="P12" s="22"/>
      <c r="Q12" s="41" t="s">
        <v>46</v>
      </c>
      <c r="R12" s="42" t="s">
        <v>47</v>
      </c>
      <c r="S12" s="46">
        <v>2040</v>
      </c>
      <c r="T12" s="47">
        <v>158.76</v>
      </c>
    </row>
    <row r="13" spans="2:20" ht="24.95" customHeight="1">
      <c r="B13" s="271"/>
      <c r="C13" s="15">
        <v>7</v>
      </c>
      <c r="D13" s="16">
        <v>182</v>
      </c>
      <c r="E13" s="17">
        <f t="shared" si="0"/>
        <v>2040</v>
      </c>
      <c r="F13" s="18">
        <f t="shared" si="1"/>
        <v>28894.32</v>
      </c>
      <c r="G13" s="19">
        <f t="shared" si="2"/>
        <v>30934</v>
      </c>
      <c r="H13" s="20">
        <v>10090</v>
      </c>
      <c r="I13" s="273"/>
      <c r="J13" s="273"/>
      <c r="K13" s="18">
        <f t="shared" si="3"/>
        <v>837369.1</v>
      </c>
      <c r="L13" s="19">
        <f t="shared" si="4"/>
        <v>1062262</v>
      </c>
      <c r="M13" s="37">
        <f t="shared" si="5"/>
        <v>1093196</v>
      </c>
      <c r="N13" s="275"/>
      <c r="O13" s="277"/>
      <c r="P13" s="22"/>
      <c r="Q13" s="41" t="s">
        <v>48</v>
      </c>
      <c r="R13" s="42" t="s">
        <v>49</v>
      </c>
      <c r="S13" s="46">
        <v>2600</v>
      </c>
      <c r="T13" s="47">
        <v>156.52000000000001</v>
      </c>
    </row>
    <row r="14" spans="2:20" ht="24.95" customHeight="1" thickBot="1">
      <c r="B14" s="271"/>
      <c r="C14" s="15">
        <v>8</v>
      </c>
      <c r="D14" s="16">
        <v>149</v>
      </c>
      <c r="E14" s="17">
        <f t="shared" si="0"/>
        <v>2040</v>
      </c>
      <c r="F14" s="18">
        <f t="shared" si="1"/>
        <v>23655.239999999998</v>
      </c>
      <c r="G14" s="19">
        <f t="shared" si="2"/>
        <v>25695</v>
      </c>
      <c r="H14" s="20">
        <v>17404</v>
      </c>
      <c r="I14" s="273"/>
      <c r="J14" s="273"/>
      <c r="K14" s="18">
        <f t="shared" si="3"/>
        <v>1444357.96</v>
      </c>
      <c r="L14" s="19">
        <f t="shared" si="4"/>
        <v>1669251</v>
      </c>
      <c r="M14" s="37">
        <f t="shared" si="5"/>
        <v>1694946</v>
      </c>
      <c r="N14" s="275"/>
      <c r="O14" s="277"/>
      <c r="P14" s="22"/>
      <c r="Q14" s="41" t="s">
        <v>50</v>
      </c>
      <c r="R14" s="42" t="s">
        <v>51</v>
      </c>
      <c r="S14" s="48">
        <v>6980</v>
      </c>
      <c r="T14" s="49">
        <v>147.76</v>
      </c>
    </row>
    <row r="15" spans="2:20" ht="24.95" customHeight="1">
      <c r="B15" s="271"/>
      <c r="C15" s="15">
        <v>9</v>
      </c>
      <c r="D15" s="16">
        <v>174</v>
      </c>
      <c r="E15" s="17">
        <f t="shared" si="0"/>
        <v>2040</v>
      </c>
      <c r="F15" s="18">
        <f t="shared" si="1"/>
        <v>27624.239999999998</v>
      </c>
      <c r="G15" s="19">
        <f t="shared" si="2"/>
        <v>29664</v>
      </c>
      <c r="H15" s="20">
        <v>20335</v>
      </c>
      <c r="I15" s="273"/>
      <c r="J15" s="273"/>
      <c r="K15" s="18">
        <f t="shared" si="3"/>
        <v>1687601.65</v>
      </c>
      <c r="L15" s="19">
        <f t="shared" si="4"/>
        <v>1912495</v>
      </c>
      <c r="M15" s="37">
        <f t="shared" si="5"/>
        <v>1942159</v>
      </c>
      <c r="N15" s="275"/>
      <c r="O15" s="277"/>
      <c r="P15" s="22"/>
      <c r="Q15" s="2" t="s">
        <v>2</v>
      </c>
    </row>
    <row r="16" spans="2:20" ht="24.95" customHeight="1">
      <c r="B16" s="271"/>
      <c r="C16" s="15">
        <v>10</v>
      </c>
      <c r="D16" s="16">
        <v>169</v>
      </c>
      <c r="E16" s="17">
        <f t="shared" si="0"/>
        <v>2040</v>
      </c>
      <c r="F16" s="18">
        <f t="shared" si="1"/>
        <v>26830.44</v>
      </c>
      <c r="G16" s="19">
        <f t="shared" si="2"/>
        <v>28870</v>
      </c>
      <c r="H16" s="20">
        <v>9971</v>
      </c>
      <c r="I16" s="273"/>
      <c r="J16" s="273"/>
      <c r="K16" s="18">
        <f t="shared" si="3"/>
        <v>827493.28999999992</v>
      </c>
      <c r="L16" s="19">
        <f t="shared" si="4"/>
        <v>1052386</v>
      </c>
      <c r="M16" s="37">
        <f t="shared" si="5"/>
        <v>1081256</v>
      </c>
      <c r="N16" s="275"/>
      <c r="O16" s="277"/>
      <c r="P16" s="22"/>
      <c r="Q16" s="278" t="s">
        <v>9</v>
      </c>
      <c r="R16" s="278" t="s">
        <v>23</v>
      </c>
      <c r="S16" s="278"/>
      <c r="T16" s="278" t="s">
        <v>24</v>
      </c>
    </row>
    <row r="17" spans="2:20" ht="24.95" customHeight="1">
      <c r="B17" s="271"/>
      <c r="C17" s="15">
        <v>11</v>
      </c>
      <c r="D17" s="16">
        <v>182</v>
      </c>
      <c r="E17" s="17">
        <f t="shared" si="0"/>
        <v>2040</v>
      </c>
      <c r="F17" s="18">
        <f t="shared" si="1"/>
        <v>28894.32</v>
      </c>
      <c r="G17" s="19">
        <f t="shared" si="2"/>
        <v>30934</v>
      </c>
      <c r="H17" s="20">
        <v>1027</v>
      </c>
      <c r="I17" s="274"/>
      <c r="J17" s="274"/>
      <c r="K17" s="18">
        <f t="shared" si="3"/>
        <v>85230.73</v>
      </c>
      <c r="L17" s="19">
        <f t="shared" si="4"/>
        <v>310124</v>
      </c>
      <c r="M17" s="37">
        <f t="shared" si="5"/>
        <v>341058</v>
      </c>
      <c r="N17" s="275"/>
      <c r="O17" s="277"/>
      <c r="P17" s="22"/>
      <c r="Q17" s="278"/>
      <c r="R17" s="23" t="s">
        <v>25</v>
      </c>
      <c r="S17" s="23" t="s">
        <v>26</v>
      </c>
      <c r="T17" s="293"/>
    </row>
    <row r="18" spans="2:20" ht="24.95" customHeight="1" thickBot="1">
      <c r="B18" s="271"/>
      <c r="C18" s="15">
        <v>12</v>
      </c>
      <c r="D18" s="16">
        <v>202</v>
      </c>
      <c r="E18" s="17">
        <f t="shared" si="0"/>
        <v>2040</v>
      </c>
      <c r="F18" s="18">
        <f t="shared" si="1"/>
        <v>32069.519999999997</v>
      </c>
      <c r="G18" s="19">
        <f t="shared" si="2"/>
        <v>34109</v>
      </c>
      <c r="H18" s="20">
        <v>6744</v>
      </c>
      <c r="I18" s="272">
        <f>R21</f>
        <v>466800</v>
      </c>
      <c r="J18" s="272">
        <f>S21*L4</f>
        <v>394713.80000000005</v>
      </c>
      <c r="K18" s="18">
        <f>H18*$T$21</f>
        <v>559684.55999999994</v>
      </c>
      <c r="L18" s="19">
        <f>INT($I$18+$J$18+K18)</f>
        <v>1421198</v>
      </c>
      <c r="M18" s="37">
        <f t="shared" si="5"/>
        <v>1455307</v>
      </c>
      <c r="N18" s="275"/>
      <c r="O18" s="277"/>
      <c r="P18" s="22"/>
      <c r="Q18" s="278"/>
      <c r="R18" s="52" t="s">
        <v>28</v>
      </c>
      <c r="S18" s="52" t="s">
        <v>15</v>
      </c>
      <c r="T18" s="52" t="s">
        <v>15</v>
      </c>
    </row>
    <row r="19" spans="2:20" ht="24.95" customHeight="1">
      <c r="B19" s="266" t="s">
        <v>27</v>
      </c>
      <c r="C19" s="15">
        <v>1</v>
      </c>
      <c r="D19" s="16">
        <v>183</v>
      </c>
      <c r="E19" s="17">
        <f t="shared" si="0"/>
        <v>2040</v>
      </c>
      <c r="F19" s="18">
        <f t="shared" si="1"/>
        <v>29053.079999999998</v>
      </c>
      <c r="G19" s="19">
        <f t="shared" si="2"/>
        <v>31093</v>
      </c>
      <c r="H19" s="20">
        <v>14586</v>
      </c>
      <c r="I19" s="273"/>
      <c r="J19" s="273"/>
      <c r="K19" s="18">
        <f t="shared" ref="K19:K21" si="6">H19*$T$21</f>
        <v>1210492.1399999999</v>
      </c>
      <c r="L19" s="19">
        <f t="shared" ref="L19:L21" si="7">INT($I$18+$J$18+K19)</f>
        <v>2072005</v>
      </c>
      <c r="M19" s="37">
        <f t="shared" si="5"/>
        <v>2103098</v>
      </c>
      <c r="N19" s="275"/>
      <c r="O19" s="277"/>
      <c r="P19" s="22"/>
      <c r="Q19" s="50" t="s">
        <v>29</v>
      </c>
      <c r="R19" s="295">
        <v>19400</v>
      </c>
      <c r="S19" s="297">
        <v>1580.72</v>
      </c>
      <c r="T19" s="299">
        <v>82.99</v>
      </c>
    </row>
    <row r="20" spans="2:20" ht="24.95" customHeight="1">
      <c r="B20" s="266"/>
      <c r="C20" s="15">
        <v>2</v>
      </c>
      <c r="D20" s="16">
        <v>191</v>
      </c>
      <c r="E20" s="17">
        <f t="shared" si="0"/>
        <v>2040</v>
      </c>
      <c r="F20" s="18">
        <f t="shared" si="1"/>
        <v>30323.16</v>
      </c>
      <c r="G20" s="19">
        <f t="shared" si="2"/>
        <v>32363</v>
      </c>
      <c r="H20" s="20">
        <v>17808</v>
      </c>
      <c r="I20" s="273"/>
      <c r="J20" s="273"/>
      <c r="K20" s="18">
        <f t="shared" si="6"/>
        <v>1477885.92</v>
      </c>
      <c r="L20" s="19">
        <f t="shared" si="7"/>
        <v>2339399</v>
      </c>
      <c r="M20" s="37">
        <f t="shared" si="5"/>
        <v>2371762</v>
      </c>
      <c r="N20" s="275"/>
      <c r="O20" s="277"/>
      <c r="P20" s="22"/>
      <c r="Q20" s="51" t="s">
        <v>30</v>
      </c>
      <c r="R20" s="296"/>
      <c r="S20" s="298"/>
      <c r="T20" s="300"/>
    </row>
    <row r="21" spans="2:20" ht="24.95" customHeight="1" thickBot="1">
      <c r="B21" s="267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294"/>
      <c r="J21" s="294"/>
      <c r="K21" s="18">
        <f t="shared" si="6"/>
        <v>1282195.5</v>
      </c>
      <c r="L21" s="19">
        <f t="shared" si="7"/>
        <v>2143709</v>
      </c>
      <c r="M21" s="37">
        <f t="shared" si="5"/>
        <v>2178294</v>
      </c>
      <c r="N21" s="276"/>
      <c r="O21" s="277"/>
      <c r="P21" s="22"/>
      <c r="Q21" s="50" t="s">
        <v>32</v>
      </c>
      <c r="R21" s="287">
        <v>466800</v>
      </c>
      <c r="S21" s="289">
        <v>3036.26</v>
      </c>
      <c r="T21" s="291">
        <v>82.99</v>
      </c>
    </row>
    <row r="22" spans="2:20" ht="24.95" customHeight="1" thickTop="1" thickBot="1">
      <c r="B22" s="285" t="s">
        <v>31</v>
      </c>
      <c r="C22" s="286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1"/>
      <c r="Q22" s="51" t="s">
        <v>33</v>
      </c>
      <c r="R22" s="288"/>
      <c r="S22" s="290"/>
      <c r="T22" s="292"/>
    </row>
    <row r="23" spans="2:20" ht="20.100000000000001" customHeight="1">
      <c r="C23" s="2" t="s">
        <v>35</v>
      </c>
    </row>
    <row r="24" spans="2:20" ht="20.100000000000001" customHeight="1">
      <c r="C24" s="3" t="str">
        <f>"※　空調用ガスの供給期間中の契約最大使用量は"&amp;L4&amp;"m3/hとする。"</f>
        <v>※　空調用ガスの供給期間中の契約最大使用量は130m3/hとする。</v>
      </c>
    </row>
  </sheetData>
  <sheetProtection selectLockedCells="1"/>
  <mergeCells count="37">
    <mergeCell ref="B22:C22"/>
    <mergeCell ref="R21:R22"/>
    <mergeCell ref="S21:S22"/>
    <mergeCell ref="T21:T22"/>
    <mergeCell ref="T16:T17"/>
    <mergeCell ref="I18:I21"/>
    <mergeCell ref="J18:J21"/>
    <mergeCell ref="B19:B21"/>
    <mergeCell ref="R19:R20"/>
    <mergeCell ref="S19:S20"/>
    <mergeCell ref="T19:T20"/>
    <mergeCell ref="T5:T7"/>
    <mergeCell ref="I6:I8"/>
    <mergeCell ref="J6:J8"/>
    <mergeCell ref="B10:B18"/>
    <mergeCell ref="I10:I17"/>
    <mergeCell ref="J10:J17"/>
    <mergeCell ref="N10:N21"/>
    <mergeCell ref="O10:O21"/>
    <mergeCell ref="Q16:Q18"/>
    <mergeCell ref="R16:S16"/>
    <mergeCell ref="H5:H8"/>
    <mergeCell ref="I5:J5"/>
    <mergeCell ref="K5:K8"/>
    <mergeCell ref="L5:L8"/>
    <mergeCell ref="Q5:R7"/>
    <mergeCell ref="S5:S7"/>
    <mergeCell ref="B4:C8"/>
    <mergeCell ref="D4:G4"/>
    <mergeCell ref="M4:M8"/>
    <mergeCell ref="N4:N8"/>
    <mergeCell ref="H4:K4"/>
    <mergeCell ref="O4:O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0:J10 I18:J18" xr:uid="{00000000-0002-0000-08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(京町）</vt:lpstr>
      <vt:lpstr>(鷺山）(一般用)</vt:lpstr>
      <vt:lpstr>(鷺山） (空調用)</vt:lpstr>
      <vt:lpstr>(市橋）</vt:lpstr>
      <vt:lpstr>(あいかわ）</vt:lpstr>
      <vt:lpstr>予定価格算定書(ビジエネガスプラン２)</vt:lpstr>
      <vt:lpstr>予定価格算定書(ビジエネガスプラン４)</vt:lpstr>
      <vt:lpstr>（不採用）予定価格算定書</vt:lpstr>
      <vt:lpstr>'(あいかわ）'!Print_Area</vt:lpstr>
      <vt:lpstr>'(京町）'!Print_Area</vt:lpstr>
      <vt:lpstr>'(鷺山） (空調用)'!Print_Area</vt:lpstr>
      <vt:lpstr>'(鷺山）(一般用)'!Print_Area</vt:lpstr>
      <vt:lpstr>'(市橋）'!Print_Area</vt:lpstr>
      <vt:lpstr>'（不採用）予定価格算定書'!Print_Area</vt:lpstr>
      <vt:lpstr>'予定価格算定書(ビジエネガスプラン２)'!Print_Area</vt:lpstr>
      <vt:lpstr>'予定価格算定書(ビジエネガスプラン４)'!Print_Area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2022-10-06T10:12:18Z</cp:lastPrinted>
  <dcterms:created xsi:type="dcterms:W3CDTF">2003-05-07T07:33:15Z</dcterms:created>
  <dcterms:modified xsi:type="dcterms:W3CDTF">2024-10-04T06:33:30Z</dcterms:modified>
</cp:coreProperties>
</file>