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6\市庁舎\HP\"/>
    </mc:Choice>
  </mc:AlternateContent>
  <xr:revisionPtr revIDLastSave="0" documentId="13_ncr:1_{74D104DD-51A9-4E84-9ECD-36F2F8A812B9}" xr6:coauthVersionLast="47" xr6:coauthVersionMax="47" xr10:uidLastSave="{00000000-0000-0000-0000-000000000000}"/>
  <bookViews>
    <workbookView xWindow="-120" yWindow="-120" windowWidth="20730" windowHeight="11160" tabRatio="689" xr2:uid="{00000000-000D-0000-FFFF-FFFF00000000}"/>
  </bookViews>
  <sheets>
    <sheet name="入札金額算定書" sheetId="4" r:id="rId1"/>
    <sheet name="（不採用）入札金額算定書" sheetId="3" state="hidden" r:id="rId2"/>
  </sheets>
  <definedNames>
    <definedName name="_xlnm.Print_Area" localSheetId="1">'（不採用）入札金額算定書'!$A$1:$T$30</definedName>
    <definedName name="_xlnm.Print_Area" localSheetId="0">入札金額算定書!$A$1:$J$32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4" l="1"/>
  <c r="H18" i="4" s="1"/>
  <c r="G19" i="4"/>
  <c r="H19" i="4" s="1"/>
  <c r="G20" i="4"/>
  <c r="H20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9" i="4"/>
  <c r="H9" i="4" s="1"/>
  <c r="H21" i="4" l="1"/>
  <c r="H24" i="4" s="1"/>
  <c r="D21" i="4"/>
  <c r="C30" i="3" l="1"/>
  <c r="J18" i="3"/>
  <c r="J10" i="3"/>
  <c r="K19" i="3" l="1"/>
  <c r="K20" i="3"/>
  <c r="K21" i="3"/>
  <c r="K18" i="3"/>
  <c r="K11" i="3"/>
  <c r="K12" i="3"/>
  <c r="K13" i="3"/>
  <c r="K14" i="3"/>
  <c r="K15" i="3"/>
  <c r="K16" i="3"/>
  <c r="K17" i="3"/>
  <c r="K10" i="3"/>
  <c r="I18" i="3" l="1"/>
  <c r="I10" i="3"/>
  <c r="L20" i="3" l="1"/>
  <c r="L21" i="3"/>
  <c r="L18" i="3"/>
  <c r="L19" i="3"/>
  <c r="L11" i="3"/>
  <c r="L15" i="3"/>
  <c r="L13" i="3"/>
  <c r="L10" i="3"/>
  <c r="L12" i="3"/>
  <c r="L16" i="3"/>
  <c r="L17" i="3"/>
  <c r="L14" i="3"/>
  <c r="H22" i="3"/>
  <c r="D22" i="3" l="1"/>
  <c r="F21" i="3"/>
  <c r="E21" i="3"/>
  <c r="F20" i="3"/>
  <c r="E20" i="3"/>
  <c r="F19" i="3"/>
  <c r="E19" i="3"/>
  <c r="F18" i="3"/>
  <c r="E18" i="3"/>
  <c r="F17" i="3"/>
  <c r="E17" i="3"/>
  <c r="F16" i="3"/>
  <c r="E16" i="3"/>
  <c r="F15" i="3"/>
  <c r="E15" i="3"/>
  <c r="F14" i="3"/>
  <c r="E14" i="3"/>
  <c r="F13" i="3"/>
  <c r="E13" i="3"/>
  <c r="F12" i="3"/>
  <c r="E12" i="3"/>
  <c r="F11" i="3"/>
  <c r="E11" i="3"/>
  <c r="F10" i="3"/>
  <c r="E10" i="3"/>
  <c r="G11" i="3" l="1"/>
  <c r="M11" i="3" s="1"/>
  <c r="G15" i="3"/>
  <c r="M15" i="3" s="1"/>
  <c r="G12" i="3"/>
  <c r="M12" i="3" s="1"/>
  <c r="G16" i="3"/>
  <c r="M16" i="3" s="1"/>
  <c r="L22" i="3"/>
  <c r="G19" i="3"/>
  <c r="M19" i="3" s="1"/>
  <c r="G21" i="3"/>
  <c r="M21" i="3" s="1"/>
  <c r="G14" i="3"/>
  <c r="M14" i="3" s="1"/>
  <c r="G13" i="3"/>
  <c r="M13" i="3" s="1"/>
  <c r="G18" i="3"/>
  <c r="M18" i="3" s="1"/>
  <c r="G20" i="3"/>
  <c r="M20" i="3" s="1"/>
  <c r="G17" i="3"/>
  <c r="M17" i="3" s="1"/>
  <c r="G10" i="3"/>
  <c r="M10" i="3" s="1"/>
  <c r="M22" i="3" l="1"/>
  <c r="N22" i="3" s="1"/>
  <c r="O22" i="3" s="1"/>
  <c r="G22" i="3"/>
</calcChain>
</file>

<file path=xl/sharedStrings.xml><?xml version="1.0" encoding="utf-8"?>
<sst xmlns="http://schemas.openxmlformats.org/spreadsheetml/2006/main" count="105" uniqueCount="78">
  <si>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</si>
  <si>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供給年月</t>
    <rPh sb="0" eb="2">
      <t>キョウキュウ</t>
    </rPh>
    <rPh sb="2" eb="4">
      <t>ネンゲツ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</si>
  <si>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</si>
  <si>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</si>
  <si>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（円）</t>
    <rPh sb="1" eb="2">
      <t>エン</t>
    </rPh>
    <phoneticPr fontId="2"/>
  </si>
  <si>
    <t>（ア）</t>
    <phoneticPr fontId="2"/>
  </si>
  <si>
    <t>合計</t>
    <rPh sb="0" eb="2">
      <t>ゴウケイ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</si>
  <si>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</si>
  <si>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H30</t>
    <phoneticPr fontId="2"/>
  </si>
  <si>
    <t>予定ガス
使用量</t>
    <rPh sb="0" eb="2">
      <t>ヨテイ</t>
    </rPh>
    <rPh sb="5" eb="7">
      <t>シヨウ</t>
    </rPh>
    <rPh sb="7" eb="8">
      <t>リョウ</t>
    </rPh>
    <phoneticPr fontId="2"/>
  </si>
  <si>
    <t>料金表</t>
  </si>
  <si>
    <t>基本料金
入札単価</t>
    <phoneticPr fontId="1"/>
  </si>
  <si>
    <t>（円）</t>
    <phoneticPr fontId="2"/>
  </si>
  <si>
    <t>基本料金
Ａ</t>
    <rPh sb="0" eb="2">
      <t>キホン</t>
    </rPh>
    <rPh sb="2" eb="4">
      <t>リョウキン</t>
    </rPh>
    <phoneticPr fontId="2"/>
  </si>
  <si>
    <t>ガス従量料金
Ｂ</t>
    <rPh sb="2" eb="4">
      <t>ジュウリョウ</t>
    </rPh>
    <rPh sb="4" eb="6">
      <t>リョウキン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</si>
  <si>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</si>
  <si>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</si>
  <si>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</si>
  <si>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</si>
  <si>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</si>
  <si>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</si>
  <si>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様式第６</t>
    <rPh sb="0" eb="2">
      <t>ヨウシキ</t>
    </rPh>
    <rPh sb="2" eb="3">
      <t>ダイ</t>
    </rPh>
    <phoneticPr fontId="1"/>
  </si>
  <si>
    <t>一般用</t>
    <rPh sb="0" eb="3">
      <t>イッパンヨウ</t>
    </rPh>
    <phoneticPr fontId="1"/>
  </si>
  <si>
    <t>空調用</t>
    <rPh sb="0" eb="3">
      <t>クウチョウヨウ</t>
    </rPh>
    <phoneticPr fontId="1"/>
  </si>
  <si>
    <t>基本料金</t>
    <rPh sb="0" eb="2">
      <t>キホン</t>
    </rPh>
    <rPh sb="2" eb="4">
      <t>リョウキン</t>
    </rPh>
    <phoneticPr fontId="2"/>
  </si>
  <si>
    <t>定額
D</t>
    <rPh sb="0" eb="2">
      <t>テイガク</t>
    </rPh>
    <phoneticPr fontId="2"/>
  </si>
  <si>
    <t>流量
E</t>
    <rPh sb="0" eb="2">
      <t>リュウリョウ</t>
    </rPh>
    <phoneticPr fontId="2"/>
  </si>
  <si>
    <t>ガス従量料金
F</t>
    <rPh sb="2" eb="4">
      <t>ジュウリョウ</t>
    </rPh>
    <rPh sb="4" eb="6">
      <t>リョウキン</t>
    </rPh>
    <phoneticPr fontId="2"/>
  </si>
  <si>
    <t>月毎の
ガス料金合計
H
（C＋G）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</si>
  <si>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定額</t>
  </si>
  <si>
    <t>流量</t>
  </si>
  <si>
    <t>その他期</t>
  </si>
  <si>
    <t>冬期</t>
  </si>
  <si>
    <t>ガス従量料金
入札単価</t>
    <phoneticPr fontId="1"/>
  </si>
  <si>
    <t>ガス従量料金
入札単価</t>
    <phoneticPr fontId="1"/>
  </si>
  <si>
    <t>基本料金入札単価</t>
    <rPh sb="4" eb="6">
      <t>ニュウサツ</t>
    </rPh>
    <rPh sb="6" eb="8">
      <t>タンカ</t>
    </rPh>
    <phoneticPr fontId="1"/>
  </si>
  <si>
    <t>（円/月）</t>
  </si>
  <si>
    <t>（4月～11月）</t>
  </si>
  <si>
    <t>（12月～3月）</t>
  </si>
  <si>
    <t>H31</t>
    <phoneticPr fontId="1"/>
  </si>
  <si>
    <r>
      <t>（円/ｍ</t>
    </r>
    <r>
      <rPr>
        <vertAlign val="superscript"/>
        <sz val="11"/>
        <rFont val="ＭＳ Ｐ明朝"/>
        <family val="1"/>
        <charset val="128"/>
      </rPr>
      <t>３</t>
    </r>
    <r>
      <rPr>
        <sz val="11"/>
        <rFont val="ＭＳ Ｐ明朝"/>
        <family val="1"/>
        <charset val="128"/>
      </rPr>
      <t>）</t>
    </r>
  </si>
  <si>
    <t>一般用
ガス料金計
Ｃ
（Ａ＋Ｂ）</t>
    <rPh sb="0" eb="3">
      <t>イッパンヨウ</t>
    </rPh>
    <rPh sb="6" eb="8">
      <t>リョウキン</t>
    </rPh>
    <rPh sb="8" eb="9">
      <t>ケイ</t>
    </rPh>
    <phoneticPr fontId="1"/>
  </si>
  <si>
    <t>空調用
ガス料金計
G
（D＋E＋F）</t>
    <rPh sb="0" eb="3">
      <t>クウチョウヨウ</t>
    </rPh>
    <rPh sb="6" eb="8">
      <t>リョウキン</t>
    </rPh>
    <rPh sb="8" eb="9">
      <t>ケイ</t>
    </rPh>
    <phoneticPr fontId="1"/>
  </si>
  <si>
    <t>0～20</t>
    <phoneticPr fontId="2"/>
  </si>
  <si>
    <r>
      <t>(m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/月)</t>
    </r>
    <phoneticPr fontId="1"/>
  </si>
  <si>
    <t>21～50</t>
    <phoneticPr fontId="2"/>
  </si>
  <si>
    <t>51～100</t>
    <phoneticPr fontId="2"/>
  </si>
  <si>
    <t>101～250</t>
    <phoneticPr fontId="2"/>
  </si>
  <si>
    <t>251～500</t>
    <phoneticPr fontId="2"/>
  </si>
  <si>
    <t>501～</t>
    <phoneticPr fontId="2"/>
  </si>
  <si>
    <r>
      <t>（m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phoneticPr fontId="2"/>
  </si>
  <si>
    <t>流量区分</t>
    <rPh sb="0" eb="2">
      <t>リュウリョウ</t>
    </rPh>
    <rPh sb="2" eb="4">
      <t>クブン</t>
    </rPh>
    <phoneticPr fontId="1"/>
  </si>
  <si>
    <t>ガス料金
総価(税込)
H
（Ｃ＋G）</t>
    <rPh sb="2" eb="4">
      <t>リョウキン</t>
    </rPh>
    <rPh sb="5" eb="6">
      <t>ソウ</t>
    </rPh>
    <rPh sb="6" eb="7">
      <t>カ</t>
    </rPh>
    <rPh sb="7" eb="11">
      <t>ゼイコミ</t>
    </rPh>
    <rPh sb="8" eb="10">
      <t>ゼイコ</t>
    </rPh>
    <phoneticPr fontId="2"/>
  </si>
  <si>
    <r>
      <t>ガス料金
総価(税抜）
I
H</t>
    </r>
    <r>
      <rPr>
        <sz val="10"/>
        <rFont val="ＭＳ Ｐ明朝"/>
        <family val="1"/>
        <charset val="128"/>
      </rPr>
      <t>－H×8／108</t>
    </r>
    <rPh sb="2" eb="4">
      <t>リョウキン</t>
    </rPh>
    <rPh sb="5" eb="6">
      <t>ソウ</t>
    </rPh>
    <rPh sb="6" eb="7">
      <t>カ</t>
    </rPh>
    <rPh sb="8" eb="9">
      <t>ゼイ</t>
    </rPh>
    <rPh sb="9" eb="10">
      <t>ヌ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</si>
  <si>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3"/>
  </si>
  <si>
    <t>２　入札金額算定書の最右列の（ア）欄、ガス料金総価（税抜）の金額を入札書に記入すること。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0" eb="11">
      <t>サイ</t>
    </rPh>
    <rPh sb="11" eb="13">
      <t>ウレツ</t>
    </rPh>
    <rPh sb="17" eb="18">
      <t>ラン</t>
    </rPh>
    <rPh sb="21" eb="23">
      <t>リョウキン</t>
    </rPh>
    <rPh sb="23" eb="24">
      <t>ソウ</t>
    </rPh>
    <rPh sb="24" eb="25">
      <t>カ</t>
    </rPh>
    <rPh sb="26" eb="27">
      <t>ゼイ</t>
    </rPh>
    <rPh sb="27" eb="28">
      <t>ヌ</t>
    </rPh>
    <rPh sb="30" eb="32">
      <t>キンガク</t>
    </rPh>
    <rPh sb="33" eb="36">
      <t>ニュウサツショ</t>
    </rPh>
    <rPh sb="37" eb="39">
      <t>キニュウ</t>
    </rPh>
    <phoneticPr fontId="3"/>
  </si>
  <si>
    <t>３　基本料金入札単価及びガス従量料金入札単価に、１円未満の端数を含むことができる。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4" eb="16">
      <t>ジュウリョウ</t>
    </rPh>
    <rPh sb="15" eb="16">
      <t>リョウ</t>
    </rPh>
    <rPh sb="16" eb="18">
      <t>リョウキン</t>
    </rPh>
    <rPh sb="18" eb="20">
      <t>ニュウサツ</t>
    </rPh>
    <rPh sb="20" eb="22">
      <t>タンカ</t>
    </rPh>
    <rPh sb="25" eb="26">
      <t>エン</t>
    </rPh>
    <rPh sb="26" eb="28">
      <t>ミマン</t>
    </rPh>
    <rPh sb="29" eb="31">
      <t>ハスウ</t>
    </rPh>
    <rPh sb="32" eb="33">
      <t>フク</t>
    </rPh>
    <phoneticPr fontId="3"/>
  </si>
  <si>
    <t>４　単位及び端数処理等の料金計算に必要な事項は、岐阜市を供給区域とする一般ガス導管事業者に準ずることとする。</t>
  </si>
  <si>
    <t>５　太枠内に入札単価(税込)を記入すること。</t>
    <rPh sb="6" eb="8">
      <t>ニュウサツ</t>
    </rPh>
    <rPh sb="8" eb="10">
      <t>タンカ</t>
    </rPh>
    <rPh sb="11" eb="13">
      <t>ゼイコミ</t>
    </rPh>
    <rPh sb="15" eb="17">
      <t>キニュウ</t>
    </rPh>
    <phoneticPr fontId="2"/>
  </si>
  <si>
    <t>６　ガス従量料金入札単価には、原料費調整額を含まない。</t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2"/>
  </si>
  <si>
    <t>様式第５</t>
    <rPh sb="0" eb="2">
      <t>ヨウシキ</t>
    </rPh>
    <rPh sb="2" eb="3">
      <t>ダイ</t>
    </rPh>
    <phoneticPr fontId="1"/>
  </si>
  <si>
    <t>予定ガス使用量
A</t>
    <rPh sb="0" eb="2">
      <t>ヨテイ</t>
    </rPh>
    <rPh sb="4" eb="7">
      <t>シヨウリョウ</t>
    </rPh>
    <phoneticPr fontId="1"/>
  </si>
  <si>
    <t>７　仕様書の注意点を踏まえた記載であれば、入札参加者の需給内容に合わせた様式も可とする。</t>
    <phoneticPr fontId="1"/>
  </si>
  <si>
    <t>ガス従量料金</t>
    <rPh sb="2" eb="4">
      <t>ジュウリョウ</t>
    </rPh>
    <rPh sb="4" eb="6">
      <t>リョウキン</t>
    </rPh>
    <phoneticPr fontId="2"/>
  </si>
  <si>
    <t xml:space="preserve">
（円）</t>
    <rPh sb="2" eb="3">
      <t>エン</t>
    </rPh>
    <phoneticPr fontId="2"/>
  </si>
  <si>
    <t>単価（税込）
①</t>
    <rPh sb="0" eb="2">
      <t>タンカ</t>
    </rPh>
    <rPh sb="3" eb="5">
      <t>ゼイコミ</t>
    </rPh>
    <phoneticPr fontId="2"/>
  </si>
  <si>
    <t>単価（税込）
②</t>
    <rPh sb="0" eb="2">
      <t>タンカ</t>
    </rPh>
    <rPh sb="3" eb="5">
      <t>ゼイコミ</t>
    </rPh>
    <phoneticPr fontId="1"/>
  </si>
  <si>
    <r>
      <t>（円/m</t>
    </r>
    <r>
      <rPr>
        <vertAlign val="superscript"/>
        <sz val="11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）</t>
    </r>
    <rPh sb="1" eb="2">
      <t>エン</t>
    </rPh>
    <phoneticPr fontId="2"/>
  </si>
  <si>
    <t>従量料金
B
（A×②）</t>
    <rPh sb="0" eb="2">
      <t>ジュウリョウ</t>
    </rPh>
    <rPh sb="2" eb="4">
      <t>リョウキン</t>
    </rPh>
    <phoneticPr fontId="1"/>
  </si>
  <si>
    <t>月毎の
ガス料金合計
C
（①+B）</t>
    <rPh sb="0" eb="1">
      <t>ツキ</t>
    </rPh>
    <rPh sb="1" eb="2">
      <t>ゴト</t>
    </rPh>
    <rPh sb="6" eb="8">
      <t>リョウキン</t>
    </rPh>
    <rPh sb="8" eb="10">
      <t>ゴウケイ</t>
    </rPh>
    <phoneticPr fontId="2"/>
  </si>
  <si>
    <t>４　月毎のガス料金合計Cの1円未満の端数は切り捨てる。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1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</si>
  <si>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</si>
  <si>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</t>
    </r>
    <r>
      <rPr>
        <sz val="11"/>
        <rFont val="ＭＳ Ｐ明朝"/>
        <family val="1"/>
        <charset val="128"/>
      </rPr>
      <t>は</t>
    </r>
    <r>
      <rPr>
        <b/>
        <sz val="11"/>
        <rFont val="ＭＳ Ｐゴシック"/>
        <family val="3"/>
        <charset val="128"/>
      </rPr>
      <t>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3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</si>
  <si>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</si>
  <si>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0" eb="21">
      <t>ガク</t>
    </rPh>
    <phoneticPr fontId="3"/>
  </si>
  <si>
    <t>入札書記載額
（ガス料金総価）</t>
    <rPh sb="0" eb="2">
      <t>ニュウサツ</t>
    </rPh>
    <rPh sb="2" eb="3">
      <t>ショ</t>
    </rPh>
    <rPh sb="3" eb="5">
      <t>キサイ</t>
    </rPh>
    <rPh sb="5" eb="6">
      <t>ガク</t>
    </rPh>
    <rPh sb="10" eb="12">
      <t>リョウキン</t>
    </rPh>
    <rPh sb="12" eb="13">
      <t>ソウ</t>
    </rPh>
    <rPh sb="13" eb="14">
      <t>カ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</si>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</sst>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0_);[Red]\(#,##0.00\)"/>
    <numFmt numFmtId="177" formatCode="#,##0_);[Red]\(#,##0\)"/>
    <numFmt numFmtId="178" formatCode="General&quot;m3&quot;"/>
    <numFmt numFmtId="179" formatCode="0.00_ "/>
    <numFmt numFmtId="180" formatCode="#,##0.00_ "/>
    <numFmt numFmtId="181" formatCode="#,##0&quot;円&quot;"/>
  </numFmts>
  <fonts count="15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11"/>
      <color rgb="FF00206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38" fontId="3" fillId="0" borderId="0" applyFont="0" applyFill="0" applyBorder="0" applyAlignment="0" applyProtection="0"/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3" fillId="0" borderId="0"/>
  </cellStyleXfs>
  <cellXfs count="163">
    <xf numFmtId="0" fontId="0" fillId="0" borderId="0" xfId="0"/>
    <xf numFmtId="0" fontId="4" fillId="2" borderId="0" xfId="0" applyFont="1" applyFill="1" applyProtection="1"/>
    <xf numFmtId="0" fontId="4" fillId="2" borderId="0" xfId="0" applyFont="1" applyFill="1" applyAlignment="1" applyProtection="1"/>
    <xf numFmtId="0" fontId="6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right"/>
    </xf>
    <xf numFmtId="0" fontId="4" fillId="2" borderId="20" xfId="0" applyFont="1" applyFill="1" applyBorder="1" applyAlignment="1" applyProtection="1">
      <alignment horizontal="right" wrapText="1"/>
    </xf>
    <xf numFmtId="0" fontId="4" fillId="2" borderId="16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right"/>
    </xf>
    <xf numFmtId="0" fontId="4" fillId="2" borderId="23" xfId="0" applyFont="1" applyFill="1" applyBorder="1" applyAlignment="1" applyProtection="1">
      <alignment horizontal="right" wrapText="1"/>
    </xf>
    <xf numFmtId="0" fontId="4" fillId="2" borderId="8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177" fontId="4" fillId="2" borderId="3" xfId="1" applyNumberFormat="1" applyFont="1" applyFill="1" applyBorder="1" applyProtection="1"/>
    <xf numFmtId="176" fontId="4" fillId="2" borderId="3" xfId="1" applyNumberFormat="1" applyFont="1" applyFill="1" applyBorder="1" applyAlignment="1" applyProtection="1"/>
    <xf numFmtId="176" fontId="4" fillId="2" borderId="3" xfId="1" applyNumberFormat="1" applyFont="1" applyFill="1" applyBorder="1" applyProtection="1"/>
    <xf numFmtId="177" fontId="4" fillId="2" borderId="18" xfId="0" applyNumberFormat="1" applyFont="1" applyFill="1" applyBorder="1" applyProtection="1"/>
    <xf numFmtId="177" fontId="4" fillId="2" borderId="10" xfId="1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right"/>
    </xf>
    <xf numFmtId="177" fontId="4" fillId="2" borderId="0" xfId="0" applyNumberFormat="1" applyFont="1" applyFill="1" applyBorder="1" applyAlignment="1" applyProtection="1">
      <alignment horizontal="right"/>
    </xf>
    <xf numFmtId="0" fontId="7" fillId="2" borderId="19" xfId="0" applyFont="1" applyFill="1" applyBorder="1" applyAlignment="1" applyProtection="1">
      <alignment horizontal="center"/>
    </xf>
    <xf numFmtId="177" fontId="4" fillId="2" borderId="4" xfId="1" applyNumberFormat="1" applyFont="1" applyFill="1" applyBorder="1" applyProtection="1"/>
    <xf numFmtId="176" fontId="4" fillId="2" borderId="4" xfId="1" applyNumberFormat="1" applyFont="1" applyFill="1" applyBorder="1" applyAlignment="1" applyProtection="1"/>
    <xf numFmtId="176" fontId="4" fillId="2" borderId="4" xfId="1" applyNumberFormat="1" applyFont="1" applyFill="1" applyBorder="1" applyProtection="1"/>
    <xf numFmtId="177" fontId="4" fillId="2" borderId="21" xfId="0" applyNumberFormat="1" applyFont="1" applyFill="1" applyBorder="1" applyProtection="1"/>
    <xf numFmtId="177" fontId="4" fillId="2" borderId="6" xfId="1" applyNumberFormat="1" applyFont="1" applyFill="1" applyBorder="1" applyProtection="1"/>
    <xf numFmtId="177" fontId="4" fillId="2" borderId="24" xfId="1" applyNumberFormat="1" applyFont="1" applyFill="1" applyBorder="1" applyProtection="1"/>
    <xf numFmtId="177" fontId="4" fillId="2" borderId="27" xfId="1" applyNumberFormat="1" applyFont="1" applyFill="1" applyBorder="1" applyAlignment="1" applyProtection="1">
      <alignment horizontal="center"/>
    </xf>
    <xf numFmtId="177" fontId="4" fillId="2" borderId="26" xfId="1" applyNumberFormat="1" applyFont="1" applyFill="1" applyBorder="1" applyProtection="1"/>
    <xf numFmtId="177" fontId="4" fillId="2" borderId="28" xfId="1" applyNumberFormat="1" applyFont="1" applyFill="1" applyBorder="1" applyProtection="1"/>
    <xf numFmtId="177" fontId="4" fillId="2" borderId="29" xfId="1" applyNumberFormat="1" applyFont="1" applyFill="1" applyBorder="1" applyProtection="1"/>
    <xf numFmtId="177" fontId="4" fillId="2" borderId="24" xfId="1" applyNumberFormat="1" applyFont="1" applyFill="1" applyBorder="1" applyAlignment="1" applyProtection="1">
      <alignment horizontal="right"/>
    </xf>
    <xf numFmtId="0" fontId="4" fillId="2" borderId="34" xfId="0" applyFont="1" applyFill="1" applyBorder="1" applyAlignment="1" applyProtection="1">
      <alignment horizontal="right"/>
    </xf>
    <xf numFmtId="177" fontId="4" fillId="2" borderId="15" xfId="0" applyNumberFormat="1" applyFont="1" applyFill="1" applyBorder="1" applyProtection="1"/>
    <xf numFmtId="177" fontId="4" fillId="2" borderId="35" xfId="1" applyNumberFormat="1" applyFont="1" applyFill="1" applyBorder="1" applyProtection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6" fillId="0" borderId="36" xfId="0" applyNumberFormat="1" applyFont="1" applyBorder="1" applyAlignment="1" applyProtection="1">
      <alignment horizontal="right" vertical="center" wrapText="1" indent="1"/>
      <protection locked="0"/>
    </xf>
    <xf numFmtId="4" fontId="6" fillId="0" borderId="37" xfId="0" applyNumberFormat="1" applyFont="1" applyBorder="1" applyAlignment="1" applyProtection="1">
      <alignment horizontal="right" vertical="center" wrapText="1" indent="1"/>
      <protection locked="0"/>
    </xf>
    <xf numFmtId="4" fontId="6" fillId="0" borderId="38" xfId="0" applyNumberFormat="1" applyFont="1" applyBorder="1" applyAlignment="1" applyProtection="1">
      <alignment horizontal="right" vertical="center" wrapText="1" indent="1"/>
      <protection locked="0"/>
    </xf>
    <xf numFmtId="4" fontId="6" fillId="0" borderId="39" xfId="0" applyNumberFormat="1" applyFont="1" applyBorder="1" applyAlignment="1" applyProtection="1">
      <alignment horizontal="right" vertical="center" wrapText="1" indent="1"/>
      <protection locked="0"/>
    </xf>
    <xf numFmtId="4" fontId="6" fillId="0" borderId="40" xfId="0" applyNumberFormat="1" applyFont="1" applyBorder="1" applyAlignment="1" applyProtection="1">
      <alignment horizontal="right" vertical="center" wrapText="1" indent="1"/>
      <protection locked="0"/>
    </xf>
    <xf numFmtId="4" fontId="6" fillId="0" borderId="41" xfId="0" applyNumberFormat="1" applyFont="1" applyBorder="1" applyAlignment="1" applyProtection="1">
      <alignment horizontal="right" vertical="center" wrapText="1" indent="1"/>
      <protection locked="0"/>
    </xf>
    <xf numFmtId="178" fontId="9" fillId="2" borderId="18" xfId="2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/>
    </xf>
    <xf numFmtId="3" fontId="12" fillId="0" borderId="0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9" fontId="3" fillId="2" borderId="0" xfId="2" applyNumberFormat="1" applyFont="1" applyFill="1" applyAlignment="1" applyProtection="1">
      <alignment horizontal="left"/>
    </xf>
    <xf numFmtId="0" fontId="4" fillId="2" borderId="23" xfId="0" applyFont="1" applyFill="1" applyBorder="1" applyAlignment="1" applyProtection="1">
      <alignment horizontal="right"/>
    </xf>
    <xf numFmtId="177" fontId="4" fillId="2" borderId="1" xfId="1" applyNumberFormat="1" applyFont="1" applyFill="1" applyBorder="1" applyProtection="1"/>
    <xf numFmtId="0" fontId="4" fillId="2" borderId="14" xfId="0" applyFont="1" applyFill="1" applyBorder="1" applyAlignment="1" applyProtection="1">
      <alignment horizontal="right"/>
    </xf>
    <xf numFmtId="177" fontId="4" fillId="2" borderId="14" xfId="0" applyNumberFormat="1" applyFont="1" applyFill="1" applyBorder="1" applyProtection="1"/>
    <xf numFmtId="177" fontId="4" fillId="2" borderId="0" xfId="1" applyNumberFormat="1" applyFont="1" applyFill="1" applyBorder="1" applyAlignment="1" applyProtection="1">
      <alignment horizontal="center"/>
    </xf>
    <xf numFmtId="0" fontId="4" fillId="2" borderId="0" xfId="1" applyNumberFormat="1" applyFont="1" applyFill="1" applyBorder="1" applyAlignment="1" applyProtection="1">
      <alignment horizontal="center" vertical="center"/>
    </xf>
    <xf numFmtId="0" fontId="4" fillId="2" borderId="0" xfId="1" applyNumberFormat="1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right" wrapText="1"/>
    </xf>
    <xf numFmtId="177" fontId="4" fillId="2" borderId="56" xfId="1" applyNumberFormat="1" applyFont="1" applyFill="1" applyBorder="1" applyProtection="1"/>
    <xf numFmtId="0" fontId="4" fillId="2" borderId="4" xfId="0" applyFont="1" applyFill="1" applyBorder="1" applyAlignment="1" applyProtection="1">
      <alignment horizontal="right" wrapText="1"/>
    </xf>
    <xf numFmtId="180" fontId="4" fillId="2" borderId="2" xfId="1" applyNumberFormat="1" applyFont="1" applyFill="1" applyBorder="1" applyProtection="1"/>
    <xf numFmtId="177" fontId="4" fillId="2" borderId="52" xfId="0" applyNumberFormat="1" applyFont="1" applyFill="1" applyBorder="1" applyProtection="1"/>
    <xf numFmtId="177" fontId="4" fillId="2" borderId="0" xfId="0" applyNumberFormat="1" applyFont="1" applyFill="1" applyBorder="1" applyAlignment="1" applyProtection="1"/>
    <xf numFmtId="0" fontId="3" fillId="2" borderId="64" xfId="1" applyNumberFormat="1" applyFont="1" applyFill="1" applyBorder="1" applyAlignment="1" applyProtection="1">
      <alignment horizontal="center" wrapText="1"/>
    </xf>
    <xf numFmtId="181" fontId="14" fillId="2" borderId="65" xfId="1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>
      <alignment horizontal="center"/>
    </xf>
    <xf numFmtId="0" fontId="4" fillId="2" borderId="3" xfId="6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177" fontId="4" fillId="2" borderId="63" xfId="1" applyNumberFormat="1" applyFont="1" applyFill="1" applyBorder="1" applyAlignment="1" applyProtection="1">
      <alignment horizontal="right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4" xfId="2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/>
    </xf>
    <xf numFmtId="0" fontId="4" fillId="2" borderId="20" xfId="2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177" fontId="4" fillId="2" borderId="22" xfId="1" applyNumberFormat="1" applyFont="1" applyFill="1" applyBorder="1" applyAlignment="1" applyProtection="1">
      <alignment horizontal="center"/>
    </xf>
    <xf numFmtId="177" fontId="4" fillId="2" borderId="23" xfId="1" applyNumberFormat="1" applyFont="1" applyFill="1" applyBorder="1" applyAlignment="1" applyProtection="1">
      <alignment horizontal="center"/>
    </xf>
    <xf numFmtId="0" fontId="4" fillId="2" borderId="13" xfId="1" applyNumberFormat="1" applyFont="1" applyFill="1" applyBorder="1" applyAlignment="1" applyProtection="1">
      <alignment horizontal="center" vertical="center"/>
    </xf>
    <xf numFmtId="0" fontId="4" fillId="2" borderId="53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 vertical="center"/>
    </xf>
    <xf numFmtId="0" fontId="4" fillId="2" borderId="54" xfId="1" applyNumberFormat="1" applyFont="1" applyFill="1" applyBorder="1" applyAlignment="1" applyProtection="1">
      <alignment horizontal="center" vertical="center"/>
    </xf>
    <xf numFmtId="0" fontId="4" fillId="2" borderId="55" xfId="1" applyNumberFormat="1" applyFont="1" applyFill="1" applyBorder="1" applyAlignment="1" applyProtection="1">
      <alignment horizontal="center"/>
    </xf>
    <xf numFmtId="0" fontId="4" fillId="2" borderId="54" xfId="1" applyNumberFormat="1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0" borderId="5" xfId="6" applyFont="1" applyBorder="1" applyAlignment="1">
      <alignment vertical="center"/>
    </xf>
    <xf numFmtId="0" fontId="4" fillId="0" borderId="30" xfId="6" applyFont="1" applyBorder="1" applyAlignment="1">
      <alignment vertical="center"/>
    </xf>
    <xf numFmtId="4" fontId="6" fillId="0" borderId="44" xfId="0" applyNumberFormat="1" applyFont="1" applyBorder="1" applyAlignment="1" applyProtection="1">
      <alignment horizontal="center" vertical="center" wrapText="1"/>
      <protection locked="0"/>
    </xf>
    <xf numFmtId="4" fontId="6" fillId="0" borderId="46" xfId="0" applyNumberFormat="1" applyFont="1" applyBorder="1" applyAlignment="1" applyProtection="1">
      <alignment horizontal="center" vertical="center" wrapText="1"/>
      <protection locked="0"/>
    </xf>
    <xf numFmtId="4" fontId="6" fillId="0" borderId="47" xfId="0" applyNumberFormat="1" applyFont="1" applyBorder="1" applyAlignment="1" applyProtection="1">
      <alignment horizontal="center" vertical="center" wrapText="1"/>
      <protection locked="0"/>
    </xf>
    <xf numFmtId="4" fontId="6" fillId="0" borderId="49" xfId="0" applyNumberFormat="1" applyFont="1" applyBorder="1" applyAlignment="1" applyProtection="1">
      <alignment horizontal="center" vertical="center" wrapText="1"/>
      <protection locked="0"/>
    </xf>
    <xf numFmtId="4" fontId="6" fillId="0" borderId="4" xfId="0" applyNumberFormat="1" applyFont="1" applyBorder="1" applyAlignment="1" applyProtection="1">
      <alignment horizontal="center" vertical="center" wrapText="1"/>
      <protection locked="0"/>
    </xf>
    <xf numFmtId="4" fontId="6" fillId="0" borderId="50" xfId="0" applyNumberFormat="1" applyFont="1" applyBorder="1" applyAlignment="1" applyProtection="1">
      <alignment horizontal="center" vertical="center" wrapText="1"/>
      <protection locked="0"/>
    </xf>
    <xf numFmtId="4" fontId="6" fillId="0" borderId="48" xfId="0" applyNumberFormat="1" applyFont="1" applyBorder="1" applyAlignment="1" applyProtection="1">
      <alignment horizontal="center" vertical="center" wrapText="1"/>
      <protection locked="0"/>
    </xf>
    <xf numFmtId="4" fontId="6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horizontal="distributed" vertical="center" indent="6"/>
    </xf>
    <xf numFmtId="0" fontId="4" fillId="2" borderId="18" xfId="2" applyFont="1" applyFill="1" applyBorder="1" applyAlignment="1" applyProtection="1">
      <alignment horizontal="distributed" vertical="center" indent="6"/>
    </xf>
    <xf numFmtId="0" fontId="4" fillId="2" borderId="14" xfId="2" applyFont="1" applyFill="1" applyBorder="1" applyAlignment="1" applyProtection="1">
      <alignment horizontal="distributed" vertical="center" indent="6"/>
    </xf>
    <xf numFmtId="4" fontId="6" fillId="0" borderId="42" xfId="0" applyNumberFormat="1" applyFont="1" applyBorder="1" applyAlignment="1" applyProtection="1">
      <alignment horizontal="center" vertical="center" wrapText="1"/>
      <protection locked="0"/>
    </xf>
    <xf numFmtId="4" fontId="6" fillId="0" borderId="45" xfId="0" applyNumberFormat="1" applyFont="1" applyBorder="1" applyAlignment="1" applyProtection="1">
      <alignment horizontal="center" vertical="center" wrapText="1"/>
      <protection locked="0"/>
    </xf>
    <xf numFmtId="4" fontId="6" fillId="0" borderId="43" xfId="0" applyNumberFormat="1" applyFont="1" applyBorder="1" applyAlignment="1" applyProtection="1">
      <alignment horizontal="center" vertical="center" wrapText="1"/>
      <protection locked="0"/>
    </xf>
    <xf numFmtId="4" fontId="6" fillId="0" borderId="20" xfId="0" applyNumberFormat="1" applyFont="1" applyBorder="1" applyAlignment="1" applyProtection="1">
      <alignment horizontal="center" vertical="center" wrapText="1"/>
      <protection locked="0"/>
    </xf>
    <xf numFmtId="176" fontId="4" fillId="2" borderId="4" xfId="1" applyNumberFormat="1" applyFont="1" applyFill="1" applyBorder="1" applyAlignment="1" applyProtection="1">
      <alignment horizontal="center" vertical="center"/>
    </xf>
    <xf numFmtId="176" fontId="4" fillId="2" borderId="5" xfId="1" applyNumberFormat="1" applyFont="1" applyFill="1" applyBorder="1" applyAlignment="1" applyProtection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/>
    </xf>
    <xf numFmtId="176" fontId="4" fillId="2" borderId="4" xfId="3" applyNumberFormat="1" applyFont="1" applyFill="1" applyBorder="1" applyAlignment="1" applyProtection="1">
      <alignment horizontal="center" vertical="center"/>
    </xf>
    <xf numFmtId="176" fontId="4" fillId="2" borderId="5" xfId="3" applyNumberFormat="1" applyFont="1" applyFill="1" applyBorder="1" applyAlignment="1" applyProtection="1">
      <alignment horizontal="center" vertical="center"/>
    </xf>
    <xf numFmtId="176" fontId="4" fillId="2" borderId="20" xfId="3" applyNumberFormat="1" applyFont="1" applyFill="1" applyBorder="1" applyAlignment="1" applyProtection="1">
      <alignment horizontal="center" vertical="center"/>
    </xf>
    <xf numFmtId="176" fontId="4" fillId="2" borderId="30" xfId="1" applyNumberFormat="1" applyFont="1" applyFill="1" applyBorder="1" applyAlignment="1" applyProtection="1">
      <alignment horizontal="center" vertical="center"/>
    </xf>
    <xf numFmtId="176" fontId="4" fillId="2" borderId="30" xfId="3" applyNumberFormat="1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10" xfId="2" applyFont="1" applyFill="1" applyBorder="1" applyAlignment="1" applyProtection="1">
      <alignment horizontal="distributed" vertical="center" indent="2"/>
    </xf>
    <xf numFmtId="0" fontId="4" fillId="2" borderId="18" xfId="2" applyFont="1" applyFill="1" applyBorder="1" applyAlignment="1" applyProtection="1">
      <alignment horizontal="distributed" vertical="center" indent="2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/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/>
    </xf>
    <xf numFmtId="177" fontId="4" fillId="2" borderId="31" xfId="1" applyNumberFormat="1" applyFont="1" applyFill="1" applyBorder="1" applyAlignment="1" applyProtection="1"/>
    <xf numFmtId="177" fontId="4" fillId="2" borderId="31" xfId="0" applyNumberFormat="1" applyFont="1" applyFill="1" applyBorder="1" applyAlignment="1" applyProtection="1"/>
    <xf numFmtId="177" fontId="4" fillId="2" borderId="32" xfId="0" applyNumberFormat="1" applyFont="1" applyFill="1" applyBorder="1" applyAlignment="1" applyProtection="1"/>
    <xf numFmtId="177" fontId="4" fillId="2" borderId="12" xfId="1" applyNumberFormat="1" applyFont="1" applyFill="1" applyBorder="1" applyAlignment="1" applyProtection="1">
      <alignment horizontal="right"/>
    </xf>
    <xf numFmtId="177" fontId="4" fillId="2" borderId="13" xfId="0" applyNumberFormat="1" applyFont="1" applyFill="1" applyBorder="1" applyAlignment="1" applyProtection="1">
      <alignment horizontal="right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19" xfId="2" applyFont="1" applyFill="1" applyBorder="1" applyAlignment="1" applyProtection="1">
      <alignment horizontal="center" vertical="center" wrapText="1"/>
    </xf>
    <xf numFmtId="0" fontId="4" fillId="2" borderId="22" xfId="2" applyFont="1" applyFill="1" applyBorder="1" applyAlignment="1" applyProtection="1">
      <alignment horizontal="center" vertical="center" wrapText="1"/>
    </xf>
    <xf numFmtId="180" fontId="4" fillId="0" borderId="57" xfId="1" applyNumberFormat="1" applyFont="1" applyFill="1" applyBorder="1" applyAlignment="1" applyProtection="1">
      <alignment vertical="center"/>
      <protection locked="0"/>
    </xf>
    <xf numFmtId="179" fontId="4" fillId="0" borderId="58" xfId="1" applyNumberFormat="1" applyFont="1" applyFill="1" applyBorder="1" applyAlignment="1" applyProtection="1">
      <alignment vertical="center"/>
      <protection locked="0"/>
    </xf>
    <xf numFmtId="180" fontId="4" fillId="0" borderId="59" xfId="1" applyNumberFormat="1" applyFont="1" applyFill="1" applyBorder="1" applyAlignment="1" applyProtection="1">
      <alignment vertical="center"/>
      <protection locked="0"/>
    </xf>
    <xf numFmtId="179" fontId="4" fillId="0" borderId="60" xfId="1" applyNumberFormat="1" applyFont="1" applyFill="1" applyBorder="1" applyAlignment="1" applyProtection="1">
      <alignment vertical="center"/>
      <protection locked="0"/>
    </xf>
    <xf numFmtId="180" fontId="4" fillId="0" borderId="61" xfId="1" applyNumberFormat="1" applyFont="1" applyFill="1" applyBorder="1" applyAlignment="1" applyProtection="1">
      <alignment vertical="center"/>
      <protection locked="0"/>
    </xf>
    <xf numFmtId="179" fontId="4" fillId="0" borderId="62" xfId="1" applyNumberFormat="1" applyFont="1" applyFill="1" applyBorder="1" applyAlignment="1" applyProtection="1">
      <alignment vertical="center"/>
      <protection locked="0"/>
    </xf>
  </cellXfs>
  <cellStyles count="7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 2" xfId="4" xr:uid="{00000000-0005-0000-0000-000004000000}"/>
    <cellStyle name="標準 3" xfId="5" xr:uid="{00000000-0005-0000-0000-000005000000}"/>
    <cellStyle name="標準 3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showGridLines="0" showZeros="0" tabSelected="1" view="pageBreakPreview" topLeftCell="A9" zoomScaleNormal="100" zoomScaleSheetLayoutView="100" workbookViewId="0">
      <selection activeCell="F20" sqref="F20"/>
    </sheetView>
  </sheetViews>
  <sheetFormatPr defaultRowHeight="13.5"/>
  <cols>
    <col min="1" max="1" width="3.5" style="1" customWidth="1"/>
    <col min="2" max="2" width="4.75" style="1" customWidth="1"/>
    <col min="3" max="3" width="6.375" style="1" customWidth="1"/>
    <col min="4" max="4" width="17.5" style="1" customWidth="1"/>
    <col min="5" max="6" width="17.75" style="1" customWidth="1"/>
    <col min="7" max="7" width="15.625" style="1" customWidth="1"/>
    <col min="8" max="8" width="17.25" style="1" customWidth="1"/>
    <col min="9" max="9" width="15.75" style="1" customWidth="1"/>
    <col min="10" max="10" width="4.75" style="1" customWidth="1"/>
    <col min="11" max="16384" width="9" style="1"/>
  </cols>
  <sheetData>
    <row r="1" spans="2:11" ht="14.25">
      <c r="B1" s="3" t="s">
        <v>60</v>
      </c>
    </row>
    <row r="2" spans="2:11" ht="17.25">
      <c r="B2" s="4" t="s">
        <v>0</v>
      </c>
      <c r="C2" s="4"/>
      <c r="D2" s="55"/>
    </row>
    <row r="3" spans="2:11" ht="15" customHeight="1"/>
    <row r="4" spans="2:11" ht="20.100000000000001" customHeight="1">
      <c r="B4" s="81" t="s">
        <v>1</v>
      </c>
      <c r="C4" s="82"/>
      <c r="D4" s="85" t="s">
        <v>61</v>
      </c>
      <c r="E4" s="66" t="s">
        <v>24</v>
      </c>
      <c r="F4" s="98" t="s">
        <v>63</v>
      </c>
      <c r="G4" s="98"/>
      <c r="H4" s="78" t="s">
        <v>69</v>
      </c>
    </row>
    <row r="5" spans="2:11" ht="15" customHeight="1">
      <c r="B5" s="83"/>
      <c r="C5" s="84"/>
      <c r="D5" s="86"/>
      <c r="E5" s="98" t="s">
        <v>65</v>
      </c>
      <c r="F5" s="101" t="s">
        <v>66</v>
      </c>
      <c r="G5" s="101" t="s">
        <v>68</v>
      </c>
      <c r="H5" s="78"/>
    </row>
    <row r="6" spans="2:11" ht="15" customHeight="1">
      <c r="B6" s="83"/>
      <c r="C6" s="84"/>
      <c r="D6" s="86"/>
      <c r="E6" s="99"/>
      <c r="F6" s="102"/>
      <c r="G6" s="102"/>
      <c r="H6" s="78"/>
      <c r="I6" s="54"/>
    </row>
    <row r="7" spans="2:11" ht="24.95" customHeight="1">
      <c r="B7" s="83"/>
      <c r="C7" s="84"/>
      <c r="D7" s="87"/>
      <c r="E7" s="100"/>
      <c r="F7" s="103"/>
      <c r="G7" s="102"/>
      <c r="H7" s="79"/>
      <c r="I7" s="6"/>
    </row>
    <row r="8" spans="2:11" ht="33.75" customHeight="1" thickBot="1">
      <c r="B8" s="7" t="s">
        <v>2</v>
      </c>
      <c r="C8" s="7" t="s">
        <v>3</v>
      </c>
      <c r="D8" s="59" t="s">
        <v>50</v>
      </c>
      <c r="E8" s="69" t="s">
        <v>64</v>
      </c>
      <c r="F8" s="14" t="s">
        <v>67</v>
      </c>
      <c r="G8" s="67" t="s">
        <v>64</v>
      </c>
      <c r="H8" s="61" t="s">
        <v>4</v>
      </c>
      <c r="I8" s="14"/>
    </row>
    <row r="9" spans="2:11" ht="24.95" customHeight="1">
      <c r="B9" s="76" t="s">
        <v>76</v>
      </c>
      <c r="C9" s="75">
        <v>12</v>
      </c>
      <c r="D9" s="60">
        <v>2500</v>
      </c>
      <c r="E9" s="157"/>
      <c r="F9" s="158"/>
      <c r="G9" s="70">
        <f>ROUNDDOWN(D9*F9,3)</f>
        <v>0</v>
      </c>
      <c r="H9" s="62">
        <f>INT(E9+G9)</f>
        <v>0</v>
      </c>
      <c r="I9" s="22"/>
      <c r="K9" s="56"/>
    </row>
    <row r="10" spans="2:11" ht="24.95" customHeight="1">
      <c r="B10" s="104" t="s">
        <v>77</v>
      </c>
      <c r="C10" s="75">
        <v>1</v>
      </c>
      <c r="D10" s="60">
        <v>3000</v>
      </c>
      <c r="E10" s="159"/>
      <c r="F10" s="160"/>
      <c r="G10" s="70">
        <f t="shared" ref="G10:G20" si="0">ROUNDDOWN(D10*F10,3)</f>
        <v>0</v>
      </c>
      <c r="H10" s="62">
        <f t="shared" ref="H10:H19" si="1">INT(E10+G10)</f>
        <v>0</v>
      </c>
      <c r="I10" s="23"/>
      <c r="K10" s="56"/>
    </row>
    <row r="11" spans="2:11" ht="24.95" customHeight="1">
      <c r="B11" s="104"/>
      <c r="C11" s="75">
        <v>2</v>
      </c>
      <c r="D11" s="60">
        <v>2300</v>
      </c>
      <c r="E11" s="159"/>
      <c r="F11" s="160"/>
      <c r="G11" s="70">
        <f t="shared" si="0"/>
        <v>0</v>
      </c>
      <c r="H11" s="62">
        <f t="shared" si="1"/>
        <v>0</v>
      </c>
      <c r="I11" s="23"/>
      <c r="K11" s="56"/>
    </row>
    <row r="12" spans="2:11" ht="24.95" customHeight="1">
      <c r="B12" s="104"/>
      <c r="C12" s="75">
        <v>3</v>
      </c>
      <c r="D12" s="60">
        <v>2500</v>
      </c>
      <c r="E12" s="159"/>
      <c r="F12" s="160"/>
      <c r="G12" s="70">
        <f t="shared" si="0"/>
        <v>0</v>
      </c>
      <c r="H12" s="62">
        <f t="shared" si="1"/>
        <v>0</v>
      </c>
      <c r="I12" s="23"/>
      <c r="K12" s="56"/>
    </row>
    <row r="13" spans="2:11" ht="24.95" customHeight="1">
      <c r="B13" s="104"/>
      <c r="C13" s="75">
        <v>4</v>
      </c>
      <c r="D13" s="60">
        <v>600</v>
      </c>
      <c r="E13" s="159"/>
      <c r="F13" s="160"/>
      <c r="G13" s="70">
        <f t="shared" si="0"/>
        <v>0</v>
      </c>
      <c r="H13" s="62">
        <f t="shared" si="1"/>
        <v>0</v>
      </c>
      <c r="I13" s="23"/>
      <c r="K13" s="56"/>
    </row>
    <row r="14" spans="2:11" ht="24.95" customHeight="1">
      <c r="B14" s="104"/>
      <c r="C14" s="75">
        <v>5</v>
      </c>
      <c r="D14" s="60">
        <v>1200</v>
      </c>
      <c r="E14" s="159"/>
      <c r="F14" s="160"/>
      <c r="G14" s="70">
        <f t="shared" si="0"/>
        <v>0</v>
      </c>
      <c r="H14" s="62">
        <f t="shared" si="1"/>
        <v>0</v>
      </c>
      <c r="I14" s="23"/>
      <c r="K14" s="56"/>
    </row>
    <row r="15" spans="2:11" ht="24.95" customHeight="1">
      <c r="B15" s="104"/>
      <c r="C15" s="75">
        <v>6</v>
      </c>
      <c r="D15" s="60">
        <v>1500</v>
      </c>
      <c r="E15" s="159"/>
      <c r="F15" s="160"/>
      <c r="G15" s="70">
        <f t="shared" si="0"/>
        <v>0</v>
      </c>
      <c r="H15" s="62">
        <f t="shared" si="1"/>
        <v>0</v>
      </c>
      <c r="I15" s="23"/>
      <c r="K15" s="56"/>
    </row>
    <row r="16" spans="2:11" ht="24.95" customHeight="1">
      <c r="B16" s="104"/>
      <c r="C16" s="75">
        <v>7</v>
      </c>
      <c r="D16" s="60">
        <v>5300</v>
      </c>
      <c r="E16" s="159"/>
      <c r="F16" s="160"/>
      <c r="G16" s="70">
        <f t="shared" si="0"/>
        <v>0</v>
      </c>
      <c r="H16" s="62">
        <f t="shared" si="1"/>
        <v>0</v>
      </c>
      <c r="I16" s="23"/>
      <c r="K16" s="57"/>
    </row>
    <row r="17" spans="2:11" ht="24.95" customHeight="1">
      <c r="B17" s="104"/>
      <c r="C17" s="75">
        <v>8</v>
      </c>
      <c r="D17" s="60">
        <v>11500</v>
      </c>
      <c r="E17" s="159"/>
      <c r="F17" s="160"/>
      <c r="G17" s="70">
        <f t="shared" si="0"/>
        <v>0</v>
      </c>
      <c r="H17" s="62">
        <f t="shared" si="1"/>
        <v>0</v>
      </c>
      <c r="I17" s="23"/>
      <c r="K17" s="56"/>
    </row>
    <row r="18" spans="2:11" ht="24.95" customHeight="1">
      <c r="B18" s="104"/>
      <c r="C18" s="75">
        <v>9</v>
      </c>
      <c r="D18" s="60">
        <v>8000</v>
      </c>
      <c r="E18" s="159"/>
      <c r="F18" s="160"/>
      <c r="G18" s="70">
        <f t="shared" si="0"/>
        <v>0</v>
      </c>
      <c r="H18" s="62">
        <f t="shared" si="1"/>
        <v>0</v>
      </c>
      <c r="I18" s="23"/>
      <c r="K18" s="56"/>
    </row>
    <row r="19" spans="2:11" ht="24.95" customHeight="1">
      <c r="B19" s="104"/>
      <c r="C19" s="75">
        <v>10</v>
      </c>
      <c r="D19" s="60">
        <v>1000</v>
      </c>
      <c r="E19" s="159"/>
      <c r="F19" s="160"/>
      <c r="G19" s="70">
        <f t="shared" si="0"/>
        <v>0</v>
      </c>
      <c r="H19" s="62">
        <f t="shared" si="1"/>
        <v>0</v>
      </c>
      <c r="I19" s="23"/>
      <c r="K19" s="56"/>
    </row>
    <row r="20" spans="2:11" ht="24.95" customHeight="1" thickBot="1">
      <c r="B20" s="105"/>
      <c r="C20" s="77">
        <v>11</v>
      </c>
      <c r="D20" s="68">
        <v>600</v>
      </c>
      <c r="E20" s="161"/>
      <c r="F20" s="162"/>
      <c r="G20" s="70">
        <f t="shared" si="0"/>
        <v>0</v>
      </c>
      <c r="H20" s="71">
        <f>INT(E20+G20)</f>
        <v>0</v>
      </c>
      <c r="I20" s="23"/>
      <c r="K20" s="56"/>
    </row>
    <row r="21" spans="2:11" ht="14.25" customHeight="1" thickTop="1">
      <c r="B21" s="83" t="s">
        <v>6</v>
      </c>
      <c r="C21" s="84"/>
      <c r="D21" s="90">
        <f>SUM(D9:D20)</f>
        <v>40000</v>
      </c>
      <c r="E21" s="92"/>
      <c r="F21" s="94"/>
      <c r="G21" s="96"/>
      <c r="H21" s="80">
        <f>SUM(H9:H20)</f>
        <v>0</v>
      </c>
      <c r="I21" s="72"/>
      <c r="K21" s="56"/>
    </row>
    <row r="22" spans="2:11" ht="5.25" customHeight="1">
      <c r="B22" s="88"/>
      <c r="C22" s="89"/>
      <c r="D22" s="91"/>
      <c r="E22" s="93"/>
      <c r="F22" s="95"/>
      <c r="G22" s="97"/>
      <c r="H22" s="80"/>
      <c r="I22" s="72"/>
      <c r="J22" s="58"/>
    </row>
    <row r="23" spans="2:11" ht="13.5" customHeight="1" thickBot="1">
      <c r="B23" s="6"/>
      <c r="C23" s="6"/>
      <c r="D23" s="63"/>
      <c r="E23" s="64"/>
      <c r="F23" s="64"/>
      <c r="G23" s="65"/>
      <c r="H23" s="63"/>
      <c r="I23" s="22"/>
    </row>
    <row r="24" spans="2:11" ht="33" customHeight="1" thickBot="1">
      <c r="B24" s="6"/>
      <c r="C24" s="6"/>
      <c r="D24" s="63"/>
      <c r="E24" s="64"/>
      <c r="F24" s="64"/>
      <c r="G24" s="73" t="s">
        <v>75</v>
      </c>
      <c r="H24" s="74">
        <f>H21</f>
        <v>0</v>
      </c>
      <c r="I24" s="22"/>
    </row>
    <row r="25" spans="2:11" ht="18.75" customHeight="1">
      <c r="B25" s="1" t="s">
        <v>7</v>
      </c>
    </row>
    <row r="26" spans="2:11" ht="18" customHeight="1">
      <c r="C26" s="2" t="s">
        <v>54</v>
      </c>
      <c r="I26" s="58"/>
    </row>
    <row r="27" spans="2:11" ht="18" customHeight="1">
      <c r="C27" s="2" t="s">
        <v>72</v>
      </c>
    </row>
    <row r="28" spans="2:11" ht="18" customHeight="1">
      <c r="C28" s="2" t="s">
        <v>73</v>
      </c>
    </row>
    <row r="29" spans="2:11" ht="18" customHeight="1">
      <c r="C29" s="2" t="s">
        <v>70</v>
      </c>
    </row>
    <row r="30" spans="2:11" ht="18" customHeight="1">
      <c r="C30" s="2" t="s">
        <v>74</v>
      </c>
    </row>
    <row r="31" spans="2:11" ht="18" customHeight="1">
      <c r="C31" s="2" t="s">
        <v>71</v>
      </c>
    </row>
    <row r="32" spans="2:11" ht="18" customHeight="1">
      <c r="C32" s="2" t="s">
        <v>62</v>
      </c>
    </row>
    <row r="33" spans="3:3" ht="18" customHeight="1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</sheetData>
  <sheetProtection algorithmName="SHA-512" hashValue="GjktX0sxpVKEsCs3V27lwdl8jdPiU7fBAybl/Cv+4OsnsY/B86D5JXaSZxVXnazkCVAFecq9dRbrb8G/9Yw1UA==" saltValue="5h4raSURI0hyZQvNQF+vHg==" spinCount="100000" sheet="1" selectLockedCells="1"/>
  <mergeCells count="14">
    <mergeCell ref="H4:H7"/>
    <mergeCell ref="H21:H22"/>
    <mergeCell ref="B4:C7"/>
    <mergeCell ref="D4:D7"/>
    <mergeCell ref="B21:C22"/>
    <mergeCell ref="D21:D22"/>
    <mergeCell ref="E21:E22"/>
    <mergeCell ref="F21:F22"/>
    <mergeCell ref="G21:G22"/>
    <mergeCell ref="E5:E7"/>
    <mergeCell ref="F4:G4"/>
    <mergeCell ref="F5:F7"/>
    <mergeCell ref="G5:G7"/>
    <mergeCell ref="B10:B20"/>
  </mergeCells>
  <phoneticPr fontId="1"/>
  <dataValidations count="1">
    <dataValidation type="decimal" operator="greaterThanOrEqual" allowBlank="1" showInputMessage="1" showErrorMessage="1" sqref="E9:F9 F10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9" scale="8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36"/>
  <sheetViews>
    <sheetView showGridLines="0" showZeros="0" view="pageBreakPreview" zoomScale="75" zoomScaleNormal="100" zoomScaleSheetLayoutView="75" workbookViewId="0">
      <selection activeCell="S10" sqref="S10"/>
    </sheetView>
  </sheetViews>
  <sheetFormatPr defaultRowHeight="13.5"/>
  <cols>
    <col min="1" max="1" width="1.125" style="1" customWidth="1"/>
    <col min="2" max="2" width="4.75" style="1" customWidth="1"/>
    <col min="3" max="3" width="6.375" style="1" customWidth="1"/>
    <col min="4" max="4" width="9.75" style="1" customWidth="1"/>
    <col min="5" max="5" width="12.625" style="2" customWidth="1"/>
    <col min="6" max="13" width="12.625" style="1" customWidth="1"/>
    <col min="14" max="15" width="15.625" style="1" customWidth="1"/>
    <col min="16" max="16" width="2.25" style="1" customWidth="1"/>
    <col min="17" max="20" width="15.625" style="1" customWidth="1"/>
    <col min="21" max="16384" width="9" style="1"/>
  </cols>
  <sheetData>
    <row r="1" spans="2:20" ht="14.25">
      <c r="B1" s="3" t="s">
        <v>21</v>
      </c>
    </row>
    <row r="2" spans="2:20" ht="17.25">
      <c r="B2" s="4" t="s">
        <v>0</v>
      </c>
      <c r="C2" s="4"/>
      <c r="E2" s="4"/>
    </row>
    <row r="3" spans="2:20" ht="15" customHeight="1"/>
    <row r="4" spans="2:20" ht="20.100000000000001" customHeight="1">
      <c r="B4" s="81" t="s">
        <v>1</v>
      </c>
      <c r="C4" s="82"/>
      <c r="D4" s="116" t="s">
        <v>22</v>
      </c>
      <c r="E4" s="117"/>
      <c r="F4" s="117"/>
      <c r="G4" s="118"/>
      <c r="H4" s="138" t="s">
        <v>23</v>
      </c>
      <c r="I4" s="139"/>
      <c r="J4" s="139"/>
      <c r="K4" s="139"/>
      <c r="L4" s="53">
        <v>130</v>
      </c>
      <c r="M4" s="151" t="s">
        <v>28</v>
      </c>
      <c r="N4" s="153" t="s">
        <v>52</v>
      </c>
      <c r="O4" s="98" t="s">
        <v>53</v>
      </c>
      <c r="Q4" s="1" t="s">
        <v>22</v>
      </c>
    </row>
    <row r="5" spans="2:20" ht="15" customHeight="1">
      <c r="B5" s="83"/>
      <c r="C5" s="84"/>
      <c r="D5" s="101" t="s">
        <v>9</v>
      </c>
      <c r="E5" s="101" t="s">
        <v>13</v>
      </c>
      <c r="F5" s="101" t="s">
        <v>14</v>
      </c>
      <c r="G5" s="155" t="s">
        <v>41</v>
      </c>
      <c r="H5" s="131" t="s">
        <v>9</v>
      </c>
      <c r="I5" s="136" t="s">
        <v>24</v>
      </c>
      <c r="J5" s="137"/>
      <c r="K5" s="101" t="s">
        <v>27</v>
      </c>
      <c r="L5" s="85" t="s">
        <v>42</v>
      </c>
      <c r="M5" s="151"/>
      <c r="N5" s="153"/>
      <c r="O5" s="98"/>
      <c r="Q5" s="142" t="s">
        <v>10</v>
      </c>
      <c r="R5" s="142"/>
      <c r="S5" s="142" t="s">
        <v>11</v>
      </c>
      <c r="T5" s="142" t="s">
        <v>33</v>
      </c>
    </row>
    <row r="6" spans="2:20" ht="15" customHeight="1">
      <c r="B6" s="83"/>
      <c r="C6" s="84"/>
      <c r="D6" s="102"/>
      <c r="E6" s="102"/>
      <c r="F6" s="102"/>
      <c r="G6" s="156"/>
      <c r="H6" s="132"/>
      <c r="I6" s="98" t="s">
        <v>25</v>
      </c>
      <c r="J6" s="133" t="s">
        <v>26</v>
      </c>
      <c r="K6" s="102"/>
      <c r="L6" s="150"/>
      <c r="M6" s="151"/>
      <c r="N6" s="153"/>
      <c r="O6" s="98"/>
      <c r="P6" s="5"/>
      <c r="Q6" s="142"/>
      <c r="R6" s="142"/>
      <c r="S6" s="142"/>
      <c r="T6" s="142"/>
    </row>
    <row r="7" spans="2:20" ht="15" customHeight="1">
      <c r="B7" s="83"/>
      <c r="C7" s="84"/>
      <c r="D7" s="102"/>
      <c r="E7" s="102"/>
      <c r="F7" s="102"/>
      <c r="G7" s="156"/>
      <c r="H7" s="132"/>
      <c r="I7" s="99"/>
      <c r="J7" s="134"/>
      <c r="K7" s="102"/>
      <c r="L7" s="150"/>
      <c r="M7" s="151"/>
      <c r="N7" s="153"/>
      <c r="O7" s="98"/>
      <c r="P7" s="6"/>
      <c r="Q7" s="143"/>
      <c r="R7" s="143"/>
      <c r="S7" s="143"/>
      <c r="T7" s="143"/>
    </row>
    <row r="8" spans="2:20" ht="15" customHeight="1" thickBot="1">
      <c r="B8" s="88"/>
      <c r="C8" s="89"/>
      <c r="D8" s="102"/>
      <c r="E8" s="102"/>
      <c r="F8" s="102"/>
      <c r="G8" s="156"/>
      <c r="H8" s="132"/>
      <c r="I8" s="100"/>
      <c r="J8" s="135"/>
      <c r="K8" s="102"/>
      <c r="L8" s="150"/>
      <c r="M8" s="152"/>
      <c r="N8" s="154"/>
      <c r="O8" s="101"/>
      <c r="P8" s="6"/>
      <c r="Q8" s="41" t="s">
        <v>51</v>
      </c>
      <c r="R8" s="40" t="s">
        <v>44</v>
      </c>
      <c r="S8" s="43" t="s">
        <v>12</v>
      </c>
      <c r="T8" s="43" t="s">
        <v>40</v>
      </c>
    </row>
    <row r="9" spans="2:20" ht="27" customHeight="1" thickTop="1">
      <c r="B9" s="7" t="s">
        <v>2</v>
      </c>
      <c r="C9" s="7" t="s">
        <v>3</v>
      </c>
      <c r="D9" s="8" t="s">
        <v>50</v>
      </c>
      <c r="E9" s="9" t="s">
        <v>4</v>
      </c>
      <c r="F9" s="8" t="s">
        <v>4</v>
      </c>
      <c r="G9" s="10" t="s">
        <v>4</v>
      </c>
      <c r="H9" s="11" t="s">
        <v>50</v>
      </c>
      <c r="I9" s="9" t="s">
        <v>4</v>
      </c>
      <c r="J9" s="12" t="s">
        <v>4</v>
      </c>
      <c r="K9" s="8" t="s">
        <v>4</v>
      </c>
      <c r="L9" s="10" t="s">
        <v>4</v>
      </c>
      <c r="M9" s="36" t="s">
        <v>4</v>
      </c>
      <c r="N9" s="13" t="s">
        <v>4</v>
      </c>
      <c r="O9" s="8" t="s">
        <v>4</v>
      </c>
      <c r="P9" s="14"/>
      <c r="Q9" s="15" t="s">
        <v>15</v>
      </c>
      <c r="R9" s="42" t="s">
        <v>43</v>
      </c>
      <c r="S9" s="47">
        <v>745.2</v>
      </c>
      <c r="T9" s="48">
        <v>206.7</v>
      </c>
    </row>
    <row r="10" spans="2:20" ht="24.95" customHeight="1">
      <c r="B10" s="144" t="s">
        <v>8</v>
      </c>
      <c r="C10" s="16">
        <v>4</v>
      </c>
      <c r="D10" s="17">
        <v>230</v>
      </c>
      <c r="E10" s="18">
        <f t="shared" ref="E10:E21" si="0">IF(AND(D10&gt;=0,D10&lt;=20),$S$9,IF(AND(D10&gt;=21,D10&lt;=50),$S$10,IF(AND(D10&gt;=51,D10&lt;=100),$S$11,IF(AND(D10&gt;=101,D10&lt;=250),$S$12,IF(AND(D10&gt;=251,D10&lt;=500),$S$13,$S$14)))))</f>
        <v>2040</v>
      </c>
      <c r="F10" s="19">
        <f>IF(AND(D10&gt;=0,D10&lt;=20),D10*$T$9,IF(AND(D10&gt;=21,D10&lt;=50),D10*$T$10,IF(AND(D10&gt;=51,D10&lt;=100),D10*$T$11,IF(AND(D10&gt;=101,D10&lt;=250),D10*$T$12,IF(AND(D10&gt;=251,D10&lt;=500),D10*$T$13,D10*$T$14)))))</f>
        <v>36514.799999999996</v>
      </c>
      <c r="G10" s="20">
        <f>INT(E10+F10)</f>
        <v>38554</v>
      </c>
      <c r="H10" s="21">
        <v>11267</v>
      </c>
      <c r="I10" s="123">
        <f>R19</f>
        <v>19400</v>
      </c>
      <c r="J10" s="126">
        <f>S19*L4</f>
        <v>205493.6</v>
      </c>
      <c r="K10" s="19">
        <f>H10*$T$19</f>
        <v>935048.33</v>
      </c>
      <c r="L10" s="20">
        <f>INT($I$10+$J$10+K10)</f>
        <v>1159941</v>
      </c>
      <c r="M10" s="37">
        <f>G10+L10</f>
        <v>1198495</v>
      </c>
      <c r="N10" s="145"/>
      <c r="O10" s="148" t="s">
        <v>5</v>
      </c>
      <c r="P10" s="22"/>
      <c r="Q10" s="15" t="s">
        <v>16</v>
      </c>
      <c r="R10" s="42" t="s">
        <v>45</v>
      </c>
      <c r="S10" s="49">
        <v>1560</v>
      </c>
      <c r="T10" s="50">
        <v>165.96</v>
      </c>
    </row>
    <row r="11" spans="2:20" ht="24.95" customHeight="1">
      <c r="B11" s="144"/>
      <c r="C11" s="16">
        <v>5</v>
      </c>
      <c r="D11" s="17">
        <v>207</v>
      </c>
      <c r="E11" s="18">
        <f t="shared" si="0"/>
        <v>2040</v>
      </c>
      <c r="F11" s="19">
        <f t="shared" ref="F11:F21" si="1">IF(AND(D11&gt;=0,D11&lt;=20),D11*$T$9,IF(AND(D11&gt;=21,D11&lt;=50),D11*$T$10,IF(AND(D11&gt;=51,D11&lt;=100),D11*$T$11,IF(AND(D11&gt;=101,D11&lt;=250),D11*$T$12,IF(AND(D11&gt;=251,D11&lt;=500),D11*$T$13,D11*$T$14)))))</f>
        <v>32863.32</v>
      </c>
      <c r="G11" s="20">
        <f t="shared" ref="G11:G21" si="2">INT(E11+F11)</f>
        <v>34903</v>
      </c>
      <c r="H11" s="21">
        <v>68</v>
      </c>
      <c r="I11" s="124"/>
      <c r="J11" s="127"/>
      <c r="K11" s="19">
        <f t="shared" ref="K11:K17" si="3">H11*$T$19</f>
        <v>5643.32</v>
      </c>
      <c r="L11" s="20">
        <f t="shared" ref="L11:L17" si="4">INT($I$10+$J$10+K11)</f>
        <v>230536</v>
      </c>
      <c r="M11" s="37">
        <f t="shared" ref="M11:M21" si="5">G11+L11</f>
        <v>265439</v>
      </c>
      <c r="N11" s="146"/>
      <c r="O11" s="149"/>
      <c r="P11" s="23"/>
      <c r="Q11" s="15" t="s">
        <v>17</v>
      </c>
      <c r="R11" s="42" t="s">
        <v>46</v>
      </c>
      <c r="S11" s="49">
        <v>1800</v>
      </c>
      <c r="T11" s="50">
        <v>161.16</v>
      </c>
    </row>
    <row r="12" spans="2:20" ht="24.95" customHeight="1">
      <c r="B12" s="144"/>
      <c r="C12" s="16">
        <v>6</v>
      </c>
      <c r="D12" s="17">
        <v>176</v>
      </c>
      <c r="E12" s="18">
        <f t="shared" si="0"/>
        <v>2040</v>
      </c>
      <c r="F12" s="19">
        <f t="shared" si="1"/>
        <v>27941.759999999998</v>
      </c>
      <c r="G12" s="20">
        <f t="shared" si="2"/>
        <v>29981</v>
      </c>
      <c r="H12" s="21">
        <v>2013</v>
      </c>
      <c r="I12" s="124"/>
      <c r="J12" s="127"/>
      <c r="K12" s="19">
        <f t="shared" si="3"/>
        <v>167058.87</v>
      </c>
      <c r="L12" s="20">
        <f t="shared" si="4"/>
        <v>391952</v>
      </c>
      <c r="M12" s="37">
        <f t="shared" si="5"/>
        <v>421933</v>
      </c>
      <c r="N12" s="146"/>
      <c r="O12" s="149"/>
      <c r="P12" s="23"/>
      <c r="Q12" s="15" t="s">
        <v>18</v>
      </c>
      <c r="R12" s="42" t="s">
        <v>47</v>
      </c>
      <c r="S12" s="49">
        <v>2040</v>
      </c>
      <c r="T12" s="50">
        <v>158.76</v>
      </c>
    </row>
    <row r="13" spans="2:20" ht="24.95" customHeight="1">
      <c r="B13" s="144"/>
      <c r="C13" s="16">
        <v>7</v>
      </c>
      <c r="D13" s="17">
        <v>182</v>
      </c>
      <c r="E13" s="18">
        <f t="shared" si="0"/>
        <v>2040</v>
      </c>
      <c r="F13" s="19">
        <f t="shared" si="1"/>
        <v>28894.32</v>
      </c>
      <c r="G13" s="20">
        <f t="shared" si="2"/>
        <v>30934</v>
      </c>
      <c r="H13" s="21">
        <v>10090</v>
      </c>
      <c r="I13" s="124"/>
      <c r="J13" s="127"/>
      <c r="K13" s="19">
        <f t="shared" si="3"/>
        <v>837369.1</v>
      </c>
      <c r="L13" s="20">
        <f t="shared" si="4"/>
        <v>1062262</v>
      </c>
      <c r="M13" s="37">
        <f t="shared" si="5"/>
        <v>1093196</v>
      </c>
      <c r="N13" s="146"/>
      <c r="O13" s="149"/>
      <c r="P13" s="23"/>
      <c r="Q13" s="15" t="s">
        <v>19</v>
      </c>
      <c r="R13" s="42" t="s">
        <v>48</v>
      </c>
      <c r="S13" s="49">
        <v>2600</v>
      </c>
      <c r="T13" s="50">
        <v>156.52000000000001</v>
      </c>
    </row>
    <row r="14" spans="2:20" ht="24.95" customHeight="1" thickBot="1">
      <c r="B14" s="144"/>
      <c r="C14" s="16">
        <v>8</v>
      </c>
      <c r="D14" s="17">
        <v>149</v>
      </c>
      <c r="E14" s="18">
        <f t="shared" si="0"/>
        <v>2040</v>
      </c>
      <c r="F14" s="19">
        <f t="shared" si="1"/>
        <v>23655.239999999998</v>
      </c>
      <c r="G14" s="20">
        <f t="shared" si="2"/>
        <v>25695</v>
      </c>
      <c r="H14" s="21">
        <v>17404</v>
      </c>
      <c r="I14" s="124"/>
      <c r="J14" s="127"/>
      <c r="K14" s="19">
        <f t="shared" si="3"/>
        <v>1444357.96</v>
      </c>
      <c r="L14" s="20">
        <f t="shared" si="4"/>
        <v>1669251</v>
      </c>
      <c r="M14" s="37">
        <f t="shared" si="5"/>
        <v>1694946</v>
      </c>
      <c r="N14" s="146"/>
      <c r="O14" s="149"/>
      <c r="P14" s="23"/>
      <c r="Q14" s="15" t="s">
        <v>20</v>
      </c>
      <c r="R14" s="42" t="s">
        <v>49</v>
      </c>
      <c r="S14" s="51">
        <v>6980</v>
      </c>
      <c r="T14" s="52">
        <v>147.76</v>
      </c>
    </row>
    <row r="15" spans="2:20" ht="24.95" customHeight="1" thickTop="1">
      <c r="B15" s="144"/>
      <c r="C15" s="16">
        <v>9</v>
      </c>
      <c r="D15" s="17">
        <v>174</v>
      </c>
      <c r="E15" s="18">
        <f t="shared" si="0"/>
        <v>2040</v>
      </c>
      <c r="F15" s="19">
        <f t="shared" si="1"/>
        <v>27624.239999999998</v>
      </c>
      <c r="G15" s="20">
        <f t="shared" si="2"/>
        <v>29664</v>
      </c>
      <c r="H15" s="21">
        <v>20335</v>
      </c>
      <c r="I15" s="124"/>
      <c r="J15" s="127"/>
      <c r="K15" s="19">
        <f t="shared" si="3"/>
        <v>1687601.65</v>
      </c>
      <c r="L15" s="20">
        <f t="shared" si="4"/>
        <v>1912495</v>
      </c>
      <c r="M15" s="37">
        <f t="shared" si="5"/>
        <v>1942159</v>
      </c>
      <c r="N15" s="146"/>
      <c r="O15" s="149"/>
      <c r="P15" s="23"/>
      <c r="Q15" s="1" t="s">
        <v>23</v>
      </c>
    </row>
    <row r="16" spans="2:20" ht="24.95" customHeight="1">
      <c r="B16" s="144"/>
      <c r="C16" s="16">
        <v>10</v>
      </c>
      <c r="D16" s="17">
        <v>169</v>
      </c>
      <c r="E16" s="18">
        <f t="shared" si="0"/>
        <v>2040</v>
      </c>
      <c r="F16" s="19">
        <f t="shared" si="1"/>
        <v>26830.44</v>
      </c>
      <c r="G16" s="20">
        <f t="shared" si="2"/>
        <v>28870</v>
      </c>
      <c r="H16" s="21">
        <v>9971</v>
      </c>
      <c r="I16" s="124"/>
      <c r="J16" s="127"/>
      <c r="K16" s="19">
        <f t="shared" si="3"/>
        <v>827493.28999999992</v>
      </c>
      <c r="L16" s="20">
        <f t="shared" si="4"/>
        <v>1052386</v>
      </c>
      <c r="M16" s="37">
        <f t="shared" si="5"/>
        <v>1081256</v>
      </c>
      <c r="N16" s="146"/>
      <c r="O16" s="149"/>
      <c r="P16" s="23"/>
      <c r="Q16" s="114" t="s">
        <v>10</v>
      </c>
      <c r="R16" s="114" t="s">
        <v>35</v>
      </c>
      <c r="S16" s="114"/>
      <c r="T16" s="114" t="s">
        <v>34</v>
      </c>
    </row>
    <row r="17" spans="2:20" ht="24.95" customHeight="1">
      <c r="B17" s="144"/>
      <c r="C17" s="16">
        <v>11</v>
      </c>
      <c r="D17" s="17">
        <v>182</v>
      </c>
      <c r="E17" s="18">
        <f t="shared" si="0"/>
        <v>2040</v>
      </c>
      <c r="F17" s="19">
        <f t="shared" si="1"/>
        <v>28894.32</v>
      </c>
      <c r="G17" s="20">
        <f t="shared" si="2"/>
        <v>30934</v>
      </c>
      <c r="H17" s="21">
        <v>1027</v>
      </c>
      <c r="I17" s="125"/>
      <c r="J17" s="128"/>
      <c r="K17" s="19">
        <f t="shared" si="3"/>
        <v>85230.73</v>
      </c>
      <c r="L17" s="20">
        <f t="shared" si="4"/>
        <v>310124</v>
      </c>
      <c r="M17" s="37">
        <f t="shared" si="5"/>
        <v>341058</v>
      </c>
      <c r="N17" s="146"/>
      <c r="O17" s="149"/>
      <c r="P17" s="23"/>
      <c r="Q17" s="114"/>
      <c r="R17" s="39" t="s">
        <v>29</v>
      </c>
      <c r="S17" s="39" t="s">
        <v>30</v>
      </c>
      <c r="T17" s="115"/>
    </row>
    <row r="18" spans="2:20" ht="24.95" customHeight="1" thickBot="1">
      <c r="B18" s="144"/>
      <c r="C18" s="16">
        <v>12</v>
      </c>
      <c r="D18" s="17">
        <v>202</v>
      </c>
      <c r="E18" s="18">
        <f t="shared" si="0"/>
        <v>2040</v>
      </c>
      <c r="F18" s="19">
        <f t="shared" si="1"/>
        <v>32069.519999999997</v>
      </c>
      <c r="G18" s="20">
        <f t="shared" si="2"/>
        <v>34109</v>
      </c>
      <c r="H18" s="21">
        <v>6744</v>
      </c>
      <c r="I18" s="123">
        <f>R21</f>
        <v>466800</v>
      </c>
      <c r="J18" s="126">
        <f>S21*L4</f>
        <v>394713.80000000005</v>
      </c>
      <c r="K18" s="19">
        <f>H18*$T$21</f>
        <v>559684.55999999994</v>
      </c>
      <c r="L18" s="20">
        <f>INT($I$18+$J$18+K18)</f>
        <v>1421198</v>
      </c>
      <c r="M18" s="37">
        <f t="shared" si="5"/>
        <v>1455307</v>
      </c>
      <c r="N18" s="146"/>
      <c r="O18" s="149"/>
      <c r="P18" s="23"/>
      <c r="Q18" s="114"/>
      <c r="R18" s="46" t="s">
        <v>36</v>
      </c>
      <c r="S18" s="46" t="s">
        <v>40</v>
      </c>
      <c r="T18" s="46" t="s">
        <v>40</v>
      </c>
    </row>
    <row r="19" spans="2:20" ht="24.95" customHeight="1" thickTop="1">
      <c r="B19" s="99" t="s">
        <v>39</v>
      </c>
      <c r="C19" s="16">
        <v>1</v>
      </c>
      <c r="D19" s="17">
        <v>183</v>
      </c>
      <c r="E19" s="18">
        <f t="shared" si="0"/>
        <v>2040</v>
      </c>
      <c r="F19" s="19">
        <f t="shared" si="1"/>
        <v>29053.079999999998</v>
      </c>
      <c r="G19" s="20">
        <f t="shared" si="2"/>
        <v>31093</v>
      </c>
      <c r="H19" s="21">
        <v>14586</v>
      </c>
      <c r="I19" s="124"/>
      <c r="J19" s="127"/>
      <c r="K19" s="19">
        <f t="shared" ref="K19:K21" si="6">H19*$T$21</f>
        <v>1210492.1399999999</v>
      </c>
      <c r="L19" s="20">
        <f t="shared" ref="L19:L21" si="7">INT($I$18+$J$18+K19)</f>
        <v>2072005</v>
      </c>
      <c r="M19" s="37">
        <f t="shared" si="5"/>
        <v>2103098</v>
      </c>
      <c r="N19" s="146"/>
      <c r="O19" s="149"/>
      <c r="P19" s="23"/>
      <c r="Q19" s="44" t="s">
        <v>31</v>
      </c>
      <c r="R19" s="119">
        <v>19400</v>
      </c>
      <c r="S19" s="121">
        <v>1580.72</v>
      </c>
      <c r="T19" s="106">
        <v>82.99</v>
      </c>
    </row>
    <row r="20" spans="2:20" ht="24.95" customHeight="1">
      <c r="B20" s="99"/>
      <c r="C20" s="16">
        <v>2</v>
      </c>
      <c r="D20" s="17">
        <v>191</v>
      </c>
      <c r="E20" s="18">
        <f t="shared" si="0"/>
        <v>2040</v>
      </c>
      <c r="F20" s="19">
        <f t="shared" si="1"/>
        <v>30323.16</v>
      </c>
      <c r="G20" s="20">
        <f t="shared" si="2"/>
        <v>32363</v>
      </c>
      <c r="H20" s="21">
        <v>17808</v>
      </c>
      <c r="I20" s="124"/>
      <c r="J20" s="127"/>
      <c r="K20" s="19">
        <f t="shared" si="6"/>
        <v>1477885.92</v>
      </c>
      <c r="L20" s="20">
        <f t="shared" si="7"/>
        <v>2339399</v>
      </c>
      <c r="M20" s="37">
        <f t="shared" si="5"/>
        <v>2371762</v>
      </c>
      <c r="N20" s="146"/>
      <c r="O20" s="149"/>
      <c r="P20" s="23"/>
      <c r="Q20" s="45" t="s">
        <v>37</v>
      </c>
      <c r="R20" s="120"/>
      <c r="S20" s="122"/>
      <c r="T20" s="107"/>
    </row>
    <row r="21" spans="2:20" ht="24.95" customHeight="1" thickBot="1">
      <c r="B21" s="100"/>
      <c r="C21" s="24">
        <v>3</v>
      </c>
      <c r="D21" s="25">
        <v>205</v>
      </c>
      <c r="E21" s="26">
        <f t="shared" si="0"/>
        <v>2040</v>
      </c>
      <c r="F21" s="27">
        <f t="shared" si="1"/>
        <v>32545.8</v>
      </c>
      <c r="G21" s="28">
        <f t="shared" si="2"/>
        <v>34585</v>
      </c>
      <c r="H21" s="29">
        <v>15450</v>
      </c>
      <c r="I21" s="129"/>
      <c r="J21" s="130"/>
      <c r="K21" s="19">
        <f t="shared" si="6"/>
        <v>1282195.5</v>
      </c>
      <c r="L21" s="20">
        <f t="shared" si="7"/>
        <v>2143709</v>
      </c>
      <c r="M21" s="37">
        <f t="shared" si="5"/>
        <v>2178294</v>
      </c>
      <c r="N21" s="147"/>
      <c r="O21" s="149"/>
      <c r="P21" s="23"/>
      <c r="Q21" s="44" t="s">
        <v>32</v>
      </c>
      <c r="R21" s="108">
        <v>466800</v>
      </c>
      <c r="S21" s="110">
        <v>3036.26</v>
      </c>
      <c r="T21" s="112">
        <v>82.99</v>
      </c>
    </row>
    <row r="22" spans="2:20" ht="24.95" customHeight="1" thickTop="1" thickBot="1">
      <c r="B22" s="140" t="s">
        <v>6</v>
      </c>
      <c r="C22" s="141"/>
      <c r="D22" s="30">
        <f>SUM(D10:D21)</f>
        <v>2250</v>
      </c>
      <c r="E22" s="31"/>
      <c r="F22" s="31"/>
      <c r="G22" s="32">
        <f>SUM(G10:G21)</f>
        <v>381685</v>
      </c>
      <c r="H22" s="33">
        <f>SUM(H10:H21)</f>
        <v>126763</v>
      </c>
      <c r="I22" s="31"/>
      <c r="J22" s="31"/>
      <c r="K22" s="31"/>
      <c r="L22" s="32">
        <f>SUM(L10:L21)</f>
        <v>15765258</v>
      </c>
      <c r="M22" s="38">
        <f>SUM(M10:M21)</f>
        <v>16146943</v>
      </c>
      <c r="N22" s="34">
        <f>M22</f>
        <v>16146943</v>
      </c>
      <c r="O22" s="35">
        <f>ROUNDUP(N22/1.08,0)</f>
        <v>14950874</v>
      </c>
      <c r="P22" s="22"/>
      <c r="Q22" s="45" t="s">
        <v>38</v>
      </c>
      <c r="R22" s="109"/>
      <c r="S22" s="111"/>
      <c r="T22" s="113"/>
    </row>
    <row r="23" spans="2:20" ht="24.95" customHeight="1" thickTop="1">
      <c r="B23" s="1" t="s">
        <v>7</v>
      </c>
    </row>
    <row r="24" spans="2:20" ht="18" customHeight="1">
      <c r="C24" s="2" t="s">
        <v>54</v>
      </c>
    </row>
    <row r="25" spans="2:20" ht="18" customHeight="1">
      <c r="C25" s="2" t="s">
        <v>55</v>
      </c>
    </row>
    <row r="26" spans="2:20" ht="18" customHeight="1">
      <c r="C26" s="2" t="s">
        <v>56</v>
      </c>
    </row>
    <row r="27" spans="2:20" ht="18" customHeight="1">
      <c r="C27" s="2" t="s">
        <v>57</v>
      </c>
    </row>
    <row r="28" spans="2:20" ht="18" customHeight="1">
      <c r="C28" s="1" t="s">
        <v>58</v>
      </c>
    </row>
    <row r="29" spans="2:20" ht="18" customHeight="1">
      <c r="C29" s="2" t="s">
        <v>59</v>
      </c>
    </row>
    <row r="30" spans="2:20" ht="18" customHeight="1">
      <c r="C30" s="2" t="str">
        <f>"７　空調用ガスの供給期間中の契約最大使用量は"&amp;L4&amp;"m3/hとする。"</f>
        <v>７　空調用ガスの供給期間中の契約最大使用量は130m3/hとする。</v>
      </c>
    </row>
    <row r="31" spans="2:20">
      <c r="C31" s="2"/>
    </row>
    <row r="32" spans="2:20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</sheetData>
  <sheetProtection password="EB39" sheet="1" objects="1" scenarios="1" selectLockedCells="1"/>
  <mergeCells count="37">
    <mergeCell ref="B22:C22"/>
    <mergeCell ref="Q5:R7"/>
    <mergeCell ref="S5:S7"/>
    <mergeCell ref="T5:T7"/>
    <mergeCell ref="B10:B18"/>
    <mergeCell ref="N10:N21"/>
    <mergeCell ref="O10:O21"/>
    <mergeCell ref="B19:B21"/>
    <mergeCell ref="B4:C8"/>
    <mergeCell ref="L5:L8"/>
    <mergeCell ref="M4:M8"/>
    <mergeCell ref="N4:N8"/>
    <mergeCell ref="D5:D8"/>
    <mergeCell ref="E5:E8"/>
    <mergeCell ref="F5:F8"/>
    <mergeCell ref="G5:G8"/>
    <mergeCell ref="D4:G4"/>
    <mergeCell ref="O4:O8"/>
    <mergeCell ref="Q16:Q18"/>
    <mergeCell ref="R16:S16"/>
    <mergeCell ref="R19:R20"/>
    <mergeCell ref="S19:S20"/>
    <mergeCell ref="I10:I17"/>
    <mergeCell ref="J10:J17"/>
    <mergeCell ref="I18:I21"/>
    <mergeCell ref="J18:J21"/>
    <mergeCell ref="H5:H8"/>
    <mergeCell ref="I6:I8"/>
    <mergeCell ref="J6:J8"/>
    <mergeCell ref="I5:J5"/>
    <mergeCell ref="K5:K8"/>
    <mergeCell ref="H4:K4"/>
    <mergeCell ref="T19:T20"/>
    <mergeCell ref="R21:R22"/>
    <mergeCell ref="S21:S22"/>
    <mergeCell ref="T21:T22"/>
    <mergeCell ref="T16:T17"/>
  </mergeCells>
  <phoneticPr fontId="1"/>
  <dataValidations count="1">
    <dataValidation type="decimal" operator="greaterThanOrEqual" allowBlank="1" showInputMessage="1" showErrorMessage="1" sqref="E10:E21 I18:J18 I10:J10" xr:uid="{00000000-0002-0000-0100-000000000000}">
      <formula1>0</formula1>
    </dataValidation>
  </dataValidations>
  <printOptions horizontalCentered="1"/>
  <pageMargins left="0.39370078740157483" right="0.39370078740157483" top="0.98425196850393704" bottom="0.78740157480314965" header="0.51181102362204722" footer="0.51181102362204722"/>
  <pageSetup paperSize="9" scale="60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</vt:lpstr>
      <vt:lpstr>（不採用）入札金額算定書</vt:lpstr>
      <vt:lpstr>'（不採用）入札金額算定書'!Print_Area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安田　真由</cp:lastModifiedBy>
  <cp:lastPrinted>2023-07-07T11:10:38Z</cp:lastPrinted>
  <dcterms:created xsi:type="dcterms:W3CDTF">2017-06-08T05:05:27Z</dcterms:created>
  <dcterms:modified xsi:type="dcterms:W3CDTF">2024-07-05T13:11:33Z</dcterms:modified>
</cp:coreProperties>
</file>