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45" windowWidth="15330" windowHeight="4560" activeTab="0"/>
  </bookViews>
  <sheets>
    <sheet name="3Ⅰ-1" sheetId="1" r:id="rId1"/>
    <sheet name="3Ⅰ-2" sheetId="2" r:id="rId2"/>
    <sheet name="3Ⅰ-3" sheetId="3" r:id="rId3"/>
    <sheet name="3Ⅰ-4" sheetId="4" r:id="rId4"/>
    <sheet name="3Ⅰ-5" sheetId="5" r:id="rId5"/>
    <sheet name="3Ⅰ-6" sheetId="6" r:id="rId6"/>
    <sheet name="3Ⅰ-7" sheetId="7" r:id="rId7"/>
    <sheet name="3Ⅰ-8,9" sheetId="8" r:id="rId8"/>
    <sheet name="3Ⅰ-10,11" sheetId="9" r:id="rId9"/>
  </sheets>
  <definedNames>
    <definedName name="_xlnm.Print_Area" localSheetId="0">'3Ⅰ-1'!$A$1:$AA$34</definedName>
    <definedName name="_xlnm.Print_Area" localSheetId="8">'3Ⅰ-10,11'!$A$1:$E$38</definedName>
    <definedName name="_xlnm.Print_Area" localSheetId="1">'3Ⅰ-2'!$A$2:$BA$36</definedName>
    <definedName name="_xlnm.Print_Area" localSheetId="2">'3Ⅰ-3'!$A$2:$N$37</definedName>
    <definedName name="_xlnm.Print_Area" localSheetId="3">'3Ⅰ-4'!$A$1:$H$186</definedName>
    <definedName name="_xlnm.Print_Area" localSheetId="4">'3Ⅰ-5'!$A$1:$AA$37</definedName>
    <definedName name="_xlnm.Print_Area" localSheetId="5">'3Ⅰ-6'!$A$1:$G$38</definedName>
    <definedName name="_xlnm.Print_Area" localSheetId="6">'3Ⅰ-7'!$A$1:$H$39</definedName>
    <definedName name="_xlnm.Print_Area" localSheetId="7">'3Ⅰ-8,9'!$A$1:$G$46</definedName>
    <definedName name="Z_0B6E884F_69D4_4EAC_9B4C_E8D58C31C13D_.wvu.Cols" localSheetId="4" hidden="1">'3Ⅰ-5'!$C:$H</definedName>
    <definedName name="Z_1BE7182D_8BF1_497B_A8A2_E102ED3747F8_.wvu.PrintArea" localSheetId="3" hidden="1">'3Ⅰ-4'!$A$1:$H$90</definedName>
    <definedName name="Z_1BE7182D_8BF1_497B_A8A2_E102ED3747F8_.wvu.Rows" localSheetId="3" hidden="1">'3Ⅰ-4'!$7:$38</definedName>
    <definedName name="Z_1C50FEFC_C0FE_46A8_9543_77CFA6DEFC97_.wvu.Cols" localSheetId="4" hidden="1">'3Ⅰ-5'!$C:$V</definedName>
    <definedName name="Z_1C50FEFC_C0FE_46A8_9543_77CFA6DEFC97_.wvu.PrintArea" localSheetId="4" hidden="1">'3Ⅰ-5'!$A$1:$AA$37</definedName>
    <definedName name="Z_1C50FEFC_C0FE_46A8_9543_77CFA6DEFC97_.wvu.Rows" localSheetId="4" hidden="1">'3Ⅰ-5'!$16:$16,'3Ⅰ-5'!$27:$28</definedName>
    <definedName name="Z_21334838_9A66_45DA_B7AB_D9B18DA3A502_.wvu.PrintArea" localSheetId="3" hidden="1">'3Ⅰ-4'!$A$1:$H$90</definedName>
    <definedName name="Z_21334838_9A66_45DA_B7AB_D9B18DA3A502_.wvu.Rows" localSheetId="3" hidden="1">'3Ⅰ-4'!$7:$45</definedName>
    <definedName name="Z_3BE1E6B8_E539_4686_A79A_2A3BAA8AA57E_.wvu.Cols" localSheetId="4" hidden="1">'3Ⅰ-5'!$C:$F</definedName>
    <definedName name="Z_3CC34FC6_7D12_424C_AAE9_56A97328BBF6_.wvu.PrintArea" localSheetId="5" hidden="1">'3Ⅰ-6'!$A$1:$G$38</definedName>
    <definedName name="Z_3CC34FC6_7D12_424C_AAE9_56A97328BBF6_.wvu.Rows" localSheetId="5" hidden="1">'3Ⅰ-6'!$20:$24</definedName>
    <definedName name="Z_3CF9931E_A490_40D0_99DE_C81AD39C50F8_.wvu.PrintArea" localSheetId="2" hidden="1">'3Ⅰ-3'!$A$1:$N$37</definedName>
    <definedName name="Z_3CF9931E_A490_40D0_99DE_C81AD39C50F8_.wvu.Rows" localSheetId="2" hidden="1">'3Ⅰ-3'!$20:$22</definedName>
    <definedName name="Z_4919FF03_A05E_4913_BCB0_7C86D16B68EE_.wvu.PrintArea" localSheetId="8" hidden="1">'3Ⅰ-10,11'!$A$1:$E$20</definedName>
    <definedName name="Z_4DC91790_D1C3_4773_A977_B559C7559A7D_.wvu.Cols" localSheetId="4" hidden="1">'3Ⅰ-5'!$C:$T</definedName>
    <definedName name="Z_4DC91790_D1C3_4773_A977_B559C7559A7D_.wvu.PrintArea" localSheetId="4" hidden="1">'3Ⅰ-5'!$A$1:$AA$37</definedName>
    <definedName name="Z_4DC91790_D1C3_4773_A977_B559C7559A7D_.wvu.Rows" localSheetId="4" hidden="1">'3Ⅰ-5'!$16:$16,'3Ⅰ-5'!$27:$28</definedName>
    <definedName name="Z_5B7B2C1A_C530_4572_9B91_377AC59A969F_.wvu.Cols" localSheetId="4" hidden="1">'3Ⅰ-5'!$C:$F</definedName>
    <definedName name="Z_5F14374E_4BCF_4C1D_824F_67AC9080B598_.wvu.Cols" localSheetId="4" hidden="1">'3Ⅰ-5'!$C:$H</definedName>
    <definedName name="Z_659E6B7E_0E25_4836_932D_3A7C29D3C161_.wvu.PrintArea" localSheetId="3" hidden="1">'3Ⅰ-4'!$A$1:$H$90</definedName>
    <definedName name="Z_659E6B7E_0E25_4836_932D_3A7C29D3C161_.wvu.Rows" localSheetId="3" hidden="1">'3Ⅰ-4'!$7:$38</definedName>
    <definedName name="Z_66BB7AE4_F79F_43C7_AA8C_BB7ADA9A11E6_.wvu.PrintArea" localSheetId="2" hidden="1">'3Ⅰ-3'!$A$1:$N$37</definedName>
    <definedName name="Z_66BB7AE4_F79F_43C7_AA8C_BB7ADA9A11E6_.wvu.Rows" localSheetId="2" hidden="1">'3Ⅰ-3'!$20:$22</definedName>
    <definedName name="Z_71C5E6CC_1292_4992_824C_00022D6885F1_.wvu.Cols" localSheetId="4" hidden="1">'3Ⅰ-5'!$C:$J</definedName>
    <definedName name="Z_71C5E6CC_1292_4992_824C_00022D6885F1_.wvu.Rows" localSheetId="4" hidden="1">'3Ⅰ-5'!$16:$16,'3Ⅰ-5'!$27:$28</definedName>
    <definedName name="Z_7C57671F_AB33_4209_B6F9_058DDAC733EE_.wvu.PrintArea" localSheetId="7" hidden="1">'3Ⅰ-8,9'!$A$1:$G$46</definedName>
    <definedName name="Z_7C57671F_AB33_4209_B6F9_058DDAC733EE_.wvu.Rows" localSheetId="7" hidden="1">'3Ⅰ-8,9'!$6:$9</definedName>
    <definedName name="Z_7F3411D6_BD11_40B4_972E_8228B28AE0D4_.wvu.Cols" localSheetId="1" hidden="1">'3Ⅰ-2'!$D:$K</definedName>
    <definedName name="Z_87D2D5C3_38CE_4488_88A5_A6F65E896DA7_.wvu.Cols" localSheetId="4" hidden="1">'3Ⅰ-5'!$C:$H</definedName>
    <definedName name="Z_8C0A9927_A162_42F5_9E11_7A262141E5F6_.wvu.PrintArea" localSheetId="8" hidden="1">'3Ⅰ-10,11'!$A$1:$E$20</definedName>
    <definedName name="Z_8FE5E945_92A3_4D52_AD0A_37236DB0590C_.wvu.PrintArea" localSheetId="6" hidden="1">'3Ⅰ-7'!$A$1:$H$39</definedName>
    <definedName name="Z_8FE5E945_92A3_4D52_AD0A_37236DB0590C_.wvu.Rows" localSheetId="6" hidden="1">'3Ⅰ-7'!$20:$23</definedName>
    <definedName name="Z_9A830801_24E8_44D7_9FF5_81FBA7CBED96_.wvu.PrintArea" localSheetId="5" hidden="1">'3Ⅰ-6'!$A$1:$G$38</definedName>
    <definedName name="Z_9A830801_24E8_44D7_9FF5_81FBA7CBED96_.wvu.Rows" localSheetId="5" hidden="1">'3Ⅰ-6'!$20:$23</definedName>
    <definedName name="Z_A0158A8C_3B16_4E10_B446_5FB0700EB8F2_.wvu.PrintArea" localSheetId="6" hidden="1">'3Ⅰ-7'!$A$1:$H$39</definedName>
    <definedName name="Z_A0158A8C_3B16_4E10_B446_5FB0700EB8F2_.wvu.Rows" localSheetId="6" hidden="1">'3Ⅰ-7'!$20:$23</definedName>
    <definedName name="Z_AA3E3003_A76C_4560_8A6B_051006E2384D_.wvu.PrintArea" localSheetId="7" hidden="1">'3Ⅰ-8,9'!$A$1:$G$46</definedName>
    <definedName name="Z_CA0AB4C9_31C7_4612_A6B3_DE90C335070F_.wvu.PrintArea" localSheetId="6" hidden="1">'3Ⅰ-7'!$A$1:$H$39</definedName>
    <definedName name="Z_D1E0A7D5_4FCA_4786_8CE5_2168896F0E5A_.wvu.PrintArea" localSheetId="2" hidden="1">'3Ⅰ-3'!$A$1:$N$37</definedName>
    <definedName name="Z_D1E0A7D5_4FCA_4786_8CE5_2168896F0E5A_.wvu.Rows" localSheetId="2" hidden="1">'3Ⅰ-3'!$20:$22</definedName>
    <definedName name="Z_D31667D1_D3C9_4B8E_9DD6_14DDB6E07388_.wvu.Cols" localSheetId="4" hidden="1">'3Ⅰ-5'!$C:$H</definedName>
    <definedName name="Z_D3F5126B_AE5F_4E7F_9FA4_085193987E99_.wvu.Cols" localSheetId="0" hidden="1">'3Ⅰ-1'!$C:$F</definedName>
    <definedName name="Z_D44AD84E_5A90_45A5_A067_54808AFB388E_.wvu.Cols" localSheetId="1" hidden="1">'3Ⅰ-2'!$D:$K</definedName>
    <definedName name="Z_E092E449_34E5_409D_82E7_D87DF8C5FBF6_.wvu.Cols" localSheetId="0" hidden="1">'3Ⅰ-1'!$C:$G</definedName>
    <definedName name="Z_E1D86E3D_CAED_4AA3_89DA_FC7A4F381AC7_.wvu.PrintArea" localSheetId="7" hidden="1">'3Ⅰ-8,9'!$A$1:$G$46</definedName>
    <definedName name="Z_E1D86E3D_CAED_4AA3_89DA_FC7A4F381AC7_.wvu.Rows" localSheetId="7" hidden="1">'3Ⅰ-8,9'!$6:$9</definedName>
    <definedName name="Z_E7789DB0_0F86_489E_B66D_66353C43A69C_.wvu.PrintArea" localSheetId="8" hidden="1">'3Ⅰ-10,11'!$A$1:$E$20</definedName>
    <definedName name="Z_E7E7FEBD_91F8_48A6_A0AF_7821470A782C_.wvu.Cols" localSheetId="4" hidden="1">'3Ⅰ-5'!$C:$J</definedName>
    <definedName name="Z_EA57E6C8_CDE3_4D7D_A72F_E784181E7D27_.wvu.PrintArea" localSheetId="5" hidden="1">'3Ⅰ-6'!$A$1:$G$38</definedName>
    <definedName name="Z_EA57E6C8_CDE3_4D7D_A72F_E784181E7D27_.wvu.Rows" localSheetId="5" hidden="1">'3Ⅰ-6'!$20:$23</definedName>
    <definedName name="Z_EDA4B1CD_FE3F_404A_A3B4_C0F9151E62D3_.wvu.Cols" localSheetId="4" hidden="1">'3Ⅰ-5'!$C:$P</definedName>
    <definedName name="Z_EDA4B1CD_FE3F_404A_A3B4_C0F9151E62D3_.wvu.PrintArea" localSheetId="4" hidden="1">'3Ⅰ-5'!$A$1:$Y$37</definedName>
    <definedName name="Z_EDA4B1CD_FE3F_404A_A3B4_C0F9151E62D3_.wvu.Rows" localSheetId="4" hidden="1">'3Ⅰ-5'!$16:$16,'3Ⅰ-5'!$27:$28</definedName>
    <definedName name="Z_F57C32EF_F4B3_42EE_A8F6_03026364A434_.wvu.Cols" localSheetId="4" hidden="1">'3Ⅰ-5'!$C:$J</definedName>
    <definedName name="Z_F57C32EF_F4B3_42EE_A8F6_03026364A434_.wvu.Rows" localSheetId="4" hidden="1">'3Ⅰ-5'!$16:$16,'3Ⅰ-5'!$27:$28</definedName>
    <definedName name="Z_F721D22B_701D_489F_981D_D769C8AB6207_.wvu.Cols" localSheetId="0" hidden="1">'3Ⅰ-1'!$C:$F</definedName>
  </definedNames>
  <calcPr fullCalcOnLoad="1"/>
</workbook>
</file>

<file path=xl/sharedStrings.xml><?xml version="1.0" encoding="utf-8"?>
<sst xmlns="http://schemas.openxmlformats.org/spreadsheetml/2006/main" count="1151" uniqueCount="375">
  <si>
    <t>均等割のみの者</t>
  </si>
  <si>
    <t>所得割のみの者</t>
  </si>
  <si>
    <t>計</t>
  </si>
  <si>
    <t>普通徴収</t>
  </si>
  <si>
    <t>特別徴収</t>
  </si>
  <si>
    <t>平成13年度</t>
  </si>
  <si>
    <t>平成14年度</t>
  </si>
  <si>
    <t xml:space="preserve"> (単位:人・％)</t>
  </si>
  <si>
    <t>平成10年度</t>
  </si>
  <si>
    <t>平成11年度</t>
  </si>
  <si>
    <t>平成12年度</t>
  </si>
  <si>
    <t>区分</t>
  </si>
  <si>
    <t>合計　</t>
  </si>
  <si>
    <t>特別徴収
義務者</t>
  </si>
  <si>
    <t>前年比</t>
  </si>
  <si>
    <t>構成比</t>
  </si>
  <si>
    <t>義務者数</t>
  </si>
  <si>
    <t>平成15年度</t>
  </si>
  <si>
    <t>均等割・所得割の者</t>
  </si>
  <si>
    <t>平成16年度</t>
  </si>
  <si>
    <t>平成18年度</t>
  </si>
  <si>
    <t>平成19年度</t>
  </si>
  <si>
    <t>平成20年度</t>
  </si>
  <si>
    <t>平成21年度</t>
  </si>
  <si>
    <t>平成22年度</t>
  </si>
  <si>
    <t>平成17年度</t>
  </si>
  <si>
    <t>-</t>
  </si>
  <si>
    <t>(給与）</t>
  </si>
  <si>
    <t xml:space="preserve">
特別徴収</t>
  </si>
  <si>
    <t>（年金）</t>
  </si>
  <si>
    <t>平成23年度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</si>
  <si>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</si>
  <si>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r>
      <t>平成25</t>
    </r>
    <r>
      <rPr>
        <sz val="11"/>
        <rFont val="ＭＳ Ｐゴシック"/>
        <family val="3"/>
      </rPr>
      <t>年度</t>
    </r>
  </si>
  <si>
    <r>
      <t>平成26</t>
    </r>
    <r>
      <rPr>
        <sz val="11"/>
        <rFont val="ＭＳ Ｐゴシック"/>
        <family val="3"/>
      </rPr>
      <t>年度</t>
    </r>
  </si>
  <si>
    <r>
      <t>平成27年度</t>
    </r>
  </si>
  <si>
    <r>
      <t>平成28年度</t>
    </r>
  </si>
  <si>
    <r>
      <t>平成29年度</t>
    </r>
  </si>
  <si>
    <r>
      <t>平成30年度</t>
    </r>
  </si>
  <si>
    <r>
      <t>令和元年度</t>
    </r>
  </si>
  <si>
    <r>
      <t>令和2年度</t>
    </r>
  </si>
  <si>
    <r>
      <t>令和3年度</t>
    </r>
  </si>
  <si>
    <t>第３　賦課</t>
  </si>
  <si>
    <t>　Ⅰ　市民税</t>
  </si>
  <si>
    <t>　　　１　個人市民税納税義務者の調（当初）</t>
  </si>
  <si>
    <r>
      <t>令和4年度</t>
    </r>
  </si>
  <si>
    <t>２　個人市(県)民税当初調定額累年比較</t>
  </si>
  <si>
    <t>(単位：千円・％)</t>
  </si>
  <si>
    <t>区分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</si>
  <si>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</si>
  <si>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</si>
  <si>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</si>
  <si>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</si>
  <si>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</si>
  <si>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</si>
  <si>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</si>
  <si>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</si>
  <si>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</si>
  <si>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</si>
  <si>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</si>
  <si>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</si>
  <si>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</si>
  <si>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</si>
  <si>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</si>
  <si>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r>
      <t>平成25</t>
    </r>
    <r>
      <rPr>
        <sz val="11"/>
        <rFont val="ＭＳ Ｐゴシック"/>
        <family val="3"/>
      </rPr>
      <t>年度</t>
    </r>
  </si>
  <si>
    <r>
      <t>平成26</t>
    </r>
    <r>
      <rPr>
        <sz val="11"/>
        <rFont val="ＭＳ Ｐゴシック"/>
        <family val="3"/>
      </rPr>
      <t>年度</t>
    </r>
  </si>
  <si>
    <r>
      <t>平成27</t>
    </r>
    <r>
      <rPr>
        <sz val="11"/>
        <rFont val="ＭＳ Ｐゴシック"/>
        <family val="3"/>
      </rPr>
      <t>年度</t>
    </r>
  </si>
  <si>
    <r>
      <t>平成28</t>
    </r>
    <r>
      <rPr>
        <sz val="11"/>
        <rFont val="ＭＳ Ｐゴシック"/>
        <family val="3"/>
      </rPr>
      <t>年度</t>
    </r>
  </si>
  <si>
    <r>
      <t>平成29</t>
    </r>
    <r>
      <rPr>
        <sz val="11"/>
        <rFont val="ＭＳ Ｐゴシック"/>
        <family val="3"/>
      </rPr>
      <t>年度</t>
    </r>
  </si>
  <si>
    <r>
      <t>平成30</t>
    </r>
    <r>
      <rPr>
        <sz val="11"/>
        <rFont val="ＭＳ Ｐゴシック"/>
        <family val="3"/>
      </rPr>
      <t>年度</t>
    </r>
  </si>
  <si>
    <t>令和元年度</t>
  </si>
  <si>
    <t>令和2年度</t>
  </si>
  <si>
    <t>令和3年度</t>
  </si>
  <si>
    <t>令和4年度</t>
  </si>
  <si>
    <t>税額</t>
  </si>
  <si>
    <t>前年比</t>
  </si>
  <si>
    <t xml:space="preserve">市
民
税
</t>
  </si>
  <si>
    <t>均等割</t>
  </si>
  <si>
    <t>普徴</t>
  </si>
  <si>
    <t>普通徴収</t>
  </si>
  <si>
    <t>所得割</t>
  </si>
  <si>
    <t>計</t>
  </si>
  <si>
    <t>A</t>
  </si>
  <si>
    <t>特徴</t>
  </si>
  <si>
    <t>特別徴収</t>
  </si>
  <si>
    <t>－</t>
  </si>
  <si>
    <t>－</t>
  </si>
  <si>
    <t>年特</t>
  </si>
  <si>
    <t>年金特徴</t>
  </si>
  <si>
    <t>所得割</t>
  </si>
  <si>
    <t>年度更正差額（特別徴収）</t>
  </si>
  <si>
    <t>差引調定額</t>
  </si>
  <si>
    <t>（特別減税額）</t>
  </si>
  <si>
    <t>皆増</t>
  </si>
  <si>
    <t>県
民
税</t>
  </si>
  <si>
    <t>B</t>
  </si>
  <si>
    <t xml:space="preserve">皆増 </t>
  </si>
  <si>
    <t>３　令和4年度課税標準額段階別(所得割)課税状況の調</t>
  </si>
  <si>
    <t>(単位:人・千円・％）</t>
  </si>
  <si>
    <t>納税義務者</t>
  </si>
  <si>
    <t>総所得金額</t>
  </si>
  <si>
    <t>所得控除金額</t>
  </si>
  <si>
    <t>課税標準額</t>
  </si>
  <si>
    <t>算出税額</t>
  </si>
  <si>
    <t>税額控除額</t>
  </si>
  <si>
    <t>所得割額</t>
  </si>
  <si>
    <t>構成比</t>
  </si>
  <si>
    <t>課税標準額段階別</t>
  </si>
  <si>
    <t>（A）</t>
  </si>
  <si>
    <t>（B)</t>
  </si>
  <si>
    <t>（C)=(A)-(B)</t>
  </si>
  <si>
    <t>(D)=（C）×税率</t>
  </si>
  <si>
    <t>内　調整控除額</t>
  </si>
  <si>
    <t>10万円以下　</t>
  </si>
  <si>
    <t>10万円を超え100万円以下　</t>
  </si>
  <si>
    <t>100万円を超え200万円以下　</t>
  </si>
  <si>
    <t>200万円を超え300万円以下　</t>
  </si>
  <si>
    <t>300万円を超え400万円以下　</t>
  </si>
  <si>
    <t>400万円を超え550万円以下　</t>
  </si>
  <si>
    <t>550万円を超え700万円以下　</t>
  </si>
  <si>
    <t>700万円を超え1,000万円以下　</t>
  </si>
  <si>
    <t>1000万円を超え2,000万円以下　</t>
  </si>
  <si>
    <t>2000万円を超え5,000万円以下　</t>
  </si>
  <si>
    <t>5000万円を超え1億円以下　</t>
  </si>
  <si>
    <t>1億円を超える金額</t>
  </si>
  <si>
    <t>合計</t>
  </si>
  <si>
    <t>前年比</t>
  </si>
  <si>
    <t>　－</t>
  </si>
  <si>
    <t>参考</t>
  </si>
  <si>
    <t>　－</t>
  </si>
  <si>
    <t>平成24年度</t>
  </si>
  <si>
    <t>平成25年度</t>
  </si>
  <si>
    <t>平成26年度</t>
  </si>
  <si>
    <r>
      <t>平成30年度</t>
    </r>
  </si>
  <si>
    <r>
      <t>令和元年度</t>
    </r>
  </si>
  <si>
    <r>
      <t>令和２年度</t>
    </r>
  </si>
  <si>
    <r>
      <t>令和３年度</t>
    </r>
  </si>
  <si>
    <t>｢市町村税課税状況等の調・第12表」による。</t>
  </si>
  <si>
    <t>↑</t>
  </si>
  <si>
    <t>①</t>
  </si>
  <si>
    <t>②</t>
  </si>
  <si>
    <t>③</t>
  </si>
  <si>
    <t>④</t>
  </si>
  <si>
    <t>⑤</t>
  </si>
  <si>
    <t>⑥</t>
  </si>
  <si>
    <t>⑧</t>
  </si>
  <si>
    <t>⑦</t>
  </si>
  <si>
    <t>第12表</t>
  </si>
  <si>
    <t>(3)</t>
  </si>
  <si>
    <t>(5)と(7)～(12)の計</t>
  </si>
  <si>
    <t>(13)</t>
  </si>
  <si>
    <t>(14)</t>
  </si>
  <si>
    <t>(15)</t>
  </si>
  <si>
    <t>(21)</t>
  </si>
  <si>
    <t>(16)</t>
  </si>
  <si>
    <t>(28)</t>
  </si>
  <si>
    <t>★</t>
  </si>
  <si>
    <t>★内訳</t>
  </si>
  <si>
    <t>４　所得区分別(総所得金額等)課税状況累年比較</t>
  </si>
  <si>
    <t>(単位:人・千円・％)</t>
  </si>
  <si>
    <t>納税
義務者数</t>
  </si>
  <si>
    <t>年度</t>
  </si>
  <si>
    <t>納税</t>
  </si>
  <si>
    <t>総所得</t>
  </si>
  <si>
    <t>義務者</t>
  </si>
  <si>
    <t>金額</t>
  </si>
  <si>
    <t>給 与 所 得 者</t>
  </si>
  <si>
    <t>営 業 所 得 者</t>
  </si>
  <si>
    <t>農 業 所 得 者</t>
  </si>
  <si>
    <t>その他の事業所得者</t>
  </si>
  <si>
    <t>その他の所得者</t>
  </si>
  <si>
    <t>譲 渡 所 得 者</t>
  </si>
  <si>
    <t>合計</t>
  </si>
  <si>
    <t xml:space="preserve">-  </t>
  </si>
  <si>
    <t>営 業 等 所 得 者</t>
  </si>
  <si>
    <t>平成24年度</t>
  </si>
  <si>
    <t>平成25年度</t>
  </si>
  <si>
    <t>平成26年度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</si>
  <si>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</si>
  <si>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</si>
  <si>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</si>
  <si>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</si>
  <si>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</si>
  <si>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</si>
  <si>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</si>
  <si>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</si>
  <si>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</si>
  <si>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平成27年度</t>
  </si>
  <si>
    <t>⑩</t>
  </si>
  <si>
    <t>⑪</t>
  </si>
  <si>
    <t>⑫</t>
  </si>
  <si>
    <t>⑬</t>
  </si>
  <si>
    <t>⑭</t>
  </si>
  <si>
    <t>⑮</t>
  </si>
  <si>
    <t>平成28年度</t>
  </si>
  <si>
    <t>←課税状況調べ第5表「給与所得者」より</t>
  </si>
  <si>
    <t>←課税状況調べ第６表「営業所得者」より</t>
  </si>
  <si>
    <t>←課税状況調べ第7表「農業所得者」より</t>
  </si>
  <si>
    <t>平成29年度</t>
  </si>
  <si>
    <t>←課税状況調べ第9表「その他の所得者」より</t>
  </si>
  <si>
    <t>↑課税状況調べ第１１表総括表より、総所得金額～先物取引にかかる所得金額</t>
  </si>
  <si>
    <t>平成30年度</t>
  </si>
  <si>
    <t>←課税状況調べ第１１表総括表より、総所得金額～先物取引にかかる所得金額</t>
  </si>
  <si>
    <t>↑第11表</t>
  </si>
  <si>
    <t>↑第56表</t>
  </si>
  <si>
    <t>←課税状況調べ第6表「営業所得者」より</t>
  </si>
  <si>
    <t>令和元年度</t>
  </si>
  <si>
    <t>令和2年度</t>
  </si>
  <si>
    <t>令和3年度</t>
  </si>
  <si>
    <t>令和4年度</t>
  </si>
  <si>
    <t>「市町村税課税状況等の調・第5表・第6表・第7表・第9表・第11表・第56表」による</t>
  </si>
  <si>
    <t>５　所得控除額累年比較</t>
  </si>
  <si>
    <t xml:space="preserve">  (単位:千円・％)</t>
  </si>
  <si>
    <t>令和元年度</t>
  </si>
  <si>
    <t>令和2年度</t>
  </si>
  <si>
    <t>令和3年度</t>
  </si>
  <si>
    <t>令和４年度</t>
  </si>
  <si>
    <t>雑損</t>
  </si>
  <si>
    <r>
      <t>←課税状況調べ第58表</t>
    </r>
    <r>
      <rPr>
        <sz val="11"/>
        <rFont val="ＭＳ Ｐゴシック"/>
        <family val="3"/>
      </rPr>
      <t xml:space="preserve"> </t>
    </r>
  </si>
  <si>
    <t>医療費</t>
  </si>
  <si>
    <t>〃</t>
  </si>
  <si>
    <t>社会保険料</t>
  </si>
  <si>
    <t>小規模企業共済掛金</t>
  </si>
  <si>
    <t>生命保険料</t>
  </si>
  <si>
    <t>地震保険料</t>
  </si>
  <si>
    <t>寄附金</t>
  </si>
  <si>
    <t>-</t>
  </si>
  <si>
    <t>-</t>
  </si>
  <si>
    <t>障害者</t>
  </si>
  <si>
    <t>特別</t>
  </si>
  <si>
    <t>普通</t>
  </si>
  <si>
    <t>同居特障加算分</t>
  </si>
  <si>
    <t>老年者</t>
  </si>
  <si>
    <t>寡婦</t>
  </si>
  <si>
    <t>一般</t>
  </si>
  <si>
    <t>寡夫</t>
  </si>
  <si>
    <t>ひとり親</t>
  </si>
  <si>
    <t>勤労学生</t>
  </si>
  <si>
    <t>配偶者</t>
  </si>
  <si>
    <t>老人</t>
  </si>
  <si>
    <t>配偶者特別</t>
  </si>
  <si>
    <t>配偶者控除あり</t>
  </si>
  <si>
    <t>配偶者控除なし</t>
  </si>
  <si>
    <t>扶養</t>
  </si>
  <si>
    <t>特定</t>
  </si>
  <si>
    <t>同居老親</t>
  </si>
  <si>
    <t>基礎</t>
  </si>
  <si>
    <t>｢市町村税課税状況等の調・第58表 12表関係　（２）所得控除額に関する調」による。</t>
  </si>
  <si>
    <t>６  令和4年度給与所得の収入金額等に関する調</t>
  </si>
  <si>
    <t>給与所得に係る
収　入　　金　額</t>
  </si>
  <si>
    <t>給与所得控除額</t>
  </si>
  <si>
    <t>所 得 金 額
調整控除額</t>
  </si>
  <si>
    <t>給与所得金額</t>
  </si>
  <si>
    <t xml:space="preserve">10万円以下  </t>
  </si>
  <si>
    <t xml:space="preserve">10万円を超え100万円以下  </t>
  </si>
  <si>
    <t xml:space="preserve">100万円を超え200万円以下  </t>
  </si>
  <si>
    <t xml:space="preserve">200万円を超え300万円以下  </t>
  </si>
  <si>
    <t xml:space="preserve">300万円を超え400万円以下  </t>
  </si>
  <si>
    <t xml:space="preserve">400万円を超え550万円以下  </t>
  </si>
  <si>
    <t xml:space="preserve">550万円を超え700万円以下  </t>
  </si>
  <si>
    <t xml:space="preserve">700万円を超え1,000万円以下  </t>
  </si>
  <si>
    <t xml:space="preserve">1,000万円を超え2,000万円以下  </t>
  </si>
  <si>
    <t xml:space="preserve">2,000万円を超え5,000万円以下  </t>
  </si>
  <si>
    <t xml:space="preserve">5,000万円を超え1億円以下  </t>
  </si>
  <si>
    <t xml:space="preserve">1億円を超える金額  </t>
  </si>
  <si>
    <t>平成29年度</t>
  </si>
  <si>
    <t>平成30年度</t>
  </si>
  <si>
    <t>令和元年度</t>
  </si>
  <si>
    <t>令和２年度</t>
  </si>
  <si>
    <t>令和３年度</t>
  </si>
  <si>
    <t>｢市町村税課税状況等の調・第13表」による。</t>
  </si>
  <si>
    <t xml:space="preserve">課税状況調べ第13表 </t>
  </si>
  <si>
    <t>７　令和4年度分離課税に係る譲渡所得等に関する調</t>
  </si>
  <si>
    <t>分離長期
譲渡所得
金額</t>
  </si>
  <si>
    <t>分離短期
譲渡所得
金額</t>
  </si>
  <si>
    <t>株式等に
係る譲渡
所得金額</t>
  </si>
  <si>
    <t>上場株式等に係る配当所得金額</t>
  </si>
  <si>
    <t>商品先物
取引に係
る雑所得
等の金額
　　</t>
  </si>
  <si>
    <t>一般株式譲渡</t>
  </si>
  <si>
    <t>上場株式譲渡</t>
  </si>
  <si>
    <t>義務者</t>
  </si>
  <si>
    <t xml:space="preserve"> - </t>
  </si>
  <si>
    <t xml:space="preserve"> - </t>
  </si>
  <si>
    <t>平成28年度</t>
  </si>
  <si>
    <t>課税状況調べ第11表 （９）</t>
  </si>
  <si>
    <t>課税状況調べ第11表（１０ ）</t>
  </si>
  <si>
    <t>｢市町村税課税状況等の調・第11表」による。</t>
  </si>
  <si>
    <t>(注)商品先物取引にかかる雑所得等の金額は平成14年度分から創設</t>
  </si>
  <si>
    <t xml:space="preserve">課税状況調べ第11表 </t>
  </si>
  <si>
    <t>８　法人市民税調定額等累年比較（現年課税分）</t>
  </si>
  <si>
    <t>2022/8/10修正</t>
  </si>
  <si>
    <t>(単位：円・％)</t>
  </si>
  <si>
    <t>年度</t>
  </si>
  <si>
    <t>税額</t>
  </si>
  <si>
    <t>前年比</t>
  </si>
  <si>
    <t>均等割</t>
  </si>
  <si>
    <t>法人税割</t>
  </si>
  <si>
    <t>平成9年度</t>
  </si>
  <si>
    <t>平成2１年度</t>
  </si>
  <si>
    <t>令和元年度</t>
  </si>
  <si>
    <t>９　法人市民税均等割税率区分による納税義務者数の調</t>
  </si>
  <si>
    <t>(単位：人・万円・％)</t>
  </si>
  <si>
    <t>税率区分</t>
  </si>
  <si>
    <t>納税義務者数</t>
  </si>
  <si>
    <t>構成比</t>
  </si>
  <si>
    <t>資本等の金額</t>
  </si>
  <si>
    <t>従業者数</t>
  </si>
  <si>
    <t>税率</t>
  </si>
  <si>
    <t>前年</t>
  </si>
  <si>
    <t>50億円超</t>
  </si>
  <si>
    <t>　50人超</t>
  </si>
  <si>
    <t xml:space="preserve">300  </t>
  </si>
  <si>
    <t>10億円を超え、50億円以下</t>
  </si>
  <si>
    <t xml:space="preserve">175  </t>
  </si>
  <si>
    <t>10億円超</t>
  </si>
  <si>
    <t>　50人以下</t>
  </si>
  <si>
    <t xml:space="preserve">41  </t>
  </si>
  <si>
    <t>1億円を超え、10億円以下</t>
  </si>
  <si>
    <t xml:space="preserve">40  </t>
  </si>
  <si>
    <t xml:space="preserve">16  </t>
  </si>
  <si>
    <t>1千万円を超え、1億円以下</t>
  </si>
  <si>
    <t xml:space="preserve">15  </t>
  </si>
  <si>
    <t xml:space="preserve">13  </t>
  </si>
  <si>
    <t>1千万円以下</t>
  </si>
  <si>
    <t xml:space="preserve">12  </t>
  </si>
  <si>
    <t>上記以外の法人</t>
  </si>
  <si>
    <t xml:space="preserve">5  </t>
  </si>
  <si>
    <t>合計</t>
  </si>
  <si>
    <t>－　</t>
  </si>
  <si>
    <t>（注）本表は、令和4年3月31日現在の納税義務者数である。</t>
  </si>
  <si>
    <t>※　課税状況調べ　第48表より作成</t>
  </si>
  <si>
    <t>１０　法人市民税の業種別納税義務者の調</t>
  </si>
  <si>
    <t>(単位:人・％)</t>
  </si>
  <si>
    <t>業種</t>
  </si>
  <si>
    <t>納税義務者数</t>
  </si>
  <si>
    <t>構成比</t>
  </si>
  <si>
    <t>前年</t>
  </si>
  <si>
    <t>1</t>
  </si>
  <si>
    <t>建設業</t>
  </si>
  <si>
    <t>2</t>
  </si>
  <si>
    <t>製造業　</t>
  </si>
  <si>
    <t>3</t>
  </si>
  <si>
    <t>卸・小売業</t>
  </si>
  <si>
    <t>卸売</t>
  </si>
  <si>
    <t>4</t>
  </si>
  <si>
    <t>金融・保険業</t>
  </si>
  <si>
    <t>5</t>
  </si>
  <si>
    <t>不動産業</t>
  </si>
  <si>
    <t>6</t>
  </si>
  <si>
    <t>運輸・通信業</t>
  </si>
  <si>
    <t>7</t>
  </si>
  <si>
    <t>電気・ガス・水道業</t>
  </si>
  <si>
    <t>8</t>
  </si>
  <si>
    <t>サービス業</t>
  </si>
  <si>
    <t>9</t>
  </si>
  <si>
    <t>農業</t>
  </si>
  <si>
    <t>10</t>
  </si>
  <si>
    <t>林業</t>
  </si>
  <si>
    <t>11</t>
  </si>
  <si>
    <t>漁業</t>
  </si>
  <si>
    <t>鉱業</t>
  </si>
  <si>
    <t>12</t>
  </si>
  <si>
    <t>公務</t>
  </si>
  <si>
    <t>13</t>
  </si>
  <si>
    <t>その他</t>
  </si>
  <si>
    <t>（注）本表は、令和4年3月3１日現在の納税義務者数である。</t>
  </si>
  <si>
    <t>１１　法人市民税の業種別法人税割額の調</t>
  </si>
  <si>
    <t>区分</t>
  </si>
  <si>
    <t>令和3年度</t>
  </si>
  <si>
    <t>法人税割</t>
  </si>
  <si>
    <t>建設業</t>
  </si>
  <si>
    <t>製造業</t>
  </si>
  <si>
    <t>卸・小売業・飲食店</t>
  </si>
  <si>
    <t>金融・保険業</t>
  </si>
  <si>
    <t>運輸・通信業</t>
  </si>
  <si>
    <t>電気・ガス・水道業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</si>
</sst>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0_ "/>
    <numFmt numFmtId="179" formatCode="0.0_ "/>
    <numFmt numFmtId="180" formatCode="0_);[Red]\(0\)"/>
    <numFmt numFmtId="181" formatCode="#,##0_);[Red]\(#,##0\)"/>
    <numFmt numFmtId="182" formatCode="0.0_);[Red]\(0.0\)"/>
    <numFmt numFmtId="183" formatCode="#,##0.00_ "/>
    <numFmt numFmtId="184" formatCode="#,##0;[Red]#,##0"/>
    <numFmt numFmtId="185" formatCode="#,##0.0;[Red]#,##0.0"/>
    <numFmt numFmtId="186" formatCode="0.0;[Red]0.0"/>
    <numFmt numFmtId="187" formatCode="0.00_ "/>
    <numFmt numFmtId="188" formatCode="#,##0_);\(#,##0\)"/>
    <numFmt numFmtId="189" formatCode="#,##0.0_);\(#,##0.0\)"/>
    <numFmt numFmtId="190" formatCode="#,##0;&quot;△ &quot;#,##0"/>
    <numFmt numFmtId="191" formatCode="0.0;&quot;△ &quot;0.0"/>
    <numFmt numFmtId="192" formatCode="#,##0.0_);[Red]\(#,##0.0\)"/>
    <numFmt numFmtId="193" formatCode="0.00;[Red]0.00"/>
    <numFmt numFmtId="194" formatCode="#,##0.0_ ;[Red]\-#,##0.0\ "/>
    <numFmt numFmtId="195" formatCode="#,##0_ ;[Red]\-#,##0\ "/>
    <numFmt numFmtId="196" formatCode="0.0_ ;[Red]\-0.0\ "/>
    <numFmt numFmtId="197" formatCode="0_);\(0\)"/>
  </numFmts>
  <fonts count="58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HGｺﾞｼｯｸM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b/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medium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7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7" fontId="1" fillId="0" borderId="17" xfId="0" applyNumberFormat="1" applyFont="1" applyBorder="1" applyAlignment="1">
      <alignment vertical="center"/>
    </xf>
    <xf numFmtId="177" fontId="1" fillId="0" borderId="18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76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27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176" fontId="1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center" vertical="center"/>
    </xf>
    <xf numFmtId="176" fontId="1" fillId="33" borderId="17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1" fillId="0" borderId="19" xfId="0" applyNumberFormat="1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6" fontId="1" fillId="0" borderId="30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6" fontId="1" fillId="0" borderId="3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51" fillId="0" borderId="32" xfId="0" applyFont="1" applyFill="1" applyBorder="1" applyAlignment="1">
      <alignment horizontal="center" vertical="center"/>
    </xf>
    <xf numFmtId="176" fontId="51" fillId="0" borderId="28" xfId="0" applyNumberFormat="1" applyFont="1" applyFill="1" applyBorder="1" applyAlignment="1">
      <alignment vertical="center"/>
    </xf>
    <xf numFmtId="177" fontId="51" fillId="0" borderId="28" xfId="0" applyNumberFormat="1" applyFont="1" applyFill="1" applyBorder="1" applyAlignment="1">
      <alignment vertical="center"/>
    </xf>
    <xf numFmtId="176" fontId="51" fillId="0" borderId="33" xfId="0" applyNumberFormat="1" applyFont="1" applyFill="1" applyBorder="1" applyAlignment="1">
      <alignment vertical="center"/>
    </xf>
    <xf numFmtId="177" fontId="51" fillId="0" borderId="34" xfId="0" applyNumberFormat="1" applyFont="1" applyFill="1" applyBorder="1" applyAlignment="1">
      <alignment vertical="center"/>
    </xf>
    <xf numFmtId="0" fontId="52" fillId="0" borderId="0" xfId="0" applyFont="1" applyFill="1" applyAlignment="1">
      <alignment/>
    </xf>
    <xf numFmtId="0" fontId="5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1" fillId="0" borderId="12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 wrapText="1"/>
    </xf>
    <xf numFmtId="176" fontId="1" fillId="0" borderId="35" xfId="0" applyNumberFormat="1" applyFont="1" applyBorder="1" applyAlignment="1">
      <alignment vertical="center"/>
    </xf>
    <xf numFmtId="182" fontId="1" fillId="0" borderId="35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182" fontId="1" fillId="0" borderId="36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176" fontId="51" fillId="0" borderId="35" xfId="0" applyNumberFormat="1" applyFont="1" applyBorder="1" applyAlignment="1">
      <alignment vertical="center"/>
    </xf>
    <xf numFmtId="182" fontId="51" fillId="0" borderId="37" xfId="0" applyNumberFormat="1" applyFont="1" applyBorder="1" applyAlignment="1">
      <alignment vertical="center"/>
    </xf>
    <xf numFmtId="0" fontId="1" fillId="0" borderId="31" xfId="0" applyFont="1" applyBorder="1" applyAlignment="1">
      <alignment horizontal="center" vertical="center" wrapText="1"/>
    </xf>
    <xf numFmtId="38" fontId="1" fillId="0" borderId="31" xfId="48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vertical="center"/>
    </xf>
    <xf numFmtId="182" fontId="1" fillId="0" borderId="11" xfId="0" applyNumberFormat="1" applyFont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182" fontId="1" fillId="0" borderId="19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51" fillId="0" borderId="11" xfId="0" applyNumberFormat="1" applyFont="1" applyBorder="1" applyAlignment="1">
      <alignment vertical="center"/>
    </xf>
    <xf numFmtId="182" fontId="51" fillId="0" borderId="33" xfId="0" applyNumberFormat="1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76" fontId="1" fillId="0" borderId="10" xfId="0" applyNumberFormat="1" applyFont="1" applyBorder="1" applyAlignment="1">
      <alignment vertical="center"/>
    </xf>
    <xf numFmtId="182" fontId="1" fillId="0" borderId="10" xfId="0" applyNumberFormat="1" applyFont="1" applyBorder="1" applyAlignment="1">
      <alignment vertical="center"/>
    </xf>
    <xf numFmtId="176" fontId="1" fillId="0" borderId="39" xfId="0" applyNumberFormat="1" applyFont="1" applyBorder="1" applyAlignment="1">
      <alignment vertical="center"/>
    </xf>
    <xf numFmtId="182" fontId="1" fillId="0" borderId="39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82" fontId="1" fillId="0" borderId="42" xfId="0" applyNumberFormat="1" applyFont="1" applyBorder="1" applyAlignment="1">
      <alignment vertical="center"/>
    </xf>
    <xf numFmtId="176" fontId="1" fillId="0" borderId="42" xfId="0" applyNumberFormat="1" applyFont="1" applyBorder="1" applyAlignment="1">
      <alignment vertical="center"/>
    </xf>
    <xf numFmtId="176" fontId="51" fillId="0" borderId="39" xfId="0" applyNumberFormat="1" applyFont="1" applyBorder="1" applyAlignment="1">
      <alignment vertical="center"/>
    </xf>
    <xf numFmtId="38" fontId="1" fillId="0" borderId="0" xfId="48" applyFont="1" applyAlignment="1">
      <alignment vertical="center"/>
    </xf>
    <xf numFmtId="0" fontId="1" fillId="0" borderId="0" xfId="0" applyFont="1" applyAlignment="1">
      <alignment/>
    </xf>
    <xf numFmtId="176" fontId="1" fillId="0" borderId="25" xfId="0" applyNumberFormat="1" applyFont="1" applyBorder="1" applyAlignment="1">
      <alignment vertical="center"/>
    </xf>
    <xf numFmtId="182" fontId="1" fillId="0" borderId="17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51" fillId="0" borderId="10" xfId="0" applyNumberFormat="1" applyFont="1" applyBorder="1" applyAlignment="1">
      <alignment vertical="center"/>
    </xf>
    <xf numFmtId="0" fontId="1" fillId="0" borderId="39" xfId="0" applyFont="1" applyBorder="1" applyAlignment="1">
      <alignment horizontal="left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82" fontId="1" fillId="0" borderId="39" xfId="0" applyNumberFormat="1" applyFont="1" applyBorder="1" applyAlignment="1">
      <alignment horizontal="center" vertical="center"/>
    </xf>
    <xf numFmtId="182" fontId="1" fillId="0" borderId="42" xfId="0" applyNumberFormat="1" applyFont="1" applyBorder="1" applyAlignment="1">
      <alignment horizontal="center" vertical="center"/>
    </xf>
    <xf numFmtId="182" fontId="1" fillId="0" borderId="11" xfId="0" applyNumberFormat="1" applyFont="1" applyBorder="1" applyAlignment="1">
      <alignment horizontal="center" vertical="center"/>
    </xf>
    <xf numFmtId="190" fontId="1" fillId="0" borderId="10" xfId="0" applyNumberFormat="1" applyFont="1" applyBorder="1" applyAlignment="1">
      <alignment vertical="center"/>
    </xf>
    <xf numFmtId="41" fontId="1" fillId="0" borderId="10" xfId="0" applyNumberFormat="1" applyFont="1" applyBorder="1" applyAlignment="1" quotePrefix="1">
      <alignment horizontal="right" vertical="center"/>
    </xf>
    <xf numFmtId="182" fontId="1" fillId="0" borderId="10" xfId="0" applyNumberFormat="1" applyFont="1" applyBorder="1" applyAlignment="1">
      <alignment horizontal="center" vertical="center"/>
    </xf>
    <xf numFmtId="190" fontId="1" fillId="0" borderId="25" xfId="0" applyNumberFormat="1" applyFont="1" applyBorder="1" applyAlignment="1">
      <alignment vertical="center"/>
    </xf>
    <xf numFmtId="182" fontId="1" fillId="0" borderId="17" xfId="0" applyNumberFormat="1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right" vertical="center"/>
    </xf>
    <xf numFmtId="190" fontId="1" fillId="0" borderId="17" xfId="0" applyNumberFormat="1" applyFont="1" applyBorder="1" applyAlignment="1">
      <alignment horizontal="right" vertical="center"/>
    </xf>
    <xf numFmtId="190" fontId="1" fillId="0" borderId="25" xfId="0" applyNumberFormat="1" applyFont="1" applyBorder="1" applyAlignment="1">
      <alignment horizontal="right" vertical="center"/>
    </xf>
    <xf numFmtId="190" fontId="51" fillId="0" borderId="10" xfId="0" applyNumberFormat="1" applyFont="1" applyBorder="1" applyAlignment="1">
      <alignment horizontal="right" vertical="center"/>
    </xf>
    <xf numFmtId="182" fontId="51" fillId="0" borderId="28" xfId="0" applyNumberFormat="1" applyFont="1" applyBorder="1" applyAlignment="1">
      <alignment horizontal="center" vertical="center"/>
    </xf>
    <xf numFmtId="182" fontId="51" fillId="0" borderId="28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82" fontId="1" fillId="0" borderId="13" xfId="0" applyNumberFormat="1" applyFont="1" applyBorder="1" applyAlignment="1">
      <alignment horizontal="right" vertical="center"/>
    </xf>
    <xf numFmtId="182" fontId="1" fillId="0" borderId="13" xfId="0" applyNumberFormat="1" applyFont="1" applyBorder="1" applyAlignment="1">
      <alignment vertical="center"/>
    </xf>
    <xf numFmtId="176" fontId="1" fillId="0" borderId="43" xfId="0" applyNumberFormat="1" applyFont="1" applyBorder="1" applyAlignment="1">
      <alignment vertical="center"/>
    </xf>
    <xf numFmtId="182" fontId="1" fillId="0" borderId="43" xfId="0" applyNumberFormat="1" applyFont="1" applyBorder="1" applyAlignment="1">
      <alignment vertical="center"/>
    </xf>
    <xf numFmtId="176" fontId="1" fillId="0" borderId="44" xfId="0" applyNumberFormat="1" applyFont="1" applyBorder="1" applyAlignment="1">
      <alignment vertical="center"/>
    </xf>
    <xf numFmtId="182" fontId="1" fillId="0" borderId="45" xfId="0" applyNumberFormat="1" applyFont="1" applyBorder="1" applyAlignment="1">
      <alignment vertical="center"/>
    </xf>
    <xf numFmtId="176" fontId="1" fillId="0" borderId="45" xfId="0" applyNumberFormat="1" applyFont="1" applyBorder="1" applyAlignment="1">
      <alignment vertical="center"/>
    </xf>
    <xf numFmtId="176" fontId="51" fillId="0" borderId="13" xfId="0" applyNumberFormat="1" applyFont="1" applyBorder="1" applyAlignment="1">
      <alignment vertical="center"/>
    </xf>
    <xf numFmtId="182" fontId="51" fillId="0" borderId="46" xfId="0" applyNumberFormat="1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7" xfId="0" applyFont="1" applyBorder="1" applyAlignment="1">
      <alignment horizontal="left" vertical="center"/>
    </xf>
    <xf numFmtId="0" fontId="51" fillId="0" borderId="47" xfId="0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176" fontId="1" fillId="0" borderId="48" xfId="0" applyNumberFormat="1" applyFont="1" applyBorder="1" applyAlignment="1">
      <alignment vertical="center"/>
    </xf>
    <xf numFmtId="182" fontId="1" fillId="0" borderId="48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182" fontId="1" fillId="0" borderId="20" xfId="0" applyNumberFormat="1" applyFont="1" applyBorder="1" applyAlignment="1">
      <alignment vertical="center"/>
    </xf>
    <xf numFmtId="176" fontId="1" fillId="0" borderId="49" xfId="0" applyNumberFormat="1" applyFont="1" applyBorder="1" applyAlignment="1">
      <alignment vertical="center"/>
    </xf>
    <xf numFmtId="176" fontId="51" fillId="0" borderId="48" xfId="0" applyNumberFormat="1" applyFont="1" applyBorder="1" applyAlignment="1">
      <alignment vertical="center"/>
    </xf>
    <xf numFmtId="182" fontId="51" fillId="0" borderId="50" xfId="0" applyNumberFormat="1" applyFont="1" applyBorder="1" applyAlignment="1">
      <alignment vertical="center"/>
    </xf>
    <xf numFmtId="182" fontId="51" fillId="0" borderId="5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center" vertical="center"/>
    </xf>
    <xf numFmtId="41" fontId="1" fillId="0" borderId="39" xfId="0" applyNumberFormat="1" applyFont="1" applyBorder="1" applyAlignment="1" quotePrefix="1">
      <alignment horizontal="right" vertical="center"/>
    </xf>
    <xf numFmtId="190" fontId="1" fillId="0" borderId="17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51" fillId="0" borderId="52" xfId="0" applyFont="1" applyBorder="1" applyAlignment="1">
      <alignment horizontal="center" vertical="center"/>
    </xf>
    <xf numFmtId="0" fontId="51" fillId="0" borderId="49" xfId="0" applyFont="1" applyBorder="1" applyAlignment="1">
      <alignment horizontal="right" vertical="center"/>
    </xf>
    <xf numFmtId="0" fontId="51" fillId="0" borderId="48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53" xfId="0" applyFont="1" applyBorder="1" applyAlignment="1">
      <alignment vertical="center"/>
    </xf>
    <xf numFmtId="0" fontId="51" fillId="0" borderId="40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179" fontId="51" fillId="0" borderId="10" xfId="0" applyNumberFormat="1" applyFont="1" applyBorder="1" applyAlignment="1">
      <alignment vertical="center"/>
    </xf>
    <xf numFmtId="179" fontId="51" fillId="0" borderId="28" xfId="0" applyNumberFormat="1" applyFont="1" applyBorder="1" applyAlignment="1">
      <alignment vertical="center"/>
    </xf>
    <xf numFmtId="179" fontId="51" fillId="0" borderId="35" xfId="0" applyNumberFormat="1" applyFont="1" applyBorder="1" applyAlignment="1">
      <alignment vertical="center"/>
    </xf>
    <xf numFmtId="0" fontId="51" fillId="0" borderId="25" xfId="0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right" vertical="center"/>
    </xf>
    <xf numFmtId="49" fontId="51" fillId="0" borderId="13" xfId="0" applyNumberFormat="1" applyFont="1" applyBorder="1" applyAlignment="1">
      <alignment horizontal="right" vertical="center"/>
    </xf>
    <xf numFmtId="49" fontId="51" fillId="0" borderId="34" xfId="0" applyNumberFormat="1" applyFont="1" applyBorder="1" applyAlignment="1">
      <alignment horizontal="right" vertical="center"/>
    </xf>
    <xf numFmtId="49" fontId="51" fillId="0" borderId="10" xfId="0" applyNumberFormat="1" applyFont="1" applyBorder="1" applyAlignment="1">
      <alignment horizontal="right" vertical="center"/>
    </xf>
    <xf numFmtId="0" fontId="51" fillId="0" borderId="52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1" fillId="0" borderId="54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35" xfId="0" applyFont="1" applyBorder="1" applyAlignment="1">
      <alignment horizontal="center" vertical="center"/>
    </xf>
    <xf numFmtId="176" fontId="51" fillId="0" borderId="35" xfId="0" applyNumberFormat="1" applyFont="1" applyBorder="1" applyAlignment="1">
      <alignment horizontal="right" vertical="center"/>
    </xf>
    <xf numFmtId="176" fontId="51" fillId="0" borderId="39" xfId="0" applyNumberFormat="1" applyFont="1" applyBorder="1" applyAlignment="1">
      <alignment horizontal="right" vertical="center"/>
    </xf>
    <xf numFmtId="176" fontId="51" fillId="0" borderId="28" xfId="0" applyNumberFormat="1" applyFont="1" applyBorder="1" applyAlignment="1">
      <alignment horizontal="right" vertical="center"/>
    </xf>
    <xf numFmtId="176" fontId="51" fillId="0" borderId="17" xfId="0" applyNumberFormat="1" applyFont="1" applyBorder="1" applyAlignment="1">
      <alignment vertical="center"/>
    </xf>
    <xf numFmtId="179" fontId="51" fillId="0" borderId="54" xfId="0" applyNumberFormat="1" applyFont="1" applyBorder="1" applyAlignment="1">
      <alignment vertical="center"/>
    </xf>
    <xf numFmtId="179" fontId="51" fillId="0" borderId="0" xfId="0" applyNumberFormat="1" applyFont="1" applyAlignment="1">
      <alignment vertical="center"/>
    </xf>
    <xf numFmtId="0" fontId="51" fillId="0" borderId="13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2" fillId="0" borderId="27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31" xfId="0" applyNumberFormat="1" applyBorder="1" applyAlignment="1">
      <alignment vertical="center"/>
    </xf>
    <xf numFmtId="49" fontId="0" fillId="0" borderId="0" xfId="0" applyNumberFormat="1" applyAlignment="1">
      <alignment vertical="top"/>
    </xf>
    <xf numFmtId="6" fontId="0" fillId="0" borderId="0" xfId="57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0" fontId="0" fillId="0" borderId="55" xfId="0" applyNumberFormat="1" applyFont="1" applyBorder="1" applyAlignment="1">
      <alignment vertical="center"/>
    </xf>
    <xf numFmtId="180" fontId="0" fillId="0" borderId="56" xfId="0" applyNumberFormat="1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1" fillId="0" borderId="15" xfId="0" applyFont="1" applyBorder="1" applyAlignment="1">
      <alignment vertical="center"/>
    </xf>
    <xf numFmtId="0" fontId="51" fillId="0" borderId="64" xfId="0" applyFont="1" applyBorder="1" applyAlignment="1">
      <alignment horizontal="center" vertical="center"/>
    </xf>
    <xf numFmtId="0" fontId="51" fillId="0" borderId="48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35" xfId="0" applyFont="1" applyBorder="1" applyAlignment="1">
      <alignment horizontal="left" vertical="center"/>
    </xf>
    <xf numFmtId="184" fontId="51" fillId="0" borderId="35" xfId="0" applyNumberFormat="1" applyFont="1" applyBorder="1" applyAlignment="1">
      <alignment horizontal="right" vertical="center"/>
    </xf>
    <xf numFmtId="191" fontId="51" fillId="0" borderId="35" xfId="0" applyNumberFormat="1" applyFont="1" applyBorder="1" applyAlignment="1">
      <alignment horizontal="right" vertical="center"/>
    </xf>
    <xf numFmtId="191" fontId="51" fillId="0" borderId="65" xfId="0" applyNumberFormat="1" applyFont="1" applyBorder="1" applyAlignment="1">
      <alignment horizontal="right" vertical="center"/>
    </xf>
    <xf numFmtId="0" fontId="51" fillId="0" borderId="39" xfId="0" applyFont="1" applyBorder="1" applyAlignment="1">
      <alignment horizontal="left" vertical="center"/>
    </xf>
    <xf numFmtId="184" fontId="51" fillId="0" borderId="39" xfId="0" applyNumberFormat="1" applyFont="1" applyBorder="1" applyAlignment="1">
      <alignment horizontal="right" vertical="center"/>
    </xf>
    <xf numFmtId="191" fontId="51" fillId="0" borderId="39" xfId="0" applyNumberFormat="1" applyFont="1" applyBorder="1" applyAlignment="1">
      <alignment horizontal="right" vertical="center"/>
    </xf>
    <xf numFmtId="191" fontId="51" fillId="0" borderId="66" xfId="0" applyNumberFormat="1" applyFont="1" applyBorder="1" applyAlignment="1">
      <alignment horizontal="right" vertical="center"/>
    </xf>
    <xf numFmtId="0" fontId="51" fillId="0" borderId="39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/>
    </xf>
    <xf numFmtId="184" fontId="51" fillId="0" borderId="11" xfId="0" applyNumberFormat="1" applyFont="1" applyBorder="1" applyAlignment="1">
      <alignment horizontal="right" vertical="center"/>
    </xf>
    <xf numFmtId="191" fontId="51" fillId="0" borderId="11" xfId="0" applyNumberFormat="1" applyFont="1" applyBorder="1" applyAlignment="1">
      <alignment horizontal="right" vertical="center"/>
    </xf>
    <xf numFmtId="191" fontId="51" fillId="0" borderId="67" xfId="0" applyNumberFormat="1" applyFont="1" applyBorder="1" applyAlignment="1">
      <alignment horizontal="right" vertical="center"/>
    </xf>
    <xf numFmtId="186" fontId="51" fillId="0" borderId="39" xfId="0" applyNumberFormat="1" applyFont="1" applyBorder="1" applyAlignment="1">
      <alignment horizontal="right" vertical="center"/>
    </xf>
    <xf numFmtId="186" fontId="51" fillId="0" borderId="10" xfId="0" applyNumberFormat="1" applyFont="1" applyBorder="1" applyAlignment="1">
      <alignment horizontal="right" vertical="center"/>
    </xf>
    <xf numFmtId="186" fontId="51" fillId="0" borderId="28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51" fillId="0" borderId="10" xfId="0" applyFont="1" applyBorder="1" applyAlignment="1" quotePrefix="1">
      <alignment horizontal="right" vertical="center"/>
    </xf>
    <xf numFmtId="0" fontId="51" fillId="0" borderId="68" xfId="0" applyFont="1" applyBorder="1" applyAlignment="1" quotePrefix="1">
      <alignment horizontal="right" vertical="center"/>
    </xf>
    <xf numFmtId="181" fontId="51" fillId="0" borderId="39" xfId="0" applyNumberFormat="1" applyFont="1" applyBorder="1" applyAlignment="1">
      <alignment horizontal="right" vertical="center"/>
    </xf>
    <xf numFmtId="192" fontId="51" fillId="0" borderId="39" xfId="0" applyNumberFormat="1" applyFont="1" applyBorder="1" applyAlignment="1">
      <alignment horizontal="right" vertical="center"/>
    </xf>
    <xf numFmtId="192" fontId="51" fillId="0" borderId="66" xfId="0" applyNumberFormat="1" applyFont="1" applyBorder="1" applyAlignment="1">
      <alignment vertical="center"/>
    </xf>
    <xf numFmtId="181" fontId="51" fillId="0" borderId="10" xfId="0" applyNumberFormat="1" applyFont="1" applyBorder="1" applyAlignment="1">
      <alignment horizontal="right" vertical="center"/>
    </xf>
    <xf numFmtId="192" fontId="51" fillId="0" borderId="10" xfId="0" applyNumberFormat="1" applyFont="1" applyBorder="1" applyAlignment="1">
      <alignment horizontal="right" vertical="center"/>
    </xf>
    <xf numFmtId="192" fontId="51" fillId="0" borderId="28" xfId="0" applyNumberFormat="1" applyFont="1" applyBorder="1" applyAlignment="1">
      <alignment vertical="center"/>
    </xf>
    <xf numFmtId="41" fontId="51" fillId="0" borderId="10" xfId="0" applyNumberFormat="1" applyFont="1" applyBorder="1" applyAlignment="1" quotePrefix="1">
      <alignment horizontal="right" vertical="center"/>
    </xf>
    <xf numFmtId="41" fontId="51" fillId="0" borderId="68" xfId="0" applyNumberFormat="1" applyFont="1" applyBorder="1" applyAlignment="1" quotePrefix="1">
      <alignment horizontal="right" vertical="center"/>
    </xf>
    <xf numFmtId="192" fontId="51" fillId="0" borderId="66" xfId="0" applyNumberFormat="1" applyFont="1" applyBorder="1" applyAlignment="1">
      <alignment horizontal="right" vertical="center"/>
    </xf>
    <xf numFmtId="181" fontId="51" fillId="0" borderId="35" xfId="0" applyNumberFormat="1" applyFont="1" applyBorder="1" applyAlignment="1">
      <alignment horizontal="right" vertical="center"/>
    </xf>
    <xf numFmtId="192" fontId="51" fillId="0" borderId="35" xfId="0" applyNumberFormat="1" applyFont="1" applyBorder="1" applyAlignment="1">
      <alignment horizontal="right" vertical="center"/>
    </xf>
    <xf numFmtId="192" fontId="51" fillId="0" borderId="65" xfId="0" applyNumberFormat="1" applyFont="1" applyBorder="1" applyAlignment="1">
      <alignment horizontal="right" vertical="center"/>
    </xf>
    <xf numFmtId="181" fontId="51" fillId="0" borderId="11" xfId="0" applyNumberFormat="1" applyFont="1" applyBorder="1" applyAlignment="1">
      <alignment horizontal="right" vertical="center"/>
    </xf>
    <xf numFmtId="192" fontId="51" fillId="0" borderId="11" xfId="0" applyNumberFormat="1" applyFont="1" applyBorder="1" applyAlignment="1">
      <alignment horizontal="right" vertical="center"/>
    </xf>
    <xf numFmtId="192" fontId="51" fillId="0" borderId="67" xfId="0" applyNumberFormat="1" applyFont="1" applyBorder="1" applyAlignment="1">
      <alignment horizontal="right" vertical="center"/>
    </xf>
    <xf numFmtId="192" fontId="51" fillId="0" borderId="68" xfId="0" applyNumberFormat="1" applyFont="1" applyBorder="1" applyAlignment="1">
      <alignment horizontal="right" vertical="center"/>
    </xf>
    <xf numFmtId="187" fontId="1" fillId="0" borderId="0" xfId="0" applyNumberFormat="1" applyFont="1" applyAlignment="1">
      <alignment vertical="center"/>
    </xf>
    <xf numFmtId="186" fontId="1" fillId="0" borderId="0" xfId="0" applyNumberFormat="1" applyFont="1" applyAlignment="1">
      <alignment vertical="center"/>
    </xf>
    <xf numFmtId="41" fontId="51" fillId="0" borderId="39" xfId="0" applyNumberFormat="1" applyFont="1" applyBorder="1" applyAlignment="1" quotePrefix="1">
      <alignment horizontal="right" vertical="center"/>
    </xf>
    <xf numFmtId="41" fontId="51" fillId="0" borderId="66" xfId="0" applyNumberFormat="1" applyFont="1" applyBorder="1" applyAlignment="1" quotePrefix="1">
      <alignment horizontal="right" vertical="center"/>
    </xf>
    <xf numFmtId="0" fontId="51" fillId="0" borderId="69" xfId="0" applyFont="1" applyBorder="1" applyAlignment="1">
      <alignment horizontal="center" vertical="center"/>
    </xf>
    <xf numFmtId="193" fontId="1" fillId="0" borderId="0" xfId="0" applyNumberFormat="1" applyFont="1" applyAlignment="1">
      <alignment horizontal="right" vertical="center"/>
    </xf>
    <xf numFmtId="0" fontId="51" fillId="0" borderId="54" xfId="0" applyFont="1" applyBorder="1" applyAlignment="1">
      <alignment horizontal="center" vertical="center"/>
    </xf>
    <xf numFmtId="41" fontId="51" fillId="0" borderId="28" xfId="0" applyNumberFormat="1" applyFont="1" applyBorder="1" applyAlignment="1" quotePrefix="1">
      <alignment horizontal="right" vertical="center"/>
    </xf>
    <xf numFmtId="0" fontId="51" fillId="0" borderId="21" xfId="0" applyFont="1" applyBorder="1" applyAlignment="1">
      <alignment horizontal="left" vertical="center"/>
    </xf>
    <xf numFmtId="186" fontId="51" fillId="0" borderId="35" xfId="0" applyNumberFormat="1" applyFont="1" applyBorder="1" applyAlignment="1">
      <alignment horizontal="right" vertical="center"/>
    </xf>
    <xf numFmtId="186" fontId="51" fillId="0" borderId="66" xfId="0" applyNumberFormat="1" applyFont="1" applyBorder="1" applyAlignment="1">
      <alignment horizontal="right" vertical="center"/>
    </xf>
    <xf numFmtId="0" fontId="51" fillId="0" borderId="54" xfId="0" applyFont="1" applyBorder="1" applyAlignment="1">
      <alignment horizontal="left" vertical="center"/>
    </xf>
    <xf numFmtId="184" fontId="51" fillId="0" borderId="10" xfId="0" applyNumberFormat="1" applyFont="1" applyBorder="1" applyAlignment="1">
      <alignment horizontal="right" vertical="center"/>
    </xf>
    <xf numFmtId="186" fontId="51" fillId="0" borderId="68" xfId="0" applyNumberFormat="1" applyFont="1" applyBorder="1" applyAlignment="1">
      <alignment horizontal="right" vertical="center"/>
    </xf>
    <xf numFmtId="0" fontId="51" fillId="0" borderId="11" xfId="0" applyFont="1" applyBorder="1" applyAlignment="1">
      <alignment horizontal="right" vertical="center"/>
    </xf>
    <xf numFmtId="0" fontId="51" fillId="0" borderId="11" xfId="0" applyFont="1" applyBorder="1" applyAlignment="1" quotePrefix="1">
      <alignment horizontal="right" vertical="center"/>
    </xf>
    <xf numFmtId="0" fontId="51" fillId="0" borderId="67" xfId="0" applyFont="1" applyBorder="1" applyAlignment="1" quotePrefix="1">
      <alignment horizontal="right" vertical="center"/>
    </xf>
    <xf numFmtId="176" fontId="51" fillId="0" borderId="42" xfId="0" applyNumberFormat="1" applyFont="1" applyBorder="1" applyAlignment="1">
      <alignment horizontal="right" vertical="center"/>
    </xf>
    <xf numFmtId="186" fontId="51" fillId="0" borderId="65" xfId="0" applyNumberFormat="1" applyFont="1" applyBorder="1" applyAlignment="1">
      <alignment horizontal="right" vertical="center"/>
    </xf>
    <xf numFmtId="186" fontId="51" fillId="0" borderId="11" xfId="0" applyNumberFormat="1" applyFont="1" applyBorder="1" applyAlignment="1">
      <alignment horizontal="right" vertical="center"/>
    </xf>
    <xf numFmtId="186" fontId="51" fillId="0" borderId="67" xfId="0" applyNumberFormat="1" applyFont="1" applyBorder="1" applyAlignment="1">
      <alignment horizontal="right" vertical="center"/>
    </xf>
    <xf numFmtId="186" fontId="51" fillId="0" borderId="25" xfId="0" applyNumberFormat="1" applyFont="1" applyBorder="1" applyAlignment="1">
      <alignment horizontal="right" vertical="center"/>
    </xf>
    <xf numFmtId="0" fontId="51" fillId="0" borderId="23" xfId="0" applyFont="1" applyBorder="1" applyAlignment="1">
      <alignment horizontal="left" vertical="center"/>
    </xf>
    <xf numFmtId="179" fontId="51" fillId="0" borderId="11" xfId="0" applyNumberFormat="1" applyFont="1" applyBorder="1" applyAlignment="1">
      <alignment horizontal="right" vertical="center"/>
    </xf>
    <xf numFmtId="0" fontId="51" fillId="0" borderId="24" xfId="0" applyFont="1" applyBorder="1" applyAlignment="1">
      <alignment vertical="center"/>
    </xf>
    <xf numFmtId="179" fontId="51" fillId="0" borderId="10" xfId="0" applyNumberFormat="1" applyFont="1" applyBorder="1" applyAlignment="1">
      <alignment horizontal="right" vertical="center"/>
    </xf>
    <xf numFmtId="179" fontId="51" fillId="0" borderId="39" xfId="0" applyNumberFormat="1" applyFont="1" applyBorder="1" applyAlignment="1">
      <alignment horizontal="right" vertical="center"/>
    </xf>
    <xf numFmtId="0" fontId="51" fillId="0" borderId="39" xfId="0" applyFont="1" applyBorder="1" applyAlignment="1" quotePrefix="1">
      <alignment horizontal="right" vertical="center"/>
    </xf>
    <xf numFmtId="0" fontId="51" fillId="0" borderId="66" xfId="0" applyFont="1" applyBorder="1" applyAlignment="1" quotePrefix="1">
      <alignment horizontal="right" vertical="center"/>
    </xf>
    <xf numFmtId="186" fontId="51" fillId="0" borderId="51" xfId="0" applyNumberFormat="1" applyFont="1" applyBorder="1" applyAlignment="1">
      <alignment horizontal="right" vertical="center"/>
    </xf>
    <xf numFmtId="186" fontId="51" fillId="0" borderId="33" xfId="0" applyNumberFormat="1" applyFont="1" applyBorder="1" applyAlignment="1">
      <alignment horizontal="right" vertical="center"/>
    </xf>
    <xf numFmtId="186" fontId="1" fillId="0" borderId="0" xfId="0" applyNumberFormat="1" applyFont="1" applyAlignment="1">
      <alignment horizontal="right" vertical="center"/>
    </xf>
    <xf numFmtId="0" fontId="1" fillId="0" borderId="70" xfId="0" applyFont="1" applyBorder="1" applyAlignment="1">
      <alignment vertical="center"/>
    </xf>
    <xf numFmtId="0" fontId="51" fillId="0" borderId="28" xfId="0" applyFont="1" applyBorder="1" applyAlignment="1" quotePrefix="1">
      <alignment horizontal="right" vertical="center"/>
    </xf>
    <xf numFmtId="186" fontId="51" fillId="0" borderId="37" xfId="0" applyNumberFormat="1" applyFont="1" applyBorder="1" applyAlignment="1">
      <alignment horizontal="right" vertical="center"/>
    </xf>
    <xf numFmtId="0" fontId="51" fillId="0" borderId="51" xfId="0" applyFont="1" applyBorder="1" applyAlignment="1" quotePrefix="1">
      <alignment horizontal="right" vertical="center"/>
    </xf>
    <xf numFmtId="194" fontId="51" fillId="0" borderId="35" xfId="0" applyNumberFormat="1" applyFont="1" applyBorder="1" applyAlignment="1">
      <alignment horizontal="right" vertical="center"/>
    </xf>
    <xf numFmtId="194" fontId="51" fillId="0" borderId="37" xfId="0" applyNumberFormat="1" applyFont="1" applyBorder="1" applyAlignment="1">
      <alignment horizontal="right" vertical="center"/>
    </xf>
    <xf numFmtId="194" fontId="51" fillId="0" borderId="39" xfId="0" applyNumberFormat="1" applyFont="1" applyBorder="1" applyAlignment="1">
      <alignment horizontal="right" vertical="center"/>
    </xf>
    <xf numFmtId="194" fontId="51" fillId="0" borderId="51" xfId="0" applyNumberFormat="1" applyFont="1" applyBorder="1" applyAlignment="1">
      <alignment horizontal="right" vertical="center"/>
    </xf>
    <xf numFmtId="195" fontId="51" fillId="0" borderId="10" xfId="48" applyNumberFormat="1" applyFont="1" applyFill="1" applyBorder="1" applyAlignment="1">
      <alignment horizontal="right" vertical="center"/>
    </xf>
    <xf numFmtId="194" fontId="51" fillId="0" borderId="10" xfId="0" applyNumberFormat="1" applyFont="1" applyBorder="1" applyAlignment="1">
      <alignment horizontal="right" vertical="center"/>
    </xf>
    <xf numFmtId="194" fontId="51" fillId="0" borderId="28" xfId="0" applyNumberFormat="1" applyFont="1" applyBorder="1" applyAlignment="1">
      <alignment horizontal="right" vertical="center"/>
    </xf>
    <xf numFmtId="0" fontId="51" fillId="0" borderId="33" xfId="0" applyFont="1" applyBorder="1" applyAlignment="1" quotePrefix="1">
      <alignment horizontal="right" vertical="center"/>
    </xf>
    <xf numFmtId="196" fontId="51" fillId="0" borderId="35" xfId="0" applyNumberFormat="1" applyFont="1" applyBorder="1" applyAlignment="1">
      <alignment horizontal="right" vertical="center"/>
    </xf>
    <xf numFmtId="196" fontId="51" fillId="0" borderId="37" xfId="0" applyNumberFormat="1" applyFont="1" applyBorder="1" applyAlignment="1">
      <alignment horizontal="right" vertical="center"/>
    </xf>
    <xf numFmtId="197" fontId="1" fillId="0" borderId="0" xfId="0" applyNumberFormat="1" applyFont="1" applyAlignment="1">
      <alignment horizontal="center" vertical="center"/>
    </xf>
    <xf numFmtId="196" fontId="51" fillId="0" borderId="39" xfId="0" applyNumberFormat="1" applyFont="1" applyBorder="1" applyAlignment="1">
      <alignment horizontal="right" vertical="center"/>
    </xf>
    <xf numFmtId="196" fontId="51" fillId="0" borderId="51" xfId="0" applyNumberFormat="1" applyFont="1" applyBorder="1" applyAlignment="1">
      <alignment horizontal="right" vertical="center"/>
    </xf>
    <xf numFmtId="195" fontId="51" fillId="0" borderId="10" xfId="0" applyNumberFormat="1" applyFont="1" applyBorder="1" applyAlignment="1">
      <alignment horizontal="right" vertical="center"/>
    </xf>
    <xf numFmtId="196" fontId="51" fillId="0" borderId="10" xfId="0" applyNumberFormat="1" applyFont="1" applyBorder="1" applyAlignment="1">
      <alignment horizontal="right" vertical="center"/>
    </xf>
    <xf numFmtId="196" fontId="51" fillId="0" borderId="28" xfId="0" applyNumberFormat="1" applyFont="1" applyBorder="1" applyAlignment="1">
      <alignment horizontal="right" vertical="center"/>
    </xf>
    <xf numFmtId="197" fontId="1" fillId="0" borderId="71" xfId="0" applyNumberFormat="1" applyFont="1" applyBorder="1" applyAlignment="1">
      <alignment horizontal="center" vertical="center"/>
    </xf>
    <xf numFmtId="0" fontId="1" fillId="0" borderId="72" xfId="0" applyFont="1" applyBorder="1" applyAlignment="1">
      <alignment vertical="center"/>
    </xf>
    <xf numFmtId="197" fontId="1" fillId="0" borderId="62" xfId="0" applyNumberFormat="1" applyFont="1" applyBorder="1" applyAlignment="1">
      <alignment horizontal="center" vertical="center"/>
    </xf>
    <xf numFmtId="0" fontId="1" fillId="0" borderId="63" xfId="0" applyFont="1" applyBorder="1" applyAlignment="1">
      <alignment vertical="center"/>
    </xf>
    <xf numFmtId="197" fontId="1" fillId="0" borderId="73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center"/>
    </xf>
    <xf numFmtId="0" fontId="1" fillId="0" borderId="74" xfId="0" applyFont="1" applyBorder="1" applyAlignment="1">
      <alignment vertical="center"/>
    </xf>
    <xf numFmtId="0" fontId="51" fillId="0" borderId="75" xfId="0" applyFont="1" applyBorder="1" applyAlignment="1">
      <alignment vertical="center"/>
    </xf>
    <xf numFmtId="0" fontId="51" fillId="0" borderId="43" xfId="0" applyFont="1" applyBorder="1" applyAlignment="1">
      <alignment horizontal="center" vertical="center"/>
    </xf>
    <xf numFmtId="179" fontId="51" fillId="0" borderId="43" xfId="0" applyNumberFormat="1" applyFont="1" applyBorder="1" applyAlignment="1">
      <alignment horizontal="right" vertical="center"/>
    </xf>
    <xf numFmtId="0" fontId="51" fillId="0" borderId="43" xfId="0" applyFont="1" applyBorder="1" applyAlignment="1" quotePrefix="1">
      <alignment horizontal="right" vertical="center"/>
    </xf>
    <xf numFmtId="0" fontId="51" fillId="0" borderId="46" xfId="0" applyFont="1" applyBorder="1" applyAlignment="1" quotePrefix="1">
      <alignment horizontal="right" vertical="center"/>
    </xf>
    <xf numFmtId="0" fontId="53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1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76" xfId="0" applyFont="1" applyBorder="1" applyAlignment="1">
      <alignment horizontal="center" vertical="center"/>
    </xf>
    <xf numFmtId="0" fontId="51" fillId="0" borderId="77" xfId="0" applyFont="1" applyBorder="1" applyAlignment="1">
      <alignment horizontal="left" vertical="center"/>
    </xf>
    <xf numFmtId="0" fontId="51" fillId="0" borderId="25" xfId="0" applyFont="1" applyBorder="1" applyAlignment="1">
      <alignment horizontal="distributed" vertical="center"/>
    </xf>
    <xf numFmtId="184" fontId="51" fillId="0" borderId="10" xfId="0" applyNumberFormat="1" applyFont="1" applyBorder="1" applyAlignment="1">
      <alignment vertical="center"/>
    </xf>
    <xf numFmtId="181" fontId="51" fillId="0" borderId="17" xfId="0" applyNumberFormat="1" applyFont="1" applyBorder="1" applyAlignment="1">
      <alignment horizontal="right" vertical="center"/>
    </xf>
    <xf numFmtId="184" fontId="51" fillId="0" borderId="22" xfId="0" applyNumberFormat="1" applyFont="1" applyBorder="1" applyAlignment="1">
      <alignment horizontal="right" vertical="center"/>
    </xf>
    <xf numFmtId="184" fontId="51" fillId="0" borderId="17" xfId="0" applyNumberFormat="1" applyFont="1" applyBorder="1" applyAlignment="1">
      <alignment horizontal="right" vertical="center"/>
    </xf>
    <xf numFmtId="195" fontId="51" fillId="0" borderId="17" xfId="0" applyNumberFormat="1" applyFont="1" applyBorder="1" applyAlignment="1">
      <alignment horizontal="right" vertical="center"/>
    </xf>
    <xf numFmtId="195" fontId="51" fillId="0" borderId="68" xfId="0" applyNumberFormat="1" applyFont="1" applyBorder="1" applyAlignment="1">
      <alignment horizontal="right" vertical="center"/>
    </xf>
    <xf numFmtId="181" fontId="51" fillId="0" borderId="10" xfId="0" applyNumberFormat="1" applyFont="1" applyBorder="1" applyAlignment="1">
      <alignment vertical="center"/>
    </xf>
    <xf numFmtId="181" fontId="51" fillId="0" borderId="17" xfId="0" applyNumberFormat="1" applyFont="1" applyBorder="1" applyAlignment="1">
      <alignment vertical="center"/>
    </xf>
    <xf numFmtId="184" fontId="51" fillId="0" borderId="22" xfId="0" applyNumberFormat="1" applyFont="1" applyBorder="1" applyAlignment="1">
      <alignment vertical="center"/>
    </xf>
    <xf numFmtId="184" fontId="51" fillId="0" borderId="17" xfId="0" applyNumberFormat="1" applyFont="1" applyBorder="1" applyAlignment="1">
      <alignment vertical="center"/>
    </xf>
    <xf numFmtId="184" fontId="51" fillId="0" borderId="25" xfId="0" applyNumberFormat="1" applyFont="1" applyBorder="1" applyAlignment="1">
      <alignment vertical="center"/>
    </xf>
    <xf numFmtId="195" fontId="51" fillId="0" borderId="10" xfId="0" applyNumberFormat="1" applyFont="1" applyBorder="1" applyAlignment="1">
      <alignment vertical="center"/>
    </xf>
    <xf numFmtId="195" fontId="51" fillId="0" borderId="17" xfId="0" applyNumberFormat="1" applyFont="1" applyBorder="1" applyAlignment="1">
      <alignment vertical="center"/>
    </xf>
    <xf numFmtId="195" fontId="51" fillId="0" borderId="68" xfId="0" applyNumberFormat="1" applyFont="1" applyBorder="1" applyAlignment="1">
      <alignment vertical="center"/>
    </xf>
    <xf numFmtId="0" fontId="54" fillId="0" borderId="25" xfId="0" applyFont="1" applyBorder="1" applyAlignment="1">
      <alignment horizontal="distributed" vertical="center"/>
    </xf>
    <xf numFmtId="0" fontId="51" fillId="0" borderId="77" xfId="0" applyFont="1" applyBorder="1" applyAlignment="1">
      <alignment vertical="center"/>
    </xf>
    <xf numFmtId="184" fontId="51" fillId="0" borderId="17" xfId="0" applyNumberFormat="1" applyFont="1" applyBorder="1" applyAlignment="1">
      <alignment horizontal="center" vertical="center"/>
    </xf>
    <xf numFmtId="184" fontId="51" fillId="0" borderId="10" xfId="0" applyNumberFormat="1" applyFont="1" applyBorder="1" applyAlignment="1">
      <alignment horizontal="center" vertical="center"/>
    </xf>
    <xf numFmtId="184" fontId="51" fillId="0" borderId="25" xfId="0" applyNumberFormat="1" applyFont="1" applyBorder="1" applyAlignment="1">
      <alignment horizontal="center" vertical="center"/>
    </xf>
    <xf numFmtId="184" fontId="51" fillId="0" borderId="68" xfId="0" applyNumberFormat="1" applyFont="1" applyBorder="1" applyAlignment="1">
      <alignment horizontal="center" vertical="center"/>
    </xf>
    <xf numFmtId="0" fontId="51" fillId="0" borderId="69" xfId="0" applyFont="1" applyBorder="1" applyAlignment="1">
      <alignment horizontal="left" vertical="center"/>
    </xf>
    <xf numFmtId="0" fontId="51" fillId="0" borderId="38" xfId="0" applyFont="1" applyBorder="1" applyAlignment="1">
      <alignment horizontal="distributed" vertical="center"/>
    </xf>
    <xf numFmtId="184" fontId="51" fillId="0" borderId="35" xfId="0" applyNumberFormat="1" applyFont="1" applyBorder="1" applyAlignment="1">
      <alignment vertical="center"/>
    </xf>
    <xf numFmtId="181" fontId="51" fillId="0" borderId="35" xfId="0" applyNumberFormat="1" applyFont="1" applyBorder="1" applyAlignment="1">
      <alignment vertical="center"/>
    </xf>
    <xf numFmtId="181" fontId="51" fillId="0" borderId="36" xfId="0" applyNumberFormat="1" applyFont="1" applyBorder="1" applyAlignment="1">
      <alignment vertical="center"/>
    </xf>
    <xf numFmtId="184" fontId="51" fillId="0" borderId="78" xfId="0" applyNumberFormat="1" applyFont="1" applyBorder="1" applyAlignment="1">
      <alignment vertical="center"/>
    </xf>
    <xf numFmtId="184" fontId="51" fillId="0" borderId="36" xfId="0" applyNumberFormat="1" applyFont="1" applyBorder="1" applyAlignment="1">
      <alignment vertical="center"/>
    </xf>
    <xf numFmtId="195" fontId="51" fillId="0" borderId="35" xfId="0" applyNumberFormat="1" applyFont="1" applyBorder="1" applyAlignment="1">
      <alignment vertical="center"/>
    </xf>
    <xf numFmtId="195" fontId="51" fillId="0" borderId="36" xfId="0" applyNumberFormat="1" applyFont="1" applyBorder="1" applyAlignment="1">
      <alignment vertical="center"/>
    </xf>
    <xf numFmtId="195" fontId="51" fillId="0" borderId="65" xfId="0" applyNumberFormat="1" applyFont="1" applyBorder="1" applyAlignment="1">
      <alignment vertical="center"/>
    </xf>
    <xf numFmtId="0" fontId="51" fillId="0" borderId="41" xfId="0" applyFont="1" applyBorder="1" applyAlignment="1">
      <alignment vertical="center"/>
    </xf>
    <xf numFmtId="184" fontId="51" fillId="0" borderId="39" xfId="0" applyNumberFormat="1" applyFont="1" applyBorder="1" applyAlignment="1">
      <alignment vertical="center"/>
    </xf>
    <xf numFmtId="181" fontId="51" fillId="0" borderId="39" xfId="0" applyNumberFormat="1" applyFont="1" applyBorder="1" applyAlignment="1">
      <alignment vertical="center"/>
    </xf>
    <xf numFmtId="181" fontId="51" fillId="0" borderId="42" xfId="0" applyNumberFormat="1" applyFont="1" applyBorder="1" applyAlignment="1">
      <alignment vertical="center"/>
    </xf>
    <xf numFmtId="184" fontId="51" fillId="0" borderId="0" xfId="0" applyNumberFormat="1" applyFont="1" applyAlignment="1">
      <alignment vertical="center"/>
    </xf>
    <xf numFmtId="184" fontId="51" fillId="0" borderId="42" xfId="0" applyNumberFormat="1" applyFont="1" applyBorder="1" applyAlignment="1">
      <alignment vertical="center"/>
    </xf>
    <xf numFmtId="195" fontId="51" fillId="0" borderId="39" xfId="0" applyNumberFormat="1" applyFont="1" applyBorder="1" applyAlignment="1">
      <alignment vertical="center"/>
    </xf>
    <xf numFmtId="195" fontId="51" fillId="0" borderId="42" xfId="0" applyNumberFormat="1" applyFont="1" applyBorder="1" applyAlignment="1">
      <alignment vertical="center"/>
    </xf>
    <xf numFmtId="195" fontId="51" fillId="0" borderId="66" xfId="0" applyNumberFormat="1" applyFont="1" applyBorder="1" applyAlignment="1">
      <alignment vertical="center"/>
    </xf>
    <xf numFmtId="184" fontId="51" fillId="0" borderId="11" xfId="0" applyNumberFormat="1" applyFont="1" applyBorder="1" applyAlignment="1">
      <alignment vertical="center"/>
    </xf>
    <xf numFmtId="181" fontId="51" fillId="0" borderId="11" xfId="0" applyNumberFormat="1" applyFont="1" applyBorder="1" applyAlignment="1">
      <alignment vertical="center"/>
    </xf>
    <xf numFmtId="181" fontId="51" fillId="0" borderId="19" xfId="0" applyNumberFormat="1" applyFont="1" applyBorder="1" applyAlignment="1">
      <alignment vertical="center"/>
    </xf>
    <xf numFmtId="184" fontId="51" fillId="0" borderId="30" xfId="0" applyNumberFormat="1" applyFont="1" applyBorder="1" applyAlignment="1">
      <alignment vertical="center"/>
    </xf>
    <xf numFmtId="184" fontId="51" fillId="0" borderId="19" xfId="0" applyNumberFormat="1" applyFont="1" applyBorder="1" applyAlignment="1">
      <alignment vertical="center"/>
    </xf>
    <xf numFmtId="184" fontId="51" fillId="0" borderId="40" xfId="0" applyNumberFormat="1" applyFont="1" applyBorder="1" applyAlignment="1">
      <alignment vertical="center"/>
    </xf>
    <xf numFmtId="195" fontId="51" fillId="0" borderId="11" xfId="0" applyNumberFormat="1" applyFont="1" applyBorder="1" applyAlignment="1">
      <alignment vertical="center"/>
    </xf>
    <xf numFmtId="195" fontId="51" fillId="0" borderId="19" xfId="0" applyNumberFormat="1" applyFont="1" applyBorder="1" applyAlignment="1">
      <alignment vertical="center"/>
    </xf>
    <xf numFmtId="195" fontId="51" fillId="0" borderId="67" xfId="0" applyNumberFormat="1" applyFont="1" applyBorder="1" applyAlignment="1">
      <alignment vertical="center"/>
    </xf>
    <xf numFmtId="184" fontId="51" fillId="0" borderId="28" xfId="0" applyNumberFormat="1" applyFont="1" applyBorder="1" applyAlignment="1">
      <alignment vertical="center"/>
    </xf>
    <xf numFmtId="184" fontId="51" fillId="0" borderId="38" xfId="0" applyNumberFormat="1" applyFont="1" applyBorder="1" applyAlignment="1">
      <alignment vertical="center"/>
    </xf>
    <xf numFmtId="184" fontId="51" fillId="0" borderId="41" xfId="0" applyNumberFormat="1" applyFont="1" applyBorder="1" applyAlignment="1">
      <alignment vertical="center"/>
    </xf>
    <xf numFmtId="184" fontId="51" fillId="0" borderId="39" xfId="0" applyNumberFormat="1" applyFont="1" applyBorder="1" applyAlignment="1">
      <alignment horizontal="center" vertical="center"/>
    </xf>
    <xf numFmtId="184" fontId="51" fillId="0" borderId="66" xfId="0" applyNumberFormat="1" applyFont="1" applyBorder="1" applyAlignment="1">
      <alignment horizontal="center" vertical="center"/>
    </xf>
    <xf numFmtId="184" fontId="51" fillId="0" borderId="11" xfId="0" applyNumberFormat="1" applyFont="1" applyBorder="1" applyAlignment="1">
      <alignment horizontal="center" vertical="center"/>
    </xf>
    <xf numFmtId="184" fontId="51" fillId="0" borderId="67" xfId="0" applyNumberFormat="1" applyFont="1" applyBorder="1" applyAlignment="1">
      <alignment horizontal="center" vertical="center"/>
    </xf>
    <xf numFmtId="184" fontId="51" fillId="0" borderId="0" xfId="0" applyNumberFormat="1" applyFont="1" applyAlignment="1">
      <alignment horizontal="center" vertical="center"/>
    </xf>
    <xf numFmtId="184" fontId="51" fillId="0" borderId="42" xfId="0" applyNumberFormat="1" applyFont="1" applyBorder="1" applyAlignment="1">
      <alignment horizontal="center" vertical="center"/>
    </xf>
    <xf numFmtId="184" fontId="51" fillId="0" borderId="51" xfId="0" applyNumberFormat="1" applyFont="1" applyBorder="1" applyAlignment="1">
      <alignment horizontal="center" vertical="center"/>
    </xf>
    <xf numFmtId="195" fontId="51" fillId="0" borderId="39" xfId="0" applyNumberFormat="1" applyFont="1" applyBorder="1" applyAlignment="1">
      <alignment horizontal="center" vertical="center"/>
    </xf>
    <xf numFmtId="195" fontId="51" fillId="0" borderId="42" xfId="0" applyNumberFormat="1" applyFont="1" applyBorder="1" applyAlignment="1">
      <alignment horizontal="center" vertical="center"/>
    </xf>
    <xf numFmtId="195" fontId="51" fillId="0" borderId="66" xfId="0" applyNumberFormat="1" applyFont="1" applyBorder="1" applyAlignment="1">
      <alignment horizontal="center" vertical="center"/>
    </xf>
    <xf numFmtId="184" fontId="51" fillId="0" borderId="33" xfId="0" applyNumberFormat="1" applyFont="1" applyBorder="1" applyAlignment="1">
      <alignment vertical="center"/>
    </xf>
    <xf numFmtId="0" fontId="51" fillId="0" borderId="41" xfId="0" applyFont="1" applyBorder="1" applyAlignment="1">
      <alignment horizontal="left" vertical="center"/>
    </xf>
    <xf numFmtId="0" fontId="51" fillId="0" borderId="53" xfId="0" applyFont="1" applyBorder="1" applyAlignment="1">
      <alignment horizontal="left" vertical="center"/>
    </xf>
    <xf numFmtId="0" fontId="51" fillId="0" borderId="40" xfId="0" applyFont="1" applyBorder="1" applyAlignment="1">
      <alignment horizontal="left" vertical="center"/>
    </xf>
    <xf numFmtId="185" fontId="51" fillId="0" borderId="13" xfId="0" applyNumberFormat="1" applyFont="1" applyBorder="1" applyAlignment="1">
      <alignment vertical="center"/>
    </xf>
    <xf numFmtId="192" fontId="51" fillId="0" borderId="13" xfId="0" applyNumberFormat="1" applyFont="1" applyBorder="1" applyAlignment="1">
      <alignment vertical="center"/>
    </xf>
    <xf numFmtId="192" fontId="51" fillId="0" borderId="18" xfId="0" applyNumberFormat="1" applyFont="1" applyBorder="1" applyAlignment="1">
      <alignment vertical="center"/>
    </xf>
    <xf numFmtId="185" fontId="51" fillId="0" borderId="26" xfId="0" applyNumberFormat="1" applyFont="1" applyBorder="1" applyAlignment="1">
      <alignment vertical="center"/>
    </xf>
    <xf numFmtId="185" fontId="51" fillId="0" borderId="18" xfId="0" applyNumberFormat="1" applyFont="1" applyBorder="1" applyAlignment="1">
      <alignment vertical="center"/>
    </xf>
    <xf numFmtId="194" fontId="51" fillId="0" borderId="13" xfId="0" applyNumberFormat="1" applyFont="1" applyBorder="1" applyAlignment="1">
      <alignment vertical="center"/>
    </xf>
    <xf numFmtId="194" fontId="51" fillId="0" borderId="7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51" fillId="0" borderId="15" xfId="0" applyFont="1" applyBorder="1" applyAlignment="1">
      <alignment horizontal="right" vertical="center"/>
    </xf>
    <xf numFmtId="0" fontId="51" fillId="0" borderId="52" xfId="0" applyFont="1" applyBorder="1" applyAlignment="1">
      <alignment horizontal="left" vertical="center"/>
    </xf>
    <xf numFmtId="195" fontId="51" fillId="0" borderId="28" xfId="0" applyNumberFormat="1" applyFont="1" applyBorder="1" applyAlignment="1">
      <alignment vertical="center"/>
    </xf>
    <xf numFmtId="194" fontId="51" fillId="0" borderId="10" xfId="0" applyNumberFormat="1" applyFont="1" applyBorder="1" applyAlignment="1">
      <alignment vertical="center"/>
    </xf>
    <xf numFmtId="194" fontId="51" fillId="0" borderId="28" xfId="0" applyNumberFormat="1" applyFont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185" fontId="51" fillId="0" borderId="10" xfId="0" applyNumberFormat="1" applyFont="1" applyBorder="1" applyAlignment="1">
      <alignment horizontal="center" vertical="center"/>
    </xf>
    <xf numFmtId="195" fontId="51" fillId="0" borderId="41" xfId="0" applyNumberFormat="1" applyFont="1" applyBorder="1" applyAlignment="1">
      <alignment vertical="center"/>
    </xf>
    <xf numFmtId="195" fontId="51" fillId="0" borderId="25" xfId="0" applyNumberFormat="1" applyFont="1" applyBorder="1" applyAlignment="1">
      <alignment vertical="center"/>
    </xf>
    <xf numFmtId="0" fontId="51" fillId="0" borderId="43" xfId="0" applyFont="1" applyBorder="1" applyAlignment="1">
      <alignment horizontal="left" vertical="center"/>
    </xf>
    <xf numFmtId="195" fontId="51" fillId="0" borderId="80" xfId="0" applyNumberFormat="1" applyFont="1" applyBorder="1" applyAlignment="1">
      <alignment vertical="center"/>
    </xf>
    <xf numFmtId="195" fontId="51" fillId="0" borderId="43" xfId="0" applyNumberFormat="1" applyFont="1" applyBorder="1" applyAlignment="1">
      <alignment vertical="center"/>
    </xf>
    <xf numFmtId="195" fontId="51" fillId="0" borderId="46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51" fillId="0" borderId="15" xfId="0" applyFont="1" applyBorder="1" applyAlignment="1">
      <alignment horizontal="left" vertical="center"/>
    </xf>
    <xf numFmtId="0" fontId="1" fillId="0" borderId="54" xfId="0" applyFont="1" applyBorder="1" applyAlignment="1">
      <alignment vertical="center"/>
    </xf>
    <xf numFmtId="195" fontId="51" fillId="0" borderId="28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181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horizontal="right" vertical="center"/>
    </xf>
    <xf numFmtId="185" fontId="51" fillId="0" borderId="28" xfId="0" applyNumberFormat="1" applyFont="1" applyBorder="1" applyAlignment="1">
      <alignment horizontal="right" vertical="center"/>
    </xf>
    <xf numFmtId="184" fontId="51" fillId="0" borderId="28" xfId="0" applyNumberFormat="1" applyFont="1" applyBorder="1" applyAlignment="1">
      <alignment horizontal="right" vertical="center"/>
    </xf>
    <xf numFmtId="184" fontId="51" fillId="0" borderId="22" xfId="0" applyNumberFormat="1" applyFont="1" applyBorder="1" applyAlignment="1">
      <alignment horizontal="center" vertical="center"/>
    </xf>
    <xf numFmtId="184" fontId="51" fillId="0" borderId="68" xfId="0" applyNumberFormat="1" applyFont="1" applyBorder="1" applyAlignment="1">
      <alignment horizontal="right" vertical="center"/>
    </xf>
    <xf numFmtId="185" fontId="51" fillId="0" borderId="17" xfId="0" applyNumberFormat="1" applyFont="1" applyBorder="1" applyAlignment="1">
      <alignment horizontal="center" vertical="center"/>
    </xf>
    <xf numFmtId="184" fontId="51" fillId="0" borderId="37" xfId="0" applyNumberFormat="1" applyFont="1" applyBorder="1" applyAlignment="1">
      <alignment horizontal="right" vertical="center"/>
    </xf>
    <xf numFmtId="195" fontId="51" fillId="0" borderId="43" xfId="0" applyNumberFormat="1" applyFont="1" applyBorder="1" applyAlignment="1">
      <alignment horizontal="right" vertical="center"/>
    </xf>
    <xf numFmtId="195" fontId="51" fillId="0" borderId="46" xfId="0" applyNumberFormat="1" applyFont="1" applyBorder="1" applyAlignment="1">
      <alignment horizontal="right" vertical="center"/>
    </xf>
    <xf numFmtId="14" fontId="1" fillId="0" borderId="0" xfId="0" applyNumberFormat="1" applyFont="1" applyAlignment="1">
      <alignment vertical="center"/>
    </xf>
    <xf numFmtId="176" fontId="51" fillId="0" borderId="10" xfId="0" applyNumberFormat="1" applyFont="1" applyBorder="1" applyAlignment="1">
      <alignment horizontal="center" vertical="center"/>
    </xf>
    <xf numFmtId="176" fontId="51" fillId="0" borderId="81" xfId="0" applyNumberFormat="1" applyFont="1" applyBorder="1" applyAlignment="1">
      <alignment horizontal="left" vertical="center"/>
    </xf>
    <xf numFmtId="179" fontId="51" fillId="0" borderId="37" xfId="0" applyNumberFormat="1" applyFont="1" applyBorder="1" applyAlignment="1">
      <alignment vertical="center"/>
    </xf>
    <xf numFmtId="176" fontId="51" fillId="0" borderId="21" xfId="0" applyNumberFormat="1" applyFont="1" applyBorder="1" applyAlignment="1">
      <alignment horizontal="left" vertical="center"/>
    </xf>
    <xf numFmtId="176" fontId="51" fillId="0" borderId="23" xfId="0" applyNumberFormat="1" applyFont="1" applyBorder="1" applyAlignment="1">
      <alignment horizontal="left" vertical="center"/>
    </xf>
    <xf numFmtId="179" fontId="51" fillId="0" borderId="51" xfId="0" applyNumberFormat="1" applyFont="1" applyBorder="1" applyAlignment="1">
      <alignment vertical="center"/>
    </xf>
    <xf numFmtId="176" fontId="51" fillId="0" borderId="29" xfId="0" applyNumberFormat="1" applyFont="1" applyBorder="1" applyAlignment="1">
      <alignment horizontal="left" vertical="center"/>
    </xf>
    <xf numFmtId="176" fontId="51" fillId="0" borderId="43" xfId="0" applyNumberFormat="1" applyFont="1" applyBorder="1" applyAlignment="1">
      <alignment horizontal="right" vertical="center"/>
    </xf>
    <xf numFmtId="179" fontId="51" fillId="0" borderId="46" xfId="0" applyNumberFormat="1" applyFont="1" applyBorder="1" applyAlignment="1">
      <alignment vertical="center"/>
    </xf>
    <xf numFmtId="176" fontId="5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1" fillId="0" borderId="22" xfId="0" applyFont="1" applyBorder="1" applyAlignment="1">
      <alignment vertical="center"/>
    </xf>
    <xf numFmtId="177" fontId="51" fillId="0" borderId="13" xfId="0" applyNumberFormat="1" applyFont="1" applyBorder="1" applyAlignment="1">
      <alignment vertical="center"/>
    </xf>
    <xf numFmtId="179" fontId="51" fillId="0" borderId="34" xfId="0" applyNumberFormat="1" applyFont="1" applyBorder="1" applyAlignment="1">
      <alignment vertical="center"/>
    </xf>
    <xf numFmtId="176" fontId="51" fillId="0" borderId="0" xfId="0" applyNumberFormat="1" applyFont="1" applyAlignment="1">
      <alignment horizontal="left" vertical="center"/>
    </xf>
    <xf numFmtId="176" fontId="51" fillId="0" borderId="0" xfId="0" applyNumberFormat="1" applyFont="1" applyAlignment="1">
      <alignment horizontal="right" vertical="center"/>
    </xf>
    <xf numFmtId="49" fontId="51" fillId="0" borderId="27" xfId="0" applyNumberFormat="1" applyFont="1" applyBorder="1" applyAlignment="1">
      <alignment horizontal="left" vertical="center"/>
    </xf>
    <xf numFmtId="176" fontId="9" fillId="0" borderId="0" xfId="0" applyNumberFormat="1" applyFont="1" applyAlignment="1">
      <alignment vertical="center"/>
    </xf>
    <xf numFmtId="38" fontId="1" fillId="0" borderId="0" xfId="48" applyFont="1" applyFill="1" applyAlignment="1">
      <alignment vertical="center"/>
    </xf>
    <xf numFmtId="0" fontId="51" fillId="0" borderId="82" xfId="0" applyFont="1" applyBorder="1" applyAlignment="1">
      <alignment vertical="center"/>
    </xf>
    <xf numFmtId="49" fontId="51" fillId="0" borderId="81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179" fontId="1" fillId="0" borderId="0" xfId="0" applyNumberFormat="1" applyFont="1" applyAlignment="1">
      <alignment vertical="center"/>
    </xf>
    <xf numFmtId="49" fontId="51" fillId="0" borderId="21" xfId="0" applyNumberFormat="1" applyFont="1" applyBorder="1" applyAlignment="1">
      <alignment horizontal="center" vertical="center"/>
    </xf>
    <xf numFmtId="0" fontId="51" fillId="0" borderId="36" xfId="0" applyFont="1" applyBorder="1" applyAlignment="1">
      <alignment vertical="center"/>
    </xf>
    <xf numFmtId="0" fontId="51" fillId="0" borderId="38" xfId="0" applyFont="1" applyBorder="1" applyAlignment="1">
      <alignment vertical="center"/>
    </xf>
    <xf numFmtId="0" fontId="51" fillId="0" borderId="83" xfId="0" applyFont="1" applyBorder="1" applyAlignment="1">
      <alignment vertical="center"/>
    </xf>
    <xf numFmtId="0" fontId="51" fillId="0" borderId="26" xfId="0" applyFont="1" applyBorder="1" applyAlignment="1">
      <alignment horizontal="center" vertical="center"/>
    </xf>
    <xf numFmtId="0" fontId="51" fillId="0" borderId="44" xfId="0" applyFont="1" applyBorder="1" applyAlignment="1">
      <alignment horizontal="left" vertical="center"/>
    </xf>
    <xf numFmtId="177" fontId="51" fillId="0" borderId="34" xfId="0" applyNumberFormat="1" applyFont="1" applyBorder="1" applyAlignment="1">
      <alignment vertical="center"/>
    </xf>
    <xf numFmtId="49" fontId="51" fillId="0" borderId="0" xfId="0" applyNumberFormat="1" applyFont="1" applyAlignment="1">
      <alignment horizontal="left" vertical="center"/>
    </xf>
    <xf numFmtId="49" fontId="51" fillId="0" borderId="0" xfId="0" applyNumberFormat="1" applyFont="1" applyAlignment="1">
      <alignment horizontal="right" vertical="center"/>
    </xf>
    <xf numFmtId="0" fontId="51" fillId="0" borderId="84" xfId="0" applyFont="1" applyBorder="1" applyAlignment="1">
      <alignment horizontal="center" vertical="center"/>
    </xf>
    <xf numFmtId="177" fontId="51" fillId="0" borderId="84" xfId="0" applyNumberFormat="1" applyFont="1" applyBorder="1" applyAlignment="1">
      <alignment vertical="center"/>
    </xf>
    <xf numFmtId="176" fontId="51" fillId="0" borderId="85" xfId="0" applyNumberFormat="1" applyFont="1" applyBorder="1" applyAlignment="1">
      <alignment vertical="center"/>
    </xf>
    <xf numFmtId="177" fontId="51" fillId="0" borderId="86" xfId="0" applyNumberFormat="1" applyFont="1" applyBorder="1" applyAlignment="1">
      <alignment vertical="center"/>
    </xf>
    <xf numFmtId="0" fontId="1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8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1" fillId="0" borderId="77" xfId="0" applyFont="1" applyBorder="1" applyAlignment="1">
      <alignment horizontal="right" vertical="center"/>
    </xf>
    <xf numFmtId="0" fontId="52" fillId="0" borderId="25" xfId="0" applyFont="1" applyBorder="1" applyAlignment="1">
      <alignment horizontal="right" vertical="center"/>
    </xf>
    <xf numFmtId="0" fontId="51" fillId="0" borderId="21" xfId="0" applyFont="1" applyBorder="1" applyAlignment="1">
      <alignment horizontal="center" vertical="center" textRotation="255"/>
    </xf>
    <xf numFmtId="0" fontId="51" fillId="0" borderId="23" xfId="0" applyFont="1" applyBorder="1" applyAlignment="1">
      <alignment horizontal="center" vertical="center" textRotation="255"/>
    </xf>
    <xf numFmtId="0" fontId="51" fillId="0" borderId="29" xfId="0" applyFont="1" applyBorder="1" applyAlignment="1">
      <alignment horizontal="center" vertical="center" textRotation="255"/>
    </xf>
    <xf numFmtId="0" fontId="51" fillId="0" borderId="25" xfId="0" applyFont="1" applyBorder="1" applyAlignment="1">
      <alignment horizontal="right" vertical="center"/>
    </xf>
    <xf numFmtId="0" fontId="51" fillId="0" borderId="77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15" xfId="0" applyFont="1" applyBorder="1" applyAlignment="1">
      <alignment horizontal="right" vertical="center"/>
    </xf>
    <xf numFmtId="0" fontId="51" fillId="0" borderId="48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76" xfId="0" applyFont="1" applyBorder="1" applyAlignment="1">
      <alignment horizontal="center" vertical="center"/>
    </xf>
    <xf numFmtId="0" fontId="51" fillId="0" borderId="66" xfId="0" applyFont="1" applyBorder="1" applyAlignment="1">
      <alignment horizontal="center" vertical="center"/>
    </xf>
    <xf numFmtId="0" fontId="51" fillId="0" borderId="67" xfId="0" applyFont="1" applyBorder="1" applyAlignment="1">
      <alignment horizontal="center" vertical="center"/>
    </xf>
    <xf numFmtId="0" fontId="51" fillId="0" borderId="87" xfId="0" applyFont="1" applyBorder="1" applyAlignment="1">
      <alignment horizontal="center" vertical="center"/>
    </xf>
    <xf numFmtId="0" fontId="52" fillId="0" borderId="88" xfId="0" applyFont="1" applyBorder="1" applyAlignment="1">
      <alignment horizontal="center" vertical="center"/>
    </xf>
    <xf numFmtId="0" fontId="51" fillId="0" borderId="69" xfId="0" applyFont="1" applyBorder="1" applyAlignment="1">
      <alignment vertical="center"/>
    </xf>
    <xf numFmtId="0" fontId="52" fillId="0" borderId="38" xfId="0" applyFont="1" applyBorder="1" applyAlignment="1">
      <alignment vertical="center"/>
    </xf>
    <xf numFmtId="0" fontId="51" fillId="0" borderId="77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1" fillId="0" borderId="8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/>
    </xf>
    <xf numFmtId="0" fontId="51" fillId="0" borderId="21" xfId="0" applyFont="1" applyBorder="1" applyAlignment="1" applyProtection="1">
      <alignment horizontal="center" vertical="center" textRotation="255"/>
      <protection locked="0"/>
    </xf>
    <xf numFmtId="0" fontId="51" fillId="0" borderId="23" xfId="0" applyFont="1" applyBorder="1" applyAlignment="1" applyProtection="1">
      <alignment horizontal="center" vertical="center" textRotation="255"/>
      <protection locked="0"/>
    </xf>
    <xf numFmtId="0" fontId="51" fillId="0" borderId="29" xfId="0" applyFont="1" applyBorder="1" applyAlignment="1" applyProtection="1">
      <alignment horizontal="center" vertical="center" textRotation="255"/>
      <protection locked="0"/>
    </xf>
    <xf numFmtId="0" fontId="0" fillId="0" borderId="0" xfId="0" applyAlignment="1">
      <alignment horizontal="right" vertical="center" wrapText="1"/>
    </xf>
    <xf numFmtId="0" fontId="51" fillId="0" borderId="50" xfId="0" applyFont="1" applyBorder="1" applyAlignment="1">
      <alignment horizontal="center" vertical="top" wrapText="1"/>
    </xf>
    <xf numFmtId="0" fontId="51" fillId="0" borderId="33" xfId="0" applyFont="1" applyBorder="1" applyAlignment="1">
      <alignment horizontal="center" vertical="top"/>
    </xf>
    <xf numFmtId="0" fontId="51" fillId="0" borderId="88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83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181" fontId="51" fillId="0" borderId="17" xfId="0" applyNumberFormat="1" applyFont="1" applyBorder="1" applyAlignment="1">
      <alignment vertical="center"/>
    </xf>
    <xf numFmtId="181" fontId="51" fillId="0" borderId="25" xfId="0" applyNumberFormat="1" applyFont="1" applyBorder="1" applyAlignment="1">
      <alignment vertical="center"/>
    </xf>
    <xf numFmtId="181" fontId="51" fillId="0" borderId="17" xfId="0" applyNumberFormat="1" applyFont="1" applyBorder="1" applyAlignment="1">
      <alignment horizontal="right" vertical="center"/>
    </xf>
    <xf numFmtId="181" fontId="51" fillId="0" borderId="45" xfId="0" applyNumberFormat="1" applyFont="1" applyBorder="1" applyAlignment="1">
      <alignment horizontal="right" vertical="center"/>
    </xf>
    <xf numFmtId="0" fontId="52" fillId="0" borderId="80" xfId="0" applyFont="1" applyBorder="1" applyAlignment="1">
      <alignment horizontal="right" vertical="center"/>
    </xf>
    <xf numFmtId="181" fontId="51" fillId="0" borderId="36" xfId="0" applyNumberFormat="1" applyFont="1" applyBorder="1" applyAlignment="1">
      <alignment horizontal="right" vertical="center"/>
    </xf>
    <xf numFmtId="181" fontId="51" fillId="0" borderId="38" xfId="0" applyNumberFormat="1" applyFont="1" applyBorder="1" applyAlignment="1">
      <alignment horizontal="right" vertical="center"/>
    </xf>
    <xf numFmtId="181" fontId="51" fillId="0" borderId="25" xfId="0" applyNumberFormat="1" applyFont="1" applyBorder="1" applyAlignment="1">
      <alignment horizontal="right" vertical="center"/>
    </xf>
    <xf numFmtId="181" fontId="51" fillId="0" borderId="42" xfId="0" applyNumberFormat="1" applyFont="1" applyBorder="1" applyAlignment="1">
      <alignment horizontal="right" vertical="center"/>
    </xf>
    <xf numFmtId="181" fontId="51" fillId="0" borderId="41" xfId="0" applyNumberFormat="1" applyFont="1" applyBorder="1" applyAlignment="1">
      <alignment horizontal="right" vertical="center"/>
    </xf>
    <xf numFmtId="176" fontId="51" fillId="0" borderId="17" xfId="0" applyNumberFormat="1" applyFont="1" applyBorder="1" applyAlignment="1">
      <alignment horizontal="right" vertical="center"/>
    </xf>
    <xf numFmtId="176" fontId="51" fillId="0" borderId="25" xfId="0" applyNumberFormat="1" applyFont="1" applyBorder="1" applyAlignment="1">
      <alignment horizontal="right" vertical="center"/>
    </xf>
    <xf numFmtId="0" fontId="51" fillId="0" borderId="82" xfId="0" applyFont="1" applyBorder="1" applyAlignment="1">
      <alignment horizontal="center" vertical="center"/>
    </xf>
    <xf numFmtId="0" fontId="51" fillId="0" borderId="81" xfId="0" applyFont="1" applyBorder="1" applyAlignment="1">
      <alignment horizontal="center" vertical="center"/>
    </xf>
    <xf numFmtId="179" fontId="51" fillId="0" borderId="17" xfId="0" applyNumberFormat="1" applyFont="1" applyBorder="1" applyAlignment="1">
      <alignment horizontal="center" vertical="center"/>
    </xf>
    <xf numFmtId="179" fontId="51" fillId="0" borderId="25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89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90" xfId="0" applyFont="1" applyBorder="1" applyAlignment="1">
      <alignment vertical="center"/>
    </xf>
    <xf numFmtId="0" fontId="51" fillId="0" borderId="8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1" fillId="0" borderId="91" xfId="0" applyFont="1" applyBorder="1" applyAlignment="1">
      <alignment horizontal="center" vertical="center"/>
    </xf>
    <xf numFmtId="0" fontId="51" fillId="0" borderId="92" xfId="0" applyFont="1" applyBorder="1" applyAlignment="1">
      <alignment horizontal="center" vertical="center"/>
    </xf>
    <xf numFmtId="0" fontId="51" fillId="0" borderId="89" xfId="0" applyFont="1" applyBorder="1" applyAlignment="1">
      <alignment horizontal="center" vertical="center"/>
    </xf>
    <xf numFmtId="0" fontId="51" fillId="0" borderId="9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5</xdr:row>
      <xdr:rowOff>19050</xdr:rowOff>
    </xdr:from>
    <xdr:to>
      <xdr:col>53</xdr:col>
      <xdr:colOff>0</xdr:colOff>
      <xdr:row>12</xdr:row>
      <xdr:rowOff>209550</xdr:rowOff>
    </xdr:to>
    <xdr:sp>
      <xdr:nvSpPr>
        <xdr:cNvPr id="1" name="右中かっこ 1"/>
        <xdr:cNvSpPr>
          <a:spLocks/>
        </xdr:cNvSpPr>
      </xdr:nvSpPr>
      <xdr:spPr>
        <a:xfrm>
          <a:off x="14611350" y="1390650"/>
          <a:ext cx="0" cy="2390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21</xdr:row>
      <xdr:rowOff>38100</xdr:rowOff>
    </xdr:from>
    <xdr:to>
      <xdr:col>53</xdr:col>
      <xdr:colOff>0</xdr:colOff>
      <xdr:row>28</xdr:row>
      <xdr:rowOff>228600</xdr:rowOff>
    </xdr:to>
    <xdr:sp>
      <xdr:nvSpPr>
        <xdr:cNvPr id="2" name="右中かっこ 2"/>
        <xdr:cNvSpPr>
          <a:spLocks/>
        </xdr:cNvSpPr>
      </xdr:nvSpPr>
      <xdr:spPr>
        <a:xfrm>
          <a:off x="14611350" y="6286500"/>
          <a:ext cx="0" cy="2390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14375"/>
          <a:ext cx="2819400" cy="647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3"/>
        <xdr:cNvSpPr>
          <a:spLocks/>
        </xdr:cNvSpPr>
      </xdr:nvSpPr>
      <xdr:spPr>
        <a:xfrm>
          <a:off x="9525" y="714375"/>
          <a:ext cx="2819400" cy="647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19175"/>
          <a:ext cx="2743200" cy="6667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000125"/>
          <a:ext cx="27146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000125"/>
          <a:ext cx="2743200" cy="7239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showGridLines="0" tabSelected="1" view="pageBreakPreview" zoomScale="85" zoomScaleSheetLayoutView="85" zoomScalePageLayoutView="0" workbookViewId="0" topLeftCell="A1">
      <selection activeCell="B17" sqref="B17"/>
    </sheetView>
  </sheetViews>
  <sheetFormatPr defaultColWidth="10.8984375" defaultRowHeight="27.75" customHeight="1"/>
  <cols>
    <col min="1" max="1" width="10.8984375" style="17" customWidth="1"/>
    <col min="2" max="2" width="16.09765625" style="17" customWidth="1"/>
    <col min="3" max="12" width="10.8984375" style="15" hidden="1" customWidth="1"/>
    <col min="13" max="13" width="0" style="32" hidden="1" customWidth="1"/>
    <col min="14" max="22" width="0" style="15" hidden="1" customWidth="1"/>
    <col min="23" max="27" width="10.8984375" style="15" customWidth="1"/>
    <col min="28" max="28" width="5.59765625" style="14" hidden="1" customWidth="1"/>
    <col min="29" max="31" width="10.8984375" style="15" hidden="1" customWidth="1"/>
    <col min="32" max="34" width="10.8984375" style="15" customWidth="1"/>
    <col min="35" max="16384" width="10.8984375" style="15" customWidth="1"/>
  </cols>
  <sheetData>
    <row r="1" spans="1:29" ht="27.75" customHeight="1">
      <c r="A1" s="66" t="s">
        <v>41</v>
      </c>
      <c r="B1" s="16"/>
      <c r="C1" s="14"/>
      <c r="D1" s="14"/>
      <c r="E1" s="14"/>
      <c r="F1" s="14"/>
      <c r="G1" s="14"/>
      <c r="AB1" s="62"/>
      <c r="AC1" s="45"/>
    </row>
    <row r="2" spans="1:29" ht="27.75" customHeight="1">
      <c r="A2" s="18" t="s">
        <v>42</v>
      </c>
      <c r="B2" s="16"/>
      <c r="C2" s="14"/>
      <c r="D2" s="14"/>
      <c r="E2" s="14"/>
      <c r="F2" s="14"/>
      <c r="G2" s="14"/>
      <c r="AB2" s="62"/>
      <c r="AC2" s="45"/>
    </row>
    <row r="3" spans="1:7" ht="27.75" customHeight="1">
      <c r="A3" s="18" t="s">
        <v>43</v>
      </c>
      <c r="B3" s="16"/>
      <c r="C3" s="14"/>
      <c r="D3" s="14"/>
      <c r="E3" s="14"/>
      <c r="F3" s="14"/>
      <c r="G3" s="14"/>
    </row>
    <row r="4" spans="1:29" ht="24.75" customHeight="1" thickBot="1">
      <c r="A4" s="1"/>
      <c r="B4" s="1"/>
      <c r="C4" s="1"/>
      <c r="D4" s="1"/>
      <c r="E4" s="1"/>
      <c r="F4" s="8"/>
      <c r="G4" s="8"/>
      <c r="H4" s="13"/>
      <c r="I4" s="13"/>
      <c r="J4" s="13"/>
      <c r="K4" s="13"/>
      <c r="L4" s="13"/>
      <c r="M4" s="33"/>
      <c r="N4" s="13"/>
      <c r="Q4" s="13"/>
      <c r="R4" s="13"/>
      <c r="T4" s="13"/>
      <c r="U4" s="13"/>
      <c r="W4" s="13"/>
      <c r="X4" s="13"/>
      <c r="Y4" s="13"/>
      <c r="Z4" s="13"/>
      <c r="AA4" s="13" t="s">
        <v>7</v>
      </c>
      <c r="AC4" s="63"/>
    </row>
    <row r="5" spans="1:29" ht="27.75" customHeight="1">
      <c r="A5" s="479" t="s">
        <v>11</v>
      </c>
      <c r="B5" s="480"/>
      <c r="C5" s="4" t="s">
        <v>8</v>
      </c>
      <c r="D5" s="4" t="s">
        <v>9</v>
      </c>
      <c r="E5" s="4" t="s">
        <v>10</v>
      </c>
      <c r="F5" s="4" t="s">
        <v>5</v>
      </c>
      <c r="G5" s="9" t="s">
        <v>6</v>
      </c>
      <c r="H5" s="9" t="s">
        <v>17</v>
      </c>
      <c r="I5" s="4" t="s">
        <v>19</v>
      </c>
      <c r="J5" s="4" t="s">
        <v>25</v>
      </c>
      <c r="K5" s="4" t="s">
        <v>20</v>
      </c>
      <c r="L5" s="4" t="s">
        <v>21</v>
      </c>
      <c r="M5" s="34" t="s">
        <v>22</v>
      </c>
      <c r="N5" s="34" t="s">
        <v>23</v>
      </c>
      <c r="O5" s="34" t="s">
        <v>24</v>
      </c>
      <c r="P5" s="34" t="s">
        <v>30</v>
      </c>
      <c r="Q5" s="48" t="s">
        <v>31</v>
      </c>
      <c r="R5" s="48" t="s">
        <v>32</v>
      </c>
      <c r="S5" s="48" t="s">
        <v>33</v>
      </c>
      <c r="T5" s="59" t="s">
        <v>34</v>
      </c>
      <c r="U5" s="59" t="s">
        <v>35</v>
      </c>
      <c r="V5" s="60" t="s">
        <v>36</v>
      </c>
      <c r="W5" s="60" t="s">
        <v>37</v>
      </c>
      <c r="X5" s="59" t="s">
        <v>38</v>
      </c>
      <c r="Y5" s="60" t="s">
        <v>39</v>
      </c>
      <c r="Z5" s="60" t="s">
        <v>40</v>
      </c>
      <c r="AA5" s="67" t="s">
        <v>44</v>
      </c>
      <c r="AC5" s="64"/>
    </row>
    <row r="6" spans="1:29" ht="27.75" customHeight="1">
      <c r="A6" s="21"/>
      <c r="B6" s="27" t="s">
        <v>0</v>
      </c>
      <c r="C6" s="2">
        <v>19783</v>
      </c>
      <c r="D6" s="2">
        <v>7156</v>
      </c>
      <c r="E6" s="2">
        <v>8222</v>
      </c>
      <c r="F6" s="2">
        <v>8372</v>
      </c>
      <c r="G6" s="2">
        <f>G24-G12</f>
        <v>8780</v>
      </c>
      <c r="H6" s="10">
        <v>9303</v>
      </c>
      <c r="I6" s="10">
        <v>9692</v>
      </c>
      <c r="J6" s="10">
        <v>8686</v>
      </c>
      <c r="K6" s="2">
        <v>9543</v>
      </c>
      <c r="L6" s="2">
        <v>9469</v>
      </c>
      <c r="M6" s="35">
        <v>9529</v>
      </c>
      <c r="N6" s="35">
        <v>8981</v>
      </c>
      <c r="O6" s="35">
        <v>9586</v>
      </c>
      <c r="P6" s="35">
        <v>9479</v>
      </c>
      <c r="Q6" s="35">
        <v>8784</v>
      </c>
      <c r="R6" s="35">
        <v>8635</v>
      </c>
      <c r="S6" s="35">
        <v>7561</v>
      </c>
      <c r="T6" s="35">
        <v>7220</v>
      </c>
      <c r="U6" s="35">
        <v>6743</v>
      </c>
      <c r="V6" s="50">
        <v>6435</v>
      </c>
      <c r="W6" s="50">
        <v>6490</v>
      </c>
      <c r="X6" s="35">
        <v>6317</v>
      </c>
      <c r="Y6" s="50">
        <v>6346</v>
      </c>
      <c r="Z6" s="50">
        <v>5997</v>
      </c>
      <c r="AA6" s="68">
        <f>AC6</f>
        <v>5832</v>
      </c>
      <c r="AB6" s="56"/>
      <c r="AC6" s="55">
        <f>AC9-AC8</f>
        <v>5832</v>
      </c>
    </row>
    <row r="7" spans="1:27" ht="27.75" customHeight="1" hidden="1">
      <c r="A7" s="23"/>
      <c r="B7" s="27" t="s">
        <v>1</v>
      </c>
      <c r="C7" s="2">
        <v>13169</v>
      </c>
      <c r="D7" s="2">
        <v>16352</v>
      </c>
      <c r="E7" s="2">
        <v>13390</v>
      </c>
      <c r="F7" s="2">
        <v>13895</v>
      </c>
      <c r="G7" s="2">
        <f>G25-G13</f>
        <v>13497</v>
      </c>
      <c r="H7" s="10">
        <v>13331</v>
      </c>
      <c r="I7" s="10">
        <v>13477</v>
      </c>
      <c r="J7" s="10">
        <v>0</v>
      </c>
      <c r="K7" s="2">
        <v>0</v>
      </c>
      <c r="L7" s="2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/>
      <c r="S7" s="31"/>
      <c r="T7" s="31"/>
      <c r="U7" s="31"/>
      <c r="V7" s="50"/>
      <c r="W7" s="50"/>
      <c r="X7" s="35"/>
      <c r="Y7" s="50"/>
      <c r="Z7" s="50"/>
      <c r="AA7" s="68"/>
    </row>
    <row r="8" spans="1:29" ht="27.75" customHeight="1">
      <c r="A8" s="23"/>
      <c r="B8" s="28" t="s">
        <v>18</v>
      </c>
      <c r="C8" s="2">
        <v>44459</v>
      </c>
      <c r="D8" s="2">
        <v>56115</v>
      </c>
      <c r="E8" s="2">
        <v>42577</v>
      </c>
      <c r="F8" s="2">
        <v>56720</v>
      </c>
      <c r="G8" s="2">
        <f>G26-G14</f>
        <v>55651</v>
      </c>
      <c r="H8" s="10">
        <v>54716</v>
      </c>
      <c r="I8" s="10">
        <v>54824</v>
      </c>
      <c r="J8" s="10">
        <v>71567</v>
      </c>
      <c r="K8" s="2">
        <v>83618</v>
      </c>
      <c r="L8" s="2">
        <v>82608</v>
      </c>
      <c r="M8" s="35">
        <v>83169</v>
      </c>
      <c r="N8" s="35">
        <v>63537</v>
      </c>
      <c r="O8" s="35">
        <v>57864</v>
      </c>
      <c r="P8" s="35">
        <v>56842</v>
      </c>
      <c r="Q8" s="35">
        <v>56217</v>
      </c>
      <c r="R8" s="35">
        <v>55464</v>
      </c>
      <c r="S8" s="35">
        <v>55029</v>
      </c>
      <c r="T8" s="35">
        <v>52727</v>
      </c>
      <c r="U8" s="35">
        <v>49086</v>
      </c>
      <c r="V8" s="50">
        <v>45334</v>
      </c>
      <c r="W8" s="50">
        <v>43600</v>
      </c>
      <c r="X8" s="35">
        <v>42484</v>
      </c>
      <c r="Y8" s="50">
        <v>41935</v>
      </c>
      <c r="Z8" s="50">
        <v>40030</v>
      </c>
      <c r="AA8" s="68">
        <f>AC8</f>
        <v>39572</v>
      </c>
      <c r="AB8" s="56"/>
      <c r="AC8" s="61">
        <v>39572</v>
      </c>
    </row>
    <row r="9" spans="1:29" ht="27.75" customHeight="1">
      <c r="A9" s="23" t="s">
        <v>3</v>
      </c>
      <c r="B9" s="22" t="s">
        <v>2</v>
      </c>
      <c r="C9" s="2">
        <f aca="true" t="shared" si="0" ref="C9:I9">SUM(C6:C8)</f>
        <v>77411</v>
      </c>
      <c r="D9" s="2">
        <f t="shared" si="0"/>
        <v>79623</v>
      </c>
      <c r="E9" s="2">
        <f t="shared" si="0"/>
        <v>64189</v>
      </c>
      <c r="F9" s="2">
        <f t="shared" si="0"/>
        <v>78987</v>
      </c>
      <c r="G9" s="2">
        <f t="shared" si="0"/>
        <v>77928</v>
      </c>
      <c r="H9" s="10">
        <f t="shared" si="0"/>
        <v>77350</v>
      </c>
      <c r="I9" s="10">
        <f t="shared" si="0"/>
        <v>77993</v>
      </c>
      <c r="J9" s="10">
        <f>J8+J7+J6</f>
        <v>80253</v>
      </c>
      <c r="K9" s="2">
        <f aca="true" t="shared" si="1" ref="K9:Q9">SUM(K6:K8)</f>
        <v>93161</v>
      </c>
      <c r="L9" s="2">
        <f t="shared" si="1"/>
        <v>92077</v>
      </c>
      <c r="M9" s="35">
        <f t="shared" si="1"/>
        <v>92698</v>
      </c>
      <c r="N9" s="35">
        <f t="shared" si="1"/>
        <v>72518</v>
      </c>
      <c r="O9" s="35">
        <f t="shared" si="1"/>
        <v>67450</v>
      </c>
      <c r="P9" s="35">
        <f>SUM(P6:P8)</f>
        <v>66321</v>
      </c>
      <c r="Q9" s="35">
        <f t="shared" si="1"/>
        <v>65001</v>
      </c>
      <c r="R9" s="35">
        <f aca="true" t="shared" si="2" ref="R9:AA9">SUM(R6:R8)</f>
        <v>64099</v>
      </c>
      <c r="S9" s="50">
        <f t="shared" si="2"/>
        <v>62590</v>
      </c>
      <c r="T9" s="50">
        <f t="shared" si="2"/>
        <v>59947</v>
      </c>
      <c r="U9" s="50">
        <f t="shared" si="2"/>
        <v>55829</v>
      </c>
      <c r="V9" s="50">
        <f t="shared" si="2"/>
        <v>51769</v>
      </c>
      <c r="W9" s="50">
        <f t="shared" si="2"/>
        <v>50090</v>
      </c>
      <c r="X9" s="50">
        <f t="shared" si="2"/>
        <v>48801</v>
      </c>
      <c r="Y9" s="50">
        <f t="shared" si="2"/>
        <v>48281</v>
      </c>
      <c r="Z9" s="50">
        <f>SUM(Z6:Z8)</f>
        <v>46027</v>
      </c>
      <c r="AA9" s="68">
        <f t="shared" si="2"/>
        <v>45404</v>
      </c>
      <c r="AB9" s="57"/>
      <c r="AC9" s="61">
        <v>45404</v>
      </c>
    </row>
    <row r="10" spans="1:27" ht="27.75" customHeight="1">
      <c r="A10" s="23"/>
      <c r="B10" s="22" t="s">
        <v>14</v>
      </c>
      <c r="C10" s="7">
        <v>97.2</v>
      </c>
      <c r="D10" s="7">
        <f aca="true" t="shared" si="3" ref="D10:O10">+D9/C9*100</f>
        <v>102.85747503584761</v>
      </c>
      <c r="E10" s="7">
        <f t="shared" si="3"/>
        <v>80.61615362395288</v>
      </c>
      <c r="F10" s="7">
        <f t="shared" si="3"/>
        <v>123.05379426381467</v>
      </c>
      <c r="G10" s="11">
        <f t="shared" si="3"/>
        <v>98.65927304493144</v>
      </c>
      <c r="H10" s="11">
        <f t="shared" si="3"/>
        <v>99.25828970331588</v>
      </c>
      <c r="I10" s="7">
        <f t="shared" si="3"/>
        <v>100.83128636069813</v>
      </c>
      <c r="J10" s="7">
        <f t="shared" si="3"/>
        <v>102.89769594707217</v>
      </c>
      <c r="K10" s="7">
        <f t="shared" si="3"/>
        <v>116.08413392645758</v>
      </c>
      <c r="L10" s="7">
        <f t="shared" si="3"/>
        <v>98.83642296669207</v>
      </c>
      <c r="M10" s="36">
        <f t="shared" si="3"/>
        <v>100.67443552678736</v>
      </c>
      <c r="N10" s="36">
        <f t="shared" si="3"/>
        <v>78.23038253252498</v>
      </c>
      <c r="O10" s="36">
        <f t="shared" si="3"/>
        <v>93.0113902755178</v>
      </c>
      <c r="P10" s="36">
        <f aca="true" t="shared" si="4" ref="P10:Z10">+P9/O9*100</f>
        <v>98.32616753150482</v>
      </c>
      <c r="Q10" s="36">
        <f t="shared" si="4"/>
        <v>98.00968019179446</v>
      </c>
      <c r="R10" s="36">
        <f t="shared" si="4"/>
        <v>98.61232904109167</v>
      </c>
      <c r="S10" s="36">
        <f t="shared" si="4"/>
        <v>97.64582910809841</v>
      </c>
      <c r="T10" s="36">
        <f t="shared" si="4"/>
        <v>95.7772807157693</v>
      </c>
      <c r="U10" s="36">
        <f t="shared" si="4"/>
        <v>93.13059869551437</v>
      </c>
      <c r="V10" s="36">
        <f t="shared" si="4"/>
        <v>92.72779379892171</v>
      </c>
      <c r="W10" s="36">
        <f t="shared" si="4"/>
        <v>96.75674631536248</v>
      </c>
      <c r="X10" s="36">
        <f t="shared" si="4"/>
        <v>97.42663206228788</v>
      </c>
      <c r="Y10" s="36">
        <f t="shared" si="4"/>
        <v>98.93444806458885</v>
      </c>
      <c r="Z10" s="36">
        <f t="shared" si="4"/>
        <v>95.33149686211966</v>
      </c>
      <c r="AA10" s="69">
        <f>+AA9/Z9*100</f>
        <v>98.64644665087883</v>
      </c>
    </row>
    <row r="11" spans="1:27" ht="27.75" customHeight="1">
      <c r="A11" s="24"/>
      <c r="B11" s="22" t="s">
        <v>15</v>
      </c>
      <c r="C11" s="7">
        <f aca="true" t="shared" si="5" ref="C11:O11">ROUND(C9/C$27*100,1)</f>
        <v>42.6</v>
      </c>
      <c r="D11" s="7">
        <f t="shared" si="5"/>
        <v>42.9</v>
      </c>
      <c r="E11" s="7">
        <f t="shared" si="5"/>
        <v>35.7</v>
      </c>
      <c r="F11" s="7">
        <f t="shared" si="5"/>
        <v>44.1</v>
      </c>
      <c r="G11" s="11">
        <f t="shared" si="5"/>
        <v>43.9</v>
      </c>
      <c r="H11" s="11">
        <f t="shared" si="5"/>
        <v>44.4</v>
      </c>
      <c r="I11" s="7">
        <f t="shared" si="5"/>
        <v>44.8</v>
      </c>
      <c r="J11" s="7">
        <f t="shared" si="5"/>
        <v>45.4</v>
      </c>
      <c r="K11" s="7">
        <f t="shared" si="5"/>
        <v>47.9</v>
      </c>
      <c r="L11" s="7">
        <f t="shared" si="5"/>
        <v>47</v>
      </c>
      <c r="M11" s="36">
        <f t="shared" si="5"/>
        <v>47</v>
      </c>
      <c r="N11" s="36">
        <f t="shared" si="5"/>
        <v>36.8</v>
      </c>
      <c r="O11" s="36">
        <f t="shared" si="5"/>
        <v>35.1</v>
      </c>
      <c r="P11" s="36">
        <f aca="true" t="shared" si="6" ref="P11:AA11">ROUND(P9/P$27*100,1)</f>
        <v>34.7</v>
      </c>
      <c r="Q11" s="36">
        <f t="shared" si="6"/>
        <v>34</v>
      </c>
      <c r="R11" s="36">
        <f t="shared" si="6"/>
        <v>33.4</v>
      </c>
      <c r="S11" s="51">
        <f t="shared" si="6"/>
        <v>32.5</v>
      </c>
      <c r="T11" s="51">
        <f t="shared" si="6"/>
        <v>31</v>
      </c>
      <c r="U11" s="51">
        <f t="shared" si="6"/>
        <v>28.5</v>
      </c>
      <c r="V11" s="51">
        <f t="shared" si="6"/>
        <v>26.2</v>
      </c>
      <c r="W11" s="51">
        <f t="shared" si="6"/>
        <v>25.1</v>
      </c>
      <c r="X11" s="51">
        <f t="shared" si="6"/>
        <v>24.3</v>
      </c>
      <c r="Y11" s="51">
        <f t="shared" si="6"/>
        <v>23.8</v>
      </c>
      <c r="Z11" s="51">
        <f>ROUND(Z9/Z$27*100,1)</f>
        <v>22.7</v>
      </c>
      <c r="AA11" s="69">
        <f t="shared" si="6"/>
        <v>22.3</v>
      </c>
    </row>
    <row r="12" spans="1:29" ht="27.75" customHeight="1">
      <c r="A12" s="23"/>
      <c r="B12" s="27" t="s">
        <v>0</v>
      </c>
      <c r="C12" s="2">
        <v>6720</v>
      </c>
      <c r="D12" s="2">
        <v>1604</v>
      </c>
      <c r="E12" s="2">
        <v>1648</v>
      </c>
      <c r="F12" s="2">
        <v>1746</v>
      </c>
      <c r="G12" s="2">
        <v>1850</v>
      </c>
      <c r="H12" s="19">
        <v>2111</v>
      </c>
      <c r="I12" s="2">
        <v>2162</v>
      </c>
      <c r="J12" s="2">
        <v>2268</v>
      </c>
      <c r="K12" s="3">
        <v>2440</v>
      </c>
      <c r="L12" s="3">
        <v>2430</v>
      </c>
      <c r="M12" s="37">
        <v>2456</v>
      </c>
      <c r="N12" s="37">
        <v>2787</v>
      </c>
      <c r="O12" s="37">
        <v>2879</v>
      </c>
      <c r="P12" s="37">
        <v>3154</v>
      </c>
      <c r="Q12" s="37">
        <v>2855</v>
      </c>
      <c r="R12" s="37">
        <v>2922</v>
      </c>
      <c r="S12" s="50">
        <v>2657</v>
      </c>
      <c r="T12" s="50">
        <v>2895</v>
      </c>
      <c r="U12" s="52">
        <v>3201</v>
      </c>
      <c r="V12" s="53">
        <v>3444</v>
      </c>
      <c r="W12" s="53">
        <v>3744</v>
      </c>
      <c r="X12" s="37">
        <v>3752</v>
      </c>
      <c r="Y12" s="53">
        <v>3647</v>
      </c>
      <c r="Z12" s="53">
        <v>3847</v>
      </c>
      <c r="AA12" s="68">
        <f>AC12</f>
        <v>3788</v>
      </c>
      <c r="AB12" s="56"/>
      <c r="AC12" s="55">
        <f>AC15-AC14</f>
        <v>3788</v>
      </c>
    </row>
    <row r="13" spans="1:27" ht="27.75" customHeight="1" hidden="1">
      <c r="A13" s="23"/>
      <c r="B13" s="27" t="s">
        <v>1</v>
      </c>
      <c r="C13" s="2">
        <v>12336</v>
      </c>
      <c r="D13" s="2">
        <v>14298</v>
      </c>
      <c r="E13" s="2">
        <v>13816</v>
      </c>
      <c r="F13" s="2">
        <v>13363</v>
      </c>
      <c r="G13" s="2">
        <v>13331</v>
      </c>
      <c r="H13" s="10">
        <v>12966</v>
      </c>
      <c r="I13" s="2">
        <v>12999</v>
      </c>
      <c r="J13" s="2">
        <v>0</v>
      </c>
      <c r="K13" s="2">
        <v>0</v>
      </c>
      <c r="L13" s="2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/>
      <c r="S13" s="31"/>
      <c r="T13" s="31"/>
      <c r="U13" s="35"/>
      <c r="V13" s="50"/>
      <c r="W13" s="50"/>
      <c r="X13" s="35"/>
      <c r="Y13" s="50"/>
      <c r="Z13" s="50"/>
      <c r="AA13" s="68"/>
    </row>
    <row r="14" spans="1:29" ht="27.75" customHeight="1">
      <c r="A14" s="23"/>
      <c r="B14" s="28" t="s">
        <v>18</v>
      </c>
      <c r="C14" s="2">
        <v>85203</v>
      </c>
      <c r="D14" s="2">
        <v>89936</v>
      </c>
      <c r="E14" s="2">
        <v>99980</v>
      </c>
      <c r="F14" s="2">
        <v>84948</v>
      </c>
      <c r="G14" s="2">
        <v>84226</v>
      </c>
      <c r="H14" s="10">
        <v>81896</v>
      </c>
      <c r="I14" s="2">
        <v>81062</v>
      </c>
      <c r="J14" s="2">
        <v>94280</v>
      </c>
      <c r="K14" s="2">
        <v>98717</v>
      </c>
      <c r="L14" s="2">
        <v>101456</v>
      </c>
      <c r="M14" s="35">
        <v>102206</v>
      </c>
      <c r="N14" s="35">
        <v>102122</v>
      </c>
      <c r="O14" s="35">
        <v>101131</v>
      </c>
      <c r="P14" s="35">
        <v>100802</v>
      </c>
      <c r="Q14" s="35">
        <v>102023</v>
      </c>
      <c r="R14" s="35">
        <v>103396</v>
      </c>
      <c r="S14" s="35">
        <v>104320</v>
      </c>
      <c r="T14" s="35">
        <v>108247</v>
      </c>
      <c r="U14" s="35">
        <v>113856</v>
      </c>
      <c r="V14" s="50">
        <v>118692</v>
      </c>
      <c r="W14" s="50">
        <v>122036</v>
      </c>
      <c r="X14" s="35">
        <v>124890</v>
      </c>
      <c r="Y14" s="50">
        <v>127275</v>
      </c>
      <c r="Z14" s="50">
        <v>128997</v>
      </c>
      <c r="AA14" s="68">
        <f>AC14</f>
        <v>130038</v>
      </c>
      <c r="AB14" s="56"/>
      <c r="AC14" s="61">
        <v>130038</v>
      </c>
    </row>
    <row r="15" spans="1:29" ht="27.75" customHeight="1">
      <c r="A15" s="23" t="s">
        <v>4</v>
      </c>
      <c r="B15" s="22" t="s">
        <v>2</v>
      </c>
      <c r="C15" s="2">
        <f aca="true" t="shared" si="7" ref="C15:Q15">SUM(C12:C14)</f>
        <v>104259</v>
      </c>
      <c r="D15" s="2">
        <f t="shared" si="7"/>
        <v>105838</v>
      </c>
      <c r="E15" s="2">
        <f t="shared" si="7"/>
        <v>115444</v>
      </c>
      <c r="F15" s="2">
        <f t="shared" si="7"/>
        <v>100057</v>
      </c>
      <c r="G15" s="10">
        <f t="shared" si="7"/>
        <v>99407</v>
      </c>
      <c r="H15" s="10">
        <f t="shared" si="7"/>
        <v>96973</v>
      </c>
      <c r="I15" s="2">
        <f t="shared" si="7"/>
        <v>96223</v>
      </c>
      <c r="J15" s="2">
        <f t="shared" si="7"/>
        <v>96548</v>
      </c>
      <c r="K15" s="2">
        <f t="shared" si="7"/>
        <v>101157</v>
      </c>
      <c r="L15" s="2">
        <f t="shared" si="7"/>
        <v>103886</v>
      </c>
      <c r="M15" s="35">
        <f t="shared" si="7"/>
        <v>104662</v>
      </c>
      <c r="N15" s="35">
        <f t="shared" si="7"/>
        <v>104909</v>
      </c>
      <c r="O15" s="35">
        <f t="shared" si="7"/>
        <v>104010</v>
      </c>
      <c r="P15" s="35">
        <f>SUM(P12:P14)</f>
        <v>103956</v>
      </c>
      <c r="Q15" s="35">
        <f t="shared" si="7"/>
        <v>104878</v>
      </c>
      <c r="R15" s="35">
        <f aca="true" t="shared" si="8" ref="R15:AA15">SUM(R12:R14)</f>
        <v>106318</v>
      </c>
      <c r="S15" s="50">
        <f t="shared" si="8"/>
        <v>106977</v>
      </c>
      <c r="T15" s="50">
        <f t="shared" si="8"/>
        <v>111142</v>
      </c>
      <c r="U15" s="50">
        <f t="shared" si="8"/>
        <v>117057</v>
      </c>
      <c r="V15" s="50">
        <f t="shared" si="8"/>
        <v>122136</v>
      </c>
      <c r="W15" s="50">
        <f t="shared" si="8"/>
        <v>125780</v>
      </c>
      <c r="X15" s="50">
        <f t="shared" si="8"/>
        <v>128642</v>
      </c>
      <c r="Y15" s="50">
        <f t="shared" si="8"/>
        <v>130922</v>
      </c>
      <c r="Z15" s="50">
        <f t="shared" si="8"/>
        <v>132844</v>
      </c>
      <c r="AA15" s="68">
        <f t="shared" si="8"/>
        <v>133826</v>
      </c>
      <c r="AC15" s="61">
        <v>133826</v>
      </c>
    </row>
    <row r="16" spans="1:27" ht="27.75" customHeight="1">
      <c r="A16" s="23" t="s">
        <v>27</v>
      </c>
      <c r="B16" s="22" t="s">
        <v>14</v>
      </c>
      <c r="C16" s="7">
        <v>97</v>
      </c>
      <c r="D16" s="7">
        <f aca="true" t="shared" si="9" ref="D16:O16">+D15/C15*100</f>
        <v>101.51449754937222</v>
      </c>
      <c r="E16" s="7">
        <f t="shared" si="9"/>
        <v>109.07613522553336</v>
      </c>
      <c r="F16" s="7">
        <f t="shared" si="9"/>
        <v>86.67145975537923</v>
      </c>
      <c r="G16" s="11">
        <f t="shared" si="9"/>
        <v>99.35037028893531</v>
      </c>
      <c r="H16" s="11">
        <f t="shared" si="9"/>
        <v>97.55148027804883</v>
      </c>
      <c r="I16" s="7">
        <f t="shared" si="9"/>
        <v>99.22658884431749</v>
      </c>
      <c r="J16" s="7">
        <f t="shared" si="9"/>
        <v>100.3377570851044</v>
      </c>
      <c r="K16" s="7">
        <f t="shared" si="9"/>
        <v>104.7737912748063</v>
      </c>
      <c r="L16" s="7">
        <f t="shared" si="9"/>
        <v>102.69778660893462</v>
      </c>
      <c r="M16" s="36">
        <f t="shared" si="9"/>
        <v>100.74697264308953</v>
      </c>
      <c r="N16" s="36">
        <f t="shared" si="9"/>
        <v>100.23599778334066</v>
      </c>
      <c r="O16" s="36">
        <f t="shared" si="9"/>
        <v>99.14306684841148</v>
      </c>
      <c r="P16" s="36">
        <f aca="true" t="shared" si="10" ref="P16:Z16">+P15/O15*100</f>
        <v>99.94808191520046</v>
      </c>
      <c r="Q16" s="36">
        <f t="shared" si="10"/>
        <v>100.88691369425527</v>
      </c>
      <c r="R16" s="36">
        <f t="shared" si="10"/>
        <v>101.37302389442972</v>
      </c>
      <c r="S16" s="51">
        <f t="shared" si="10"/>
        <v>100.6198385974153</v>
      </c>
      <c r="T16" s="51">
        <f t="shared" si="10"/>
        <v>103.89336025500808</v>
      </c>
      <c r="U16" s="51">
        <f t="shared" si="10"/>
        <v>105.32202047830704</v>
      </c>
      <c r="V16" s="51">
        <f t="shared" si="10"/>
        <v>104.33891181219406</v>
      </c>
      <c r="W16" s="51">
        <f t="shared" si="10"/>
        <v>102.98355931093208</v>
      </c>
      <c r="X16" s="51">
        <f t="shared" si="10"/>
        <v>102.27540149467325</v>
      </c>
      <c r="Y16" s="51">
        <f t="shared" si="10"/>
        <v>101.7723605043454</v>
      </c>
      <c r="Z16" s="51">
        <f t="shared" si="10"/>
        <v>101.46804967843448</v>
      </c>
      <c r="AA16" s="69">
        <f>+AA15/Z15*100</f>
        <v>100.73921291138478</v>
      </c>
    </row>
    <row r="17" spans="1:28" ht="27.75" customHeight="1">
      <c r="A17" s="24"/>
      <c r="B17" s="25" t="s">
        <v>15</v>
      </c>
      <c r="C17" s="7">
        <f aca="true" t="shared" si="11" ref="C17:M17">C29-C11</f>
        <v>57.4</v>
      </c>
      <c r="D17" s="7">
        <f t="shared" si="11"/>
        <v>57.1</v>
      </c>
      <c r="E17" s="7">
        <f t="shared" si="11"/>
        <v>64.3</v>
      </c>
      <c r="F17" s="7">
        <f t="shared" si="11"/>
        <v>55.9</v>
      </c>
      <c r="G17" s="11">
        <f t="shared" si="11"/>
        <v>56.1</v>
      </c>
      <c r="H17" s="11">
        <f t="shared" si="11"/>
        <v>55.6</v>
      </c>
      <c r="I17" s="7">
        <f t="shared" si="11"/>
        <v>55.2</v>
      </c>
      <c r="J17" s="7">
        <f t="shared" si="11"/>
        <v>54.6</v>
      </c>
      <c r="K17" s="7">
        <f t="shared" si="11"/>
        <v>52.1</v>
      </c>
      <c r="L17" s="7">
        <f t="shared" si="11"/>
        <v>53</v>
      </c>
      <c r="M17" s="36">
        <f t="shared" si="11"/>
        <v>53</v>
      </c>
      <c r="N17" s="36">
        <f aca="true" t="shared" si="12" ref="N17:S17">N29-N11-N23</f>
        <v>53.300000000000004</v>
      </c>
      <c r="O17" s="36">
        <f t="shared" si="12"/>
        <v>54.2</v>
      </c>
      <c r="P17" s="36">
        <f t="shared" si="12"/>
        <v>54.4</v>
      </c>
      <c r="Q17" s="36">
        <f t="shared" si="12"/>
        <v>54.9</v>
      </c>
      <c r="R17" s="36">
        <f t="shared" si="12"/>
        <v>55.3</v>
      </c>
      <c r="S17" s="36">
        <f t="shared" si="12"/>
        <v>55.6</v>
      </c>
      <c r="T17" s="36">
        <f aca="true" t="shared" si="13" ref="T17:AA17">T29-T11-T23</f>
        <v>57.5</v>
      </c>
      <c r="U17" s="36">
        <f t="shared" si="13"/>
        <v>59.7</v>
      </c>
      <c r="V17" s="36">
        <f t="shared" si="13"/>
        <v>61.9</v>
      </c>
      <c r="W17" s="36">
        <f t="shared" si="13"/>
        <v>63.10000000000001</v>
      </c>
      <c r="X17" s="36">
        <f t="shared" si="13"/>
        <v>63.900000000000006</v>
      </c>
      <c r="Y17" s="36">
        <f t="shared" si="13"/>
        <v>64.5</v>
      </c>
      <c r="Z17" s="36">
        <f>Z29-Z11-Z23</f>
        <v>65.39999999999999</v>
      </c>
      <c r="AA17" s="69">
        <f t="shared" si="13"/>
        <v>65.9</v>
      </c>
      <c r="AB17" s="58"/>
    </row>
    <row r="18" spans="1:29" ht="27.75" customHeight="1">
      <c r="A18" s="23"/>
      <c r="B18" s="27" t="s">
        <v>0</v>
      </c>
      <c r="C18" s="2">
        <v>6720</v>
      </c>
      <c r="D18" s="2">
        <v>1604</v>
      </c>
      <c r="E18" s="2">
        <v>1648</v>
      </c>
      <c r="F18" s="2">
        <v>1746</v>
      </c>
      <c r="G18" s="2">
        <v>1850</v>
      </c>
      <c r="H18" s="19">
        <v>2111</v>
      </c>
      <c r="I18" s="2">
        <v>2162</v>
      </c>
      <c r="J18" s="2"/>
      <c r="K18" s="40" t="s">
        <v>26</v>
      </c>
      <c r="L18" s="40" t="s">
        <v>26</v>
      </c>
      <c r="M18" s="46" t="s">
        <v>26</v>
      </c>
      <c r="N18" s="37">
        <v>600</v>
      </c>
      <c r="O18" s="37">
        <v>747</v>
      </c>
      <c r="P18" s="37">
        <v>987</v>
      </c>
      <c r="Q18" s="37">
        <v>1200</v>
      </c>
      <c r="R18" s="37">
        <v>1379</v>
      </c>
      <c r="S18" s="37">
        <v>3299</v>
      </c>
      <c r="T18" s="37">
        <v>3440</v>
      </c>
      <c r="U18" s="37">
        <v>3658</v>
      </c>
      <c r="V18" s="50">
        <v>3835</v>
      </c>
      <c r="W18" s="50">
        <v>4003</v>
      </c>
      <c r="X18" s="35">
        <v>4327</v>
      </c>
      <c r="Y18" s="50">
        <v>4373</v>
      </c>
      <c r="Z18" s="50">
        <v>4371</v>
      </c>
      <c r="AA18" s="68">
        <f>AC18</f>
        <v>4466</v>
      </c>
      <c r="AB18" s="58"/>
      <c r="AC18" s="55">
        <f>AC21-AC20</f>
        <v>4466</v>
      </c>
    </row>
    <row r="19" spans="1:28" ht="27.75" customHeight="1" hidden="1">
      <c r="A19" s="23"/>
      <c r="B19" s="27" t="s">
        <v>1</v>
      </c>
      <c r="C19" s="2">
        <v>12336</v>
      </c>
      <c r="D19" s="2">
        <v>14298</v>
      </c>
      <c r="E19" s="2">
        <v>13816</v>
      </c>
      <c r="F19" s="2">
        <v>13363</v>
      </c>
      <c r="G19" s="2">
        <v>13331</v>
      </c>
      <c r="H19" s="10">
        <v>12966</v>
      </c>
      <c r="I19" s="2">
        <v>12999</v>
      </c>
      <c r="J19" s="2"/>
      <c r="K19" s="41" t="s">
        <v>26</v>
      </c>
      <c r="L19" s="41" t="s">
        <v>26</v>
      </c>
      <c r="M19" s="47" t="s">
        <v>26</v>
      </c>
      <c r="N19" s="35">
        <v>0</v>
      </c>
      <c r="O19" s="35">
        <v>0</v>
      </c>
      <c r="P19" s="35">
        <v>0</v>
      </c>
      <c r="Q19" s="35">
        <v>0</v>
      </c>
      <c r="R19" s="35"/>
      <c r="S19" s="31"/>
      <c r="T19" s="31"/>
      <c r="U19" s="35"/>
      <c r="V19" s="50"/>
      <c r="W19" s="50"/>
      <c r="X19" s="35"/>
      <c r="Y19" s="50"/>
      <c r="Z19" s="50"/>
      <c r="AA19" s="68"/>
      <c r="AB19" s="58"/>
    </row>
    <row r="20" spans="1:29" ht="27.75" customHeight="1">
      <c r="A20" s="39"/>
      <c r="B20" s="28" t="s">
        <v>18</v>
      </c>
      <c r="C20" s="2">
        <v>85203</v>
      </c>
      <c r="D20" s="2">
        <v>89936</v>
      </c>
      <c r="E20" s="2">
        <v>99980</v>
      </c>
      <c r="F20" s="2">
        <v>84948</v>
      </c>
      <c r="G20" s="2">
        <v>84226</v>
      </c>
      <c r="H20" s="10">
        <v>81896</v>
      </c>
      <c r="I20" s="2">
        <v>81062</v>
      </c>
      <c r="J20" s="2"/>
      <c r="K20" s="41" t="s">
        <v>26</v>
      </c>
      <c r="L20" s="41" t="s">
        <v>26</v>
      </c>
      <c r="M20" s="47" t="s">
        <v>26</v>
      </c>
      <c r="N20" s="35">
        <v>18968</v>
      </c>
      <c r="O20" s="35">
        <v>19860</v>
      </c>
      <c r="P20" s="35">
        <v>19879</v>
      </c>
      <c r="Q20" s="35">
        <v>20022</v>
      </c>
      <c r="R20" s="35">
        <v>20380</v>
      </c>
      <c r="S20" s="35">
        <v>19513</v>
      </c>
      <c r="T20" s="35">
        <v>18844</v>
      </c>
      <c r="U20" s="35">
        <v>19506</v>
      </c>
      <c r="V20" s="50">
        <v>19595</v>
      </c>
      <c r="W20" s="50">
        <v>19630</v>
      </c>
      <c r="X20" s="35">
        <v>19407</v>
      </c>
      <c r="Y20" s="50">
        <v>19418</v>
      </c>
      <c r="Z20" s="50">
        <v>19760</v>
      </c>
      <c r="AA20" s="68">
        <f>AC20</f>
        <v>19624</v>
      </c>
      <c r="AB20" s="58"/>
      <c r="AC20" s="61">
        <v>19624</v>
      </c>
    </row>
    <row r="21" spans="1:29" ht="27.75" customHeight="1">
      <c r="A21" s="39" t="s">
        <v>28</v>
      </c>
      <c r="B21" s="22" t="s">
        <v>2</v>
      </c>
      <c r="C21" s="2">
        <f aca="true" t="shared" si="14" ref="C21:I21">SUM(C18:C20)</f>
        <v>104259</v>
      </c>
      <c r="D21" s="2">
        <f t="shared" si="14"/>
        <v>105838</v>
      </c>
      <c r="E21" s="2">
        <f t="shared" si="14"/>
        <v>115444</v>
      </c>
      <c r="F21" s="2">
        <f t="shared" si="14"/>
        <v>100057</v>
      </c>
      <c r="G21" s="10">
        <f t="shared" si="14"/>
        <v>99407</v>
      </c>
      <c r="H21" s="10">
        <f t="shared" si="14"/>
        <v>96973</v>
      </c>
      <c r="I21" s="2">
        <f t="shared" si="14"/>
        <v>96223</v>
      </c>
      <c r="J21" s="2"/>
      <c r="K21" s="41" t="s">
        <v>26</v>
      </c>
      <c r="L21" s="41" t="s">
        <v>26</v>
      </c>
      <c r="M21" s="47" t="s">
        <v>26</v>
      </c>
      <c r="N21" s="35">
        <f aca="true" t="shared" si="15" ref="N21:S21">SUM(N18:N20)</f>
        <v>19568</v>
      </c>
      <c r="O21" s="35">
        <f t="shared" si="15"/>
        <v>20607</v>
      </c>
      <c r="P21" s="35">
        <f t="shared" si="15"/>
        <v>20866</v>
      </c>
      <c r="Q21" s="35">
        <f t="shared" si="15"/>
        <v>21222</v>
      </c>
      <c r="R21" s="35">
        <f t="shared" si="15"/>
        <v>21759</v>
      </c>
      <c r="S21" s="50">
        <f t="shared" si="15"/>
        <v>22812</v>
      </c>
      <c r="T21" s="50">
        <f aca="true" t="shared" si="16" ref="T21:AA21">SUM(T18:T20)</f>
        <v>22284</v>
      </c>
      <c r="U21" s="50">
        <f t="shared" si="16"/>
        <v>23164</v>
      </c>
      <c r="V21" s="50">
        <f t="shared" si="16"/>
        <v>23430</v>
      </c>
      <c r="W21" s="50">
        <f t="shared" si="16"/>
        <v>23633</v>
      </c>
      <c r="X21" s="50">
        <f t="shared" si="16"/>
        <v>23734</v>
      </c>
      <c r="Y21" s="50">
        <f t="shared" si="16"/>
        <v>23791</v>
      </c>
      <c r="Z21" s="50">
        <f>SUM(Z18:Z20)</f>
        <v>24131</v>
      </c>
      <c r="AA21" s="68">
        <f t="shared" si="16"/>
        <v>24090</v>
      </c>
      <c r="AB21" s="58"/>
      <c r="AC21" s="61">
        <v>24090</v>
      </c>
    </row>
    <row r="22" spans="1:28" ht="27.75" customHeight="1">
      <c r="A22" s="23" t="s">
        <v>29</v>
      </c>
      <c r="B22" s="22" t="s">
        <v>14</v>
      </c>
      <c r="C22" s="7">
        <v>97</v>
      </c>
      <c r="D22" s="7">
        <f aca="true" t="shared" si="17" ref="D22:I22">+D21/C21*100</f>
        <v>101.51449754937222</v>
      </c>
      <c r="E22" s="7">
        <f t="shared" si="17"/>
        <v>109.07613522553336</v>
      </c>
      <c r="F22" s="7">
        <f t="shared" si="17"/>
        <v>86.67145975537923</v>
      </c>
      <c r="G22" s="11">
        <f t="shared" si="17"/>
        <v>99.35037028893531</v>
      </c>
      <c r="H22" s="11">
        <f t="shared" si="17"/>
        <v>97.55148027804883</v>
      </c>
      <c r="I22" s="7">
        <f t="shared" si="17"/>
        <v>99.22658884431749</v>
      </c>
      <c r="J22" s="7"/>
      <c r="K22" s="42" t="s">
        <v>26</v>
      </c>
      <c r="L22" s="42" t="s">
        <v>26</v>
      </c>
      <c r="M22" s="43" t="s">
        <v>26</v>
      </c>
      <c r="N22" s="43" t="s">
        <v>26</v>
      </c>
      <c r="O22" s="36">
        <f aca="true" t="shared" si="18" ref="O22:T22">+O21/N21*100</f>
        <v>105.30968928863452</v>
      </c>
      <c r="P22" s="36">
        <f t="shared" si="18"/>
        <v>101.25685446692871</v>
      </c>
      <c r="Q22" s="36">
        <f t="shared" si="18"/>
        <v>101.70612479631937</v>
      </c>
      <c r="R22" s="36">
        <f t="shared" si="18"/>
        <v>102.53039298840825</v>
      </c>
      <c r="S22" s="36">
        <f>+S21/R21*100</f>
        <v>104.83937680959603</v>
      </c>
      <c r="T22" s="36">
        <f t="shared" si="18"/>
        <v>97.68542872172542</v>
      </c>
      <c r="U22" s="36">
        <f aca="true" t="shared" si="19" ref="U22:Z22">+U21/T21*100</f>
        <v>103.94902171961947</v>
      </c>
      <c r="V22" s="36">
        <f t="shared" si="19"/>
        <v>101.14833362113625</v>
      </c>
      <c r="W22" s="36">
        <f t="shared" si="19"/>
        <v>100.86641058472043</v>
      </c>
      <c r="X22" s="36">
        <f t="shared" si="19"/>
        <v>100.42736851013414</v>
      </c>
      <c r="Y22" s="36">
        <f t="shared" si="19"/>
        <v>100.24016179320805</v>
      </c>
      <c r="Z22" s="36">
        <f t="shared" si="19"/>
        <v>101.42911184901853</v>
      </c>
      <c r="AA22" s="69">
        <f>+AA21/Z21*100</f>
        <v>99.83009406986864</v>
      </c>
      <c r="AB22" s="58"/>
    </row>
    <row r="23" spans="1:28" ht="27.75" customHeight="1">
      <c r="A23" s="24"/>
      <c r="B23" s="25" t="s">
        <v>15</v>
      </c>
      <c r="C23" s="7">
        <f aca="true" t="shared" si="20" ref="C23:I23">C35-C17</f>
        <v>-57.4</v>
      </c>
      <c r="D23" s="7">
        <f t="shared" si="20"/>
        <v>-57.1</v>
      </c>
      <c r="E23" s="7">
        <f t="shared" si="20"/>
        <v>-64.3</v>
      </c>
      <c r="F23" s="7">
        <f t="shared" si="20"/>
        <v>-55.9</v>
      </c>
      <c r="G23" s="11">
        <f t="shared" si="20"/>
        <v>-56.1</v>
      </c>
      <c r="H23" s="11">
        <f t="shared" si="20"/>
        <v>-55.6</v>
      </c>
      <c r="I23" s="7">
        <f t="shared" si="20"/>
        <v>-55.2</v>
      </c>
      <c r="J23" s="7"/>
      <c r="K23" s="42" t="s">
        <v>26</v>
      </c>
      <c r="L23" s="42" t="s">
        <v>26</v>
      </c>
      <c r="M23" s="43" t="s">
        <v>26</v>
      </c>
      <c r="N23" s="36">
        <f aca="true" t="shared" si="21" ref="N23:S23">ROUND(N21/N$27*100,1)</f>
        <v>9.9</v>
      </c>
      <c r="O23" s="36">
        <f t="shared" si="21"/>
        <v>10.7</v>
      </c>
      <c r="P23" s="36">
        <f t="shared" si="21"/>
        <v>10.9</v>
      </c>
      <c r="Q23" s="36">
        <f t="shared" si="21"/>
        <v>11.1</v>
      </c>
      <c r="R23" s="36">
        <f t="shared" si="21"/>
        <v>11.3</v>
      </c>
      <c r="S23" s="51">
        <f t="shared" si="21"/>
        <v>11.9</v>
      </c>
      <c r="T23" s="51">
        <f aca="true" t="shared" si="22" ref="T23:AA23">ROUND(T21/T$27*100,1)</f>
        <v>11.5</v>
      </c>
      <c r="U23" s="51">
        <f t="shared" si="22"/>
        <v>11.8</v>
      </c>
      <c r="V23" s="51">
        <f t="shared" si="22"/>
        <v>11.9</v>
      </c>
      <c r="W23" s="51">
        <f>ROUND(W21/W$27*100,1)</f>
        <v>11.8</v>
      </c>
      <c r="X23" s="51">
        <f>ROUND(X21/X$27*100,1)</f>
        <v>11.8</v>
      </c>
      <c r="Y23" s="51">
        <f>ROUND(Y21/Y$27*100,1)</f>
        <v>11.7</v>
      </c>
      <c r="Z23" s="51">
        <f>ROUND(Z21/Z$27*100,1)</f>
        <v>11.9</v>
      </c>
      <c r="AA23" s="69">
        <f t="shared" si="22"/>
        <v>11.8</v>
      </c>
      <c r="AB23" s="58"/>
    </row>
    <row r="24" spans="1:27" ht="27.75" customHeight="1">
      <c r="A24" s="23"/>
      <c r="B24" s="27" t="s">
        <v>0</v>
      </c>
      <c r="C24" s="2">
        <f aca="true" t="shared" si="23" ref="C24:F27">C6+C12</f>
        <v>26503</v>
      </c>
      <c r="D24" s="2">
        <f t="shared" si="23"/>
        <v>8760</v>
      </c>
      <c r="E24" s="2">
        <f t="shared" si="23"/>
        <v>9870</v>
      </c>
      <c r="F24" s="2">
        <f t="shared" si="23"/>
        <v>10118</v>
      </c>
      <c r="G24" s="2">
        <v>10630</v>
      </c>
      <c r="H24" s="19">
        <f aca="true" t="shared" si="24" ref="H24:M27">H6+H12</f>
        <v>11414</v>
      </c>
      <c r="I24" s="3">
        <f t="shared" si="24"/>
        <v>11854</v>
      </c>
      <c r="J24" s="3">
        <f t="shared" si="24"/>
        <v>10954</v>
      </c>
      <c r="K24" s="3">
        <f t="shared" si="24"/>
        <v>11983</v>
      </c>
      <c r="L24" s="3">
        <f t="shared" si="24"/>
        <v>11899</v>
      </c>
      <c r="M24" s="37">
        <f t="shared" si="24"/>
        <v>11985</v>
      </c>
      <c r="N24" s="37">
        <f aca="true" t="shared" si="25" ref="N24:Q25">N6+N12+N18</f>
        <v>12368</v>
      </c>
      <c r="O24" s="37">
        <f t="shared" si="25"/>
        <v>13212</v>
      </c>
      <c r="P24" s="37">
        <f>P6+P12+P18</f>
        <v>13620</v>
      </c>
      <c r="Q24" s="37">
        <f t="shared" si="25"/>
        <v>12839</v>
      </c>
      <c r="R24" s="37">
        <f aca="true" t="shared" si="26" ref="R24:S27">R6+R12+R18</f>
        <v>12936</v>
      </c>
      <c r="S24" s="50">
        <f aca="true" t="shared" si="27" ref="S24:Y24">S6+S12+S18</f>
        <v>13517</v>
      </c>
      <c r="T24" s="50">
        <f t="shared" si="27"/>
        <v>13555</v>
      </c>
      <c r="U24" s="50">
        <f t="shared" si="27"/>
        <v>13602</v>
      </c>
      <c r="V24" s="53">
        <f t="shared" si="27"/>
        <v>13714</v>
      </c>
      <c r="W24" s="53">
        <f t="shared" si="27"/>
        <v>14237</v>
      </c>
      <c r="X24" s="37">
        <v>14396</v>
      </c>
      <c r="Y24" s="53">
        <f t="shared" si="27"/>
        <v>14366</v>
      </c>
      <c r="Z24" s="53">
        <f>Z6+Z12+Z18</f>
        <v>14215</v>
      </c>
      <c r="AA24" s="70">
        <f>AA6+AA12+AA18</f>
        <v>14086</v>
      </c>
    </row>
    <row r="25" spans="1:27" ht="27.75" customHeight="1" hidden="1">
      <c r="A25" s="23"/>
      <c r="B25" s="27" t="s">
        <v>1</v>
      </c>
      <c r="C25" s="2">
        <f t="shared" si="23"/>
        <v>25505</v>
      </c>
      <c r="D25" s="2">
        <f t="shared" si="23"/>
        <v>30650</v>
      </c>
      <c r="E25" s="2">
        <f t="shared" si="23"/>
        <v>27206</v>
      </c>
      <c r="F25" s="2">
        <f t="shared" si="23"/>
        <v>27258</v>
      </c>
      <c r="G25" s="2">
        <v>26828</v>
      </c>
      <c r="H25" s="10">
        <f t="shared" si="24"/>
        <v>26297</v>
      </c>
      <c r="I25" s="10">
        <f t="shared" si="24"/>
        <v>26476</v>
      </c>
      <c r="J25" s="10">
        <f t="shared" si="24"/>
        <v>0</v>
      </c>
      <c r="K25" s="2">
        <f t="shared" si="24"/>
        <v>0</v>
      </c>
      <c r="L25" s="2">
        <f t="shared" si="24"/>
        <v>0</v>
      </c>
      <c r="M25" s="35">
        <f t="shared" si="24"/>
        <v>0</v>
      </c>
      <c r="N25" s="35">
        <f t="shared" si="25"/>
        <v>0</v>
      </c>
      <c r="O25" s="35">
        <f t="shared" si="25"/>
        <v>0</v>
      </c>
      <c r="P25" s="35">
        <f>P7+P13+P19</f>
        <v>0</v>
      </c>
      <c r="Q25" s="35">
        <f t="shared" si="25"/>
        <v>0</v>
      </c>
      <c r="R25" s="35">
        <f t="shared" si="26"/>
        <v>0</v>
      </c>
      <c r="S25" s="31">
        <f t="shared" si="26"/>
        <v>0</v>
      </c>
      <c r="T25" s="31">
        <f aca="true" t="shared" si="28" ref="T25:V27">T7+T13+T19</f>
        <v>0</v>
      </c>
      <c r="U25" s="35">
        <v>0</v>
      </c>
      <c r="V25" s="50">
        <f t="shared" si="28"/>
        <v>0</v>
      </c>
      <c r="W25" s="50">
        <f aca="true" t="shared" si="29" ref="W25:AA26">W7+W13+W19</f>
        <v>0</v>
      </c>
      <c r="X25" s="35">
        <v>0</v>
      </c>
      <c r="Y25" s="50">
        <f t="shared" si="29"/>
        <v>0</v>
      </c>
      <c r="Z25" s="50">
        <f>Z7+Z13+Z19</f>
        <v>0</v>
      </c>
      <c r="AA25" s="68">
        <f t="shared" si="29"/>
        <v>0</v>
      </c>
    </row>
    <row r="26" spans="1:27" ht="27.75" customHeight="1">
      <c r="A26" s="23"/>
      <c r="B26" s="28" t="s">
        <v>18</v>
      </c>
      <c r="C26" s="2">
        <f t="shared" si="23"/>
        <v>129662</v>
      </c>
      <c r="D26" s="2">
        <f t="shared" si="23"/>
        <v>146051</v>
      </c>
      <c r="E26" s="2">
        <f t="shared" si="23"/>
        <v>142557</v>
      </c>
      <c r="F26" s="2">
        <f t="shared" si="23"/>
        <v>141668</v>
      </c>
      <c r="G26" s="2">
        <v>139877</v>
      </c>
      <c r="H26" s="10">
        <f t="shared" si="24"/>
        <v>136612</v>
      </c>
      <c r="I26" s="10">
        <f t="shared" si="24"/>
        <v>135886</v>
      </c>
      <c r="J26" s="10">
        <f t="shared" si="24"/>
        <v>165847</v>
      </c>
      <c r="K26" s="2">
        <f t="shared" si="24"/>
        <v>182335</v>
      </c>
      <c r="L26" s="2">
        <f t="shared" si="24"/>
        <v>184064</v>
      </c>
      <c r="M26" s="35">
        <f t="shared" si="24"/>
        <v>185375</v>
      </c>
      <c r="N26" s="35">
        <f>+N14+N8+N20</f>
        <v>184627</v>
      </c>
      <c r="O26" s="35">
        <f>O8+O14+O20</f>
        <v>178855</v>
      </c>
      <c r="P26" s="35">
        <f>P8+P14+P20</f>
        <v>177523</v>
      </c>
      <c r="Q26" s="35">
        <f>Q8+Q14+Q20</f>
        <v>178262</v>
      </c>
      <c r="R26" s="35">
        <f t="shared" si="26"/>
        <v>179240</v>
      </c>
      <c r="S26" s="35">
        <f t="shared" si="26"/>
        <v>178862</v>
      </c>
      <c r="T26" s="35">
        <f t="shared" si="28"/>
        <v>179818</v>
      </c>
      <c r="U26" s="35">
        <f t="shared" si="28"/>
        <v>182448</v>
      </c>
      <c r="V26" s="50">
        <f t="shared" si="28"/>
        <v>183621</v>
      </c>
      <c r="W26" s="50">
        <f t="shared" si="29"/>
        <v>185266</v>
      </c>
      <c r="X26" s="35">
        <v>186781</v>
      </c>
      <c r="Y26" s="50">
        <f t="shared" si="29"/>
        <v>188628</v>
      </c>
      <c r="Z26" s="50">
        <f>Z8+Z14+Z20</f>
        <v>188787</v>
      </c>
      <c r="AA26" s="68">
        <f t="shared" si="29"/>
        <v>189234</v>
      </c>
    </row>
    <row r="27" spans="1:27" ht="27.75" customHeight="1">
      <c r="A27" s="23" t="s">
        <v>12</v>
      </c>
      <c r="B27" s="22" t="s">
        <v>2</v>
      </c>
      <c r="C27" s="2">
        <f t="shared" si="23"/>
        <v>181670</v>
      </c>
      <c r="D27" s="2">
        <f t="shared" si="23"/>
        <v>185461</v>
      </c>
      <c r="E27" s="2">
        <f t="shared" si="23"/>
        <v>179633</v>
      </c>
      <c r="F27" s="2">
        <f t="shared" si="23"/>
        <v>179044</v>
      </c>
      <c r="G27" s="2">
        <f>G9+G15</f>
        <v>177335</v>
      </c>
      <c r="H27" s="10">
        <f t="shared" si="24"/>
        <v>174323</v>
      </c>
      <c r="I27" s="10">
        <f t="shared" si="24"/>
        <v>174216</v>
      </c>
      <c r="J27" s="10">
        <f t="shared" si="24"/>
        <v>176801</v>
      </c>
      <c r="K27" s="2">
        <f t="shared" si="24"/>
        <v>194318</v>
      </c>
      <c r="L27" s="2">
        <f t="shared" si="24"/>
        <v>195963</v>
      </c>
      <c r="M27" s="35">
        <f t="shared" si="24"/>
        <v>197360</v>
      </c>
      <c r="N27" s="35">
        <f>N9+N15+N21</f>
        <v>196995</v>
      </c>
      <c r="O27" s="35">
        <f>O9+O15+O21</f>
        <v>192067</v>
      </c>
      <c r="P27" s="35">
        <f>P9+P15+P21</f>
        <v>191143</v>
      </c>
      <c r="Q27" s="35">
        <f>Q9+Q15+Q21</f>
        <v>191101</v>
      </c>
      <c r="R27" s="35">
        <f t="shared" si="26"/>
        <v>192176</v>
      </c>
      <c r="S27" s="35">
        <f t="shared" si="26"/>
        <v>192379</v>
      </c>
      <c r="T27" s="35">
        <f t="shared" si="28"/>
        <v>193373</v>
      </c>
      <c r="U27" s="35">
        <f aca="true" t="shared" si="30" ref="U27:AA27">U9+U15+U21</f>
        <v>196050</v>
      </c>
      <c r="V27" s="35">
        <f t="shared" si="30"/>
        <v>197335</v>
      </c>
      <c r="W27" s="35">
        <f t="shared" si="30"/>
        <v>199503</v>
      </c>
      <c r="X27" s="35">
        <f t="shared" si="30"/>
        <v>201177</v>
      </c>
      <c r="Y27" s="35">
        <f t="shared" si="30"/>
        <v>202994</v>
      </c>
      <c r="Z27" s="35">
        <f>Z9+Z15+Z21</f>
        <v>203002</v>
      </c>
      <c r="AA27" s="68">
        <f t="shared" si="30"/>
        <v>203320</v>
      </c>
    </row>
    <row r="28" spans="1:27" ht="27.75" customHeight="1">
      <c r="A28" s="23"/>
      <c r="B28" s="22" t="s">
        <v>14</v>
      </c>
      <c r="C28" s="7">
        <v>97</v>
      </c>
      <c r="D28" s="7">
        <f aca="true" t="shared" si="31" ref="D28:O28">+D27/C27*100</f>
        <v>102.08675070182198</v>
      </c>
      <c r="E28" s="7">
        <f t="shared" si="31"/>
        <v>96.85756034961528</v>
      </c>
      <c r="F28" s="7">
        <f t="shared" si="31"/>
        <v>99.67210924496057</v>
      </c>
      <c r="G28" s="11">
        <f t="shared" si="31"/>
        <v>99.04548602578137</v>
      </c>
      <c r="H28" s="11">
        <f t="shared" si="31"/>
        <v>98.301519722559</v>
      </c>
      <c r="I28" s="11">
        <f t="shared" si="31"/>
        <v>99.93861968873871</v>
      </c>
      <c r="J28" s="11">
        <f t="shared" si="31"/>
        <v>101.48379023740644</v>
      </c>
      <c r="K28" s="7">
        <f t="shared" si="31"/>
        <v>109.90774939055774</v>
      </c>
      <c r="L28" s="7">
        <f t="shared" si="31"/>
        <v>100.84655049969638</v>
      </c>
      <c r="M28" s="36">
        <f t="shared" si="31"/>
        <v>100.71288967815353</v>
      </c>
      <c r="N28" s="36">
        <f t="shared" si="31"/>
        <v>99.81505877584111</v>
      </c>
      <c r="O28" s="36">
        <f t="shared" si="31"/>
        <v>97.49841366532146</v>
      </c>
      <c r="P28" s="36">
        <f aca="true" t="shared" si="32" ref="P28:X28">+P27/O27*100</f>
        <v>99.51891787761562</v>
      </c>
      <c r="Q28" s="36">
        <f t="shared" si="32"/>
        <v>99.97802692225193</v>
      </c>
      <c r="R28" s="36">
        <f t="shared" si="32"/>
        <v>100.56252976174902</v>
      </c>
      <c r="S28" s="36">
        <f t="shared" si="32"/>
        <v>100.10563233702439</v>
      </c>
      <c r="T28" s="36">
        <f t="shared" si="32"/>
        <v>100.51668841193685</v>
      </c>
      <c r="U28" s="36">
        <f t="shared" si="32"/>
        <v>101.38437113764589</v>
      </c>
      <c r="V28" s="36">
        <f t="shared" si="32"/>
        <v>100.65544503953072</v>
      </c>
      <c r="W28" s="36">
        <f t="shared" si="32"/>
        <v>101.09863936959994</v>
      </c>
      <c r="X28" s="36">
        <f t="shared" si="32"/>
        <v>100.83908512653946</v>
      </c>
      <c r="Y28" s="36">
        <f>+Y27/X27*100</f>
        <v>100.90318475770093</v>
      </c>
      <c r="Z28" s="36">
        <f>+Z27/Y27*100</f>
        <v>100.00394100318235</v>
      </c>
      <c r="AA28" s="69">
        <f>+AA27/Z27*100</f>
        <v>100.15664870296845</v>
      </c>
    </row>
    <row r="29" spans="1:27" ht="27.75" customHeight="1" thickBot="1">
      <c r="A29" s="49"/>
      <c r="B29" s="26" t="s">
        <v>15</v>
      </c>
      <c r="C29" s="5">
        <v>100</v>
      </c>
      <c r="D29" s="5">
        <v>100</v>
      </c>
      <c r="E29" s="5">
        <v>100</v>
      </c>
      <c r="F29" s="5">
        <v>100</v>
      </c>
      <c r="G29" s="12">
        <v>100</v>
      </c>
      <c r="H29" s="12">
        <v>100</v>
      </c>
      <c r="I29" s="5">
        <v>100</v>
      </c>
      <c r="J29" s="5">
        <v>100</v>
      </c>
      <c r="K29" s="5">
        <v>100</v>
      </c>
      <c r="L29" s="5">
        <v>100</v>
      </c>
      <c r="M29" s="38">
        <v>100</v>
      </c>
      <c r="N29" s="38">
        <v>100</v>
      </c>
      <c r="O29" s="38">
        <v>100</v>
      </c>
      <c r="P29" s="38">
        <v>100</v>
      </c>
      <c r="Q29" s="38">
        <v>100</v>
      </c>
      <c r="R29" s="38">
        <v>100</v>
      </c>
      <c r="S29" s="38">
        <v>100</v>
      </c>
      <c r="T29" s="38">
        <v>100</v>
      </c>
      <c r="U29" s="38">
        <v>100</v>
      </c>
      <c r="V29" s="38">
        <v>100</v>
      </c>
      <c r="W29" s="38">
        <v>100</v>
      </c>
      <c r="X29" s="38">
        <v>100</v>
      </c>
      <c r="Y29" s="38">
        <v>100</v>
      </c>
      <c r="Z29" s="38">
        <v>100</v>
      </c>
      <c r="AA29" s="71">
        <v>100</v>
      </c>
    </row>
    <row r="30" spans="1:27" ht="17.25" customHeight="1">
      <c r="A30" s="484"/>
      <c r="B30" s="484"/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29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72"/>
    </row>
    <row r="31" spans="1:27" ht="27.75" customHeight="1" thickBot="1">
      <c r="A31" s="485"/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30"/>
      <c r="O31" s="33"/>
      <c r="P31" s="33"/>
      <c r="Q31" s="33"/>
      <c r="R31" s="33"/>
      <c r="T31" s="33"/>
      <c r="U31" s="33"/>
      <c r="W31" s="33"/>
      <c r="X31" s="33"/>
      <c r="Y31" s="33"/>
      <c r="Z31" s="33"/>
      <c r="AA31" s="73" t="s">
        <v>7</v>
      </c>
    </row>
    <row r="32" spans="1:27" ht="27.75" customHeight="1">
      <c r="A32" s="481" t="s">
        <v>13</v>
      </c>
      <c r="B32" s="6" t="s">
        <v>11</v>
      </c>
      <c r="C32" s="4" t="s">
        <v>8</v>
      </c>
      <c r="D32" s="4" t="s">
        <v>9</v>
      </c>
      <c r="E32" s="4" t="s">
        <v>10</v>
      </c>
      <c r="F32" s="4" t="s">
        <v>5</v>
      </c>
      <c r="G32" s="9" t="s">
        <v>6</v>
      </c>
      <c r="H32" s="20" t="s">
        <v>17</v>
      </c>
      <c r="I32" s="20" t="s">
        <v>19</v>
      </c>
      <c r="J32" s="4" t="s">
        <v>20</v>
      </c>
      <c r="K32" s="4" t="s">
        <v>20</v>
      </c>
      <c r="L32" s="4" t="s">
        <v>21</v>
      </c>
      <c r="M32" s="34" t="s">
        <v>22</v>
      </c>
      <c r="N32" s="34" t="s">
        <v>23</v>
      </c>
      <c r="O32" s="34" t="s">
        <v>24</v>
      </c>
      <c r="P32" s="34" t="s">
        <v>30</v>
      </c>
      <c r="Q32" s="48" t="s">
        <v>31</v>
      </c>
      <c r="R32" s="48" t="s">
        <v>32</v>
      </c>
      <c r="S32" s="48" t="s">
        <v>33</v>
      </c>
      <c r="T32" s="59" t="s">
        <v>34</v>
      </c>
      <c r="U32" s="59" t="s">
        <v>35</v>
      </c>
      <c r="V32" s="60" t="s">
        <v>36</v>
      </c>
      <c r="W32" s="60" t="s">
        <v>37</v>
      </c>
      <c r="X32" s="59" t="s">
        <v>38</v>
      </c>
      <c r="Y32" s="60" t="s">
        <v>39</v>
      </c>
      <c r="Z32" s="60" t="s">
        <v>40</v>
      </c>
      <c r="AA32" s="67" t="s">
        <v>44</v>
      </c>
    </row>
    <row r="33" spans="1:29" ht="27.75" customHeight="1">
      <c r="A33" s="482"/>
      <c r="B33" s="22" t="s">
        <v>16</v>
      </c>
      <c r="C33" s="2">
        <v>14309</v>
      </c>
      <c r="D33" s="2">
        <v>14309</v>
      </c>
      <c r="E33" s="2">
        <v>13816</v>
      </c>
      <c r="F33" s="2">
        <v>13790</v>
      </c>
      <c r="G33" s="10">
        <v>13761</v>
      </c>
      <c r="H33" s="10">
        <v>13689</v>
      </c>
      <c r="I33" s="10">
        <v>13693</v>
      </c>
      <c r="J33" s="2">
        <v>13692</v>
      </c>
      <c r="K33" s="2">
        <v>14027</v>
      </c>
      <c r="L33" s="2">
        <v>15105</v>
      </c>
      <c r="M33" s="35">
        <v>15223</v>
      </c>
      <c r="N33" s="35">
        <v>15257</v>
      </c>
      <c r="O33" s="35">
        <v>15076</v>
      </c>
      <c r="P33" s="44">
        <v>15061</v>
      </c>
      <c r="Q33" s="35">
        <v>15308</v>
      </c>
      <c r="R33" s="35">
        <v>15634</v>
      </c>
      <c r="S33" s="35">
        <v>16208</v>
      </c>
      <c r="T33" s="35">
        <v>17219</v>
      </c>
      <c r="U33" s="35">
        <v>18956</v>
      </c>
      <c r="V33" s="50">
        <v>20358</v>
      </c>
      <c r="W33" s="50">
        <v>21269</v>
      </c>
      <c r="X33" s="35">
        <v>22027</v>
      </c>
      <c r="Y33" s="50">
        <v>22513</v>
      </c>
      <c r="Z33" s="35">
        <v>22864</v>
      </c>
      <c r="AA33" s="68">
        <f>AC33</f>
        <v>23205</v>
      </c>
      <c r="AB33" s="56"/>
      <c r="AC33" s="65">
        <v>23205</v>
      </c>
    </row>
    <row r="34" spans="1:27" ht="27.75" customHeight="1" thickBot="1">
      <c r="A34" s="483"/>
      <c r="B34" s="26" t="s">
        <v>14</v>
      </c>
      <c r="C34" s="5">
        <v>100.8</v>
      </c>
      <c r="D34" s="5">
        <f aca="true" t="shared" si="33" ref="D34:I34">+D33/C33*100</f>
        <v>100</v>
      </c>
      <c r="E34" s="5">
        <f t="shared" si="33"/>
        <v>96.5546159759592</v>
      </c>
      <c r="F34" s="5">
        <f t="shared" si="33"/>
        <v>99.81181239143022</v>
      </c>
      <c r="G34" s="12">
        <f t="shared" si="33"/>
        <v>99.7897026831037</v>
      </c>
      <c r="H34" s="12">
        <f t="shared" si="33"/>
        <v>99.47678221059516</v>
      </c>
      <c r="I34" s="12">
        <f t="shared" si="33"/>
        <v>100.02922054204106</v>
      </c>
      <c r="J34" s="5">
        <f>+J33/H33*100</f>
        <v>100.02191540653078</v>
      </c>
      <c r="K34" s="5">
        <f>+K33/I33*100</f>
        <v>102.43920251223253</v>
      </c>
      <c r="L34" s="5">
        <f aca="true" t="shared" si="34" ref="L34:Q34">+L33/K33*100</f>
        <v>107.68517858415912</v>
      </c>
      <c r="M34" s="38">
        <f>+M33/L33*100</f>
        <v>100.78119827871565</v>
      </c>
      <c r="N34" s="38">
        <f t="shared" si="34"/>
        <v>100.22334625238128</v>
      </c>
      <c r="O34" s="38">
        <f t="shared" si="34"/>
        <v>98.81365930392607</v>
      </c>
      <c r="P34" s="38">
        <f t="shared" si="34"/>
        <v>99.90050411249668</v>
      </c>
      <c r="Q34" s="38">
        <f t="shared" si="34"/>
        <v>101.63999734413385</v>
      </c>
      <c r="R34" s="38">
        <f aca="true" t="shared" si="35" ref="R34:W34">+R33/Q33*100</f>
        <v>102.12960543506664</v>
      </c>
      <c r="S34" s="38">
        <f t="shared" si="35"/>
        <v>103.67148522451069</v>
      </c>
      <c r="T34" s="38">
        <f t="shared" si="35"/>
        <v>106.23766041461008</v>
      </c>
      <c r="U34" s="38">
        <f t="shared" si="35"/>
        <v>110.08769382658691</v>
      </c>
      <c r="V34" s="54">
        <f t="shared" si="35"/>
        <v>107.39607512133362</v>
      </c>
      <c r="W34" s="54">
        <f t="shared" si="35"/>
        <v>104.4748993024855</v>
      </c>
      <c r="X34" s="54">
        <f>+X33/W33*100</f>
        <v>103.56387230241195</v>
      </c>
      <c r="Y34" s="54">
        <f>+Y33/X33*100</f>
        <v>102.20638307531667</v>
      </c>
      <c r="Z34" s="54">
        <f>+Z33/Y33*100</f>
        <v>101.55909918713633</v>
      </c>
      <c r="AA34" s="71">
        <f>+AA33/Z33*100</f>
        <v>101.4914275717285</v>
      </c>
    </row>
    <row r="35" spans="1:7" ht="20.25" customHeight="1">
      <c r="A35" s="1"/>
      <c r="B35" s="14"/>
      <c r="C35" s="14"/>
      <c r="D35" s="14"/>
      <c r="E35" s="14"/>
      <c r="F35" s="14"/>
      <c r="G35" s="14"/>
    </row>
  </sheetData>
  <sheetProtection/>
  <protectedRanges>
    <protectedRange sqref="I33:AA33 I6:Z8 I12:Z14 I18:Z20" name="範囲1"/>
    <protectedRange sqref="AA6:AA8 AA12:AA14 AA18:AA20" name="範囲1_1"/>
  </protectedRanges>
  <mergeCells count="3">
    <mergeCell ref="A5:B5"/>
    <mergeCell ref="A32:A34"/>
    <mergeCell ref="A30:M31"/>
  </mergeCells>
  <printOptions horizontalCentered="1"/>
  <pageMargins left="0.5905511811023623" right="0.5905511811023623" top="0.3937007874015748" bottom="0.1968503937007874" header="0.5905511811023623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7"/>
  <sheetViews>
    <sheetView showGridLines="0" view="pageBreakPreview" zoomScale="85" zoomScaleSheetLayoutView="85" zoomScalePageLayoutView="0" workbookViewId="0" topLeftCell="A1">
      <pane xSplit="21" ySplit="5" topLeftCell="AR6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B17" sqref="B17"/>
    </sheetView>
  </sheetViews>
  <sheetFormatPr defaultColWidth="8.796875" defaultRowHeight="24.75" customHeight="1"/>
  <cols>
    <col min="1" max="1" width="5.19921875" style="74" customWidth="1"/>
    <col min="2" max="2" width="13" style="74" customWidth="1"/>
    <col min="3" max="3" width="9.69921875" style="74" customWidth="1"/>
    <col min="4" max="4" width="15" style="75" hidden="1" customWidth="1"/>
    <col min="5" max="5" width="9.3984375" style="75" hidden="1" customWidth="1"/>
    <col min="6" max="6" width="15" style="75" hidden="1" customWidth="1"/>
    <col min="7" max="7" width="9.3984375" style="75" hidden="1" customWidth="1"/>
    <col min="8" max="8" width="15" style="75" hidden="1" customWidth="1"/>
    <col min="9" max="9" width="9.3984375" style="75" hidden="1" customWidth="1"/>
    <col min="10" max="10" width="15.59765625" style="75" hidden="1" customWidth="1"/>
    <col min="11" max="11" width="9.59765625" style="75" hidden="1" customWidth="1"/>
    <col min="12" max="12" width="15.59765625" style="75" hidden="1" customWidth="1"/>
    <col min="13" max="13" width="9.59765625" style="75" hidden="1" customWidth="1"/>
    <col min="14" max="14" width="15.59765625" style="75" hidden="1" customWidth="1"/>
    <col min="15" max="15" width="9.59765625" style="75" hidden="1" customWidth="1"/>
    <col min="16" max="16" width="15.59765625" style="75" hidden="1" customWidth="1"/>
    <col min="17" max="17" width="9.59765625" style="75" hidden="1" customWidth="1"/>
    <col min="18" max="18" width="14.5" style="75" hidden="1" customWidth="1"/>
    <col min="19" max="19" width="8.09765625" style="75" hidden="1" customWidth="1"/>
    <col min="20" max="20" width="15.59765625" style="75" hidden="1" customWidth="1"/>
    <col min="21" max="21" width="9.59765625" style="75" hidden="1" customWidth="1"/>
    <col min="22" max="22" width="15.59765625" style="75" hidden="1" customWidth="1"/>
    <col min="23" max="23" width="9.59765625" style="75" hidden="1" customWidth="1"/>
    <col min="24" max="24" width="15.59765625" style="75" hidden="1" customWidth="1"/>
    <col min="25" max="25" width="9.59765625" style="75" hidden="1" customWidth="1"/>
    <col min="26" max="26" width="15.59765625" style="75" hidden="1" customWidth="1"/>
    <col min="27" max="27" width="9.59765625" style="75" hidden="1" customWidth="1"/>
    <col min="28" max="28" width="15.59765625" style="75" hidden="1" customWidth="1"/>
    <col min="29" max="29" width="9.59765625" style="75" hidden="1" customWidth="1"/>
    <col min="30" max="30" width="15.69921875" style="75" hidden="1" customWidth="1"/>
    <col min="31" max="31" width="9.59765625" style="75" hidden="1" customWidth="1"/>
    <col min="32" max="32" width="15.69921875" style="75" hidden="1" customWidth="1"/>
    <col min="33" max="33" width="9.59765625" style="75" hidden="1" customWidth="1"/>
    <col min="34" max="34" width="15.69921875" style="75" hidden="1" customWidth="1"/>
    <col min="35" max="35" width="9.59765625" style="75" hidden="1" customWidth="1"/>
    <col min="36" max="36" width="15.69921875" style="75" hidden="1" customWidth="1"/>
    <col min="37" max="37" width="9.59765625" style="75" hidden="1" customWidth="1"/>
    <col min="38" max="38" width="15.69921875" style="75" hidden="1" customWidth="1"/>
    <col min="39" max="39" width="9.59765625" style="75" hidden="1" customWidth="1"/>
    <col min="40" max="40" width="15.69921875" style="75" hidden="1" customWidth="1"/>
    <col min="41" max="41" width="9.59765625" style="75" hidden="1" customWidth="1"/>
    <col min="42" max="42" width="15.69921875" style="75" hidden="1" customWidth="1"/>
    <col min="43" max="43" width="9.59765625" style="75" hidden="1" customWidth="1"/>
    <col min="44" max="44" width="16.09765625" style="75" customWidth="1"/>
    <col min="45" max="45" width="9" style="75" customWidth="1"/>
    <col min="46" max="46" width="16.09765625" style="75" customWidth="1"/>
    <col min="47" max="47" width="9" style="75" customWidth="1"/>
    <col min="48" max="48" width="16.09765625" style="75" customWidth="1"/>
    <col min="49" max="49" width="9" style="75" customWidth="1"/>
    <col min="50" max="50" width="16.09765625" style="75" customWidth="1"/>
    <col min="51" max="51" width="9" style="75" customWidth="1"/>
    <col min="52" max="52" width="16.09765625" style="75" customWidth="1"/>
    <col min="53" max="53" width="9" style="75" customWidth="1"/>
    <col min="54" max="54" width="0" style="75" hidden="1" customWidth="1"/>
    <col min="55" max="55" width="4" style="75" hidden="1" customWidth="1"/>
    <col min="56" max="56" width="4.69921875" style="75" hidden="1" customWidth="1"/>
    <col min="57" max="57" width="9.19921875" style="75" hidden="1" customWidth="1"/>
    <col min="58" max="58" width="10.3984375" style="75" hidden="1" customWidth="1"/>
    <col min="59" max="59" width="9" style="75" hidden="1" customWidth="1"/>
    <col min="60" max="60" width="0" style="75" hidden="1" customWidth="1"/>
    <col min="61" max="16384" width="9" style="75" customWidth="1"/>
  </cols>
  <sheetData>
    <row r="1" ht="9" customHeight="1">
      <c r="A1" s="18"/>
    </row>
    <row r="2" ht="24.75" customHeight="1">
      <c r="A2" s="18" t="s">
        <v>45</v>
      </c>
    </row>
    <row r="3" spans="1:53" ht="24.75" customHeight="1" thickBot="1">
      <c r="A3" s="75"/>
      <c r="B3" s="75"/>
      <c r="C3" s="75"/>
      <c r="G3" s="76"/>
      <c r="M3" s="77"/>
      <c r="O3" s="78"/>
      <c r="Q3" s="78"/>
      <c r="R3" s="78"/>
      <c r="S3" s="78"/>
      <c r="U3" s="78"/>
      <c r="W3" s="78"/>
      <c r="Y3" s="78"/>
      <c r="AA3" s="78"/>
      <c r="AE3" s="78"/>
      <c r="AG3" s="78"/>
      <c r="AI3" s="78"/>
      <c r="AK3" s="78"/>
      <c r="AM3" s="78"/>
      <c r="AS3" s="78"/>
      <c r="AU3" s="78"/>
      <c r="AW3" s="78"/>
      <c r="AY3" s="78"/>
      <c r="BA3" s="78" t="s">
        <v>46</v>
      </c>
    </row>
    <row r="4" spans="1:53" ht="24.75" customHeight="1">
      <c r="A4" s="486" t="s">
        <v>47</v>
      </c>
      <c r="B4" s="487"/>
      <c r="C4" s="487"/>
      <c r="D4" s="487" t="s">
        <v>48</v>
      </c>
      <c r="E4" s="487"/>
      <c r="F4" s="487" t="s">
        <v>49</v>
      </c>
      <c r="G4" s="487"/>
      <c r="H4" s="487" t="s">
        <v>50</v>
      </c>
      <c r="I4" s="487"/>
      <c r="J4" s="487" t="s">
        <v>51</v>
      </c>
      <c r="K4" s="487"/>
      <c r="L4" s="487" t="s">
        <v>52</v>
      </c>
      <c r="M4" s="487"/>
      <c r="N4" s="487" t="s">
        <v>53</v>
      </c>
      <c r="O4" s="487"/>
      <c r="P4" s="487" t="s">
        <v>54</v>
      </c>
      <c r="Q4" s="487"/>
      <c r="R4" s="487" t="s">
        <v>55</v>
      </c>
      <c r="S4" s="487"/>
      <c r="T4" s="490" t="s">
        <v>56</v>
      </c>
      <c r="U4" s="491"/>
      <c r="V4" s="490" t="s">
        <v>57</v>
      </c>
      <c r="W4" s="491"/>
      <c r="X4" s="490" t="s">
        <v>58</v>
      </c>
      <c r="Y4" s="492"/>
      <c r="Z4" s="487" t="s">
        <v>59</v>
      </c>
      <c r="AA4" s="487"/>
      <c r="AB4" s="487" t="s">
        <v>60</v>
      </c>
      <c r="AC4" s="490"/>
      <c r="AD4" s="490" t="s">
        <v>61</v>
      </c>
      <c r="AE4" s="490"/>
      <c r="AF4" s="487" t="s">
        <v>62</v>
      </c>
      <c r="AG4" s="490"/>
      <c r="AH4" s="487" t="s">
        <v>63</v>
      </c>
      <c r="AI4" s="490"/>
      <c r="AJ4" s="487" t="s">
        <v>64</v>
      </c>
      <c r="AK4" s="487"/>
      <c r="AL4" s="493" t="s">
        <v>65</v>
      </c>
      <c r="AM4" s="490"/>
      <c r="AN4" s="490" t="s">
        <v>66</v>
      </c>
      <c r="AO4" s="493"/>
      <c r="AP4" s="487" t="s">
        <v>67</v>
      </c>
      <c r="AQ4" s="487"/>
      <c r="AR4" s="487" t="s">
        <v>68</v>
      </c>
      <c r="AS4" s="487"/>
      <c r="AT4" s="487" t="s">
        <v>69</v>
      </c>
      <c r="AU4" s="487"/>
      <c r="AV4" s="487" t="s">
        <v>70</v>
      </c>
      <c r="AW4" s="487"/>
      <c r="AX4" s="487" t="s">
        <v>71</v>
      </c>
      <c r="AY4" s="487"/>
      <c r="AZ4" s="501" t="s">
        <v>72</v>
      </c>
      <c r="BA4" s="502"/>
    </row>
    <row r="5" spans="1:53" ht="24.75" customHeight="1">
      <c r="A5" s="488"/>
      <c r="B5" s="489"/>
      <c r="C5" s="489"/>
      <c r="D5" s="81" t="s">
        <v>73</v>
      </c>
      <c r="E5" s="81" t="s">
        <v>74</v>
      </c>
      <c r="F5" s="81" t="s">
        <v>73</v>
      </c>
      <c r="G5" s="81" t="s">
        <v>74</v>
      </c>
      <c r="H5" s="81" t="s">
        <v>73</v>
      </c>
      <c r="I5" s="81" t="s">
        <v>74</v>
      </c>
      <c r="J5" s="81" t="s">
        <v>73</v>
      </c>
      <c r="K5" s="81" t="s">
        <v>74</v>
      </c>
      <c r="L5" s="81" t="s">
        <v>73</v>
      </c>
      <c r="M5" s="81" t="s">
        <v>74</v>
      </c>
      <c r="N5" s="82" t="s">
        <v>73</v>
      </c>
      <c r="O5" s="82" t="s">
        <v>74</v>
      </c>
      <c r="P5" s="82" t="s">
        <v>73</v>
      </c>
      <c r="Q5" s="82" t="s">
        <v>74</v>
      </c>
      <c r="R5" s="82" t="s">
        <v>73</v>
      </c>
      <c r="S5" s="82" t="s">
        <v>74</v>
      </c>
      <c r="T5" s="81" t="s">
        <v>73</v>
      </c>
      <c r="U5" s="82" t="s">
        <v>74</v>
      </c>
      <c r="V5" s="81" t="s">
        <v>73</v>
      </c>
      <c r="W5" s="82" t="s">
        <v>74</v>
      </c>
      <c r="X5" s="83" t="s">
        <v>73</v>
      </c>
      <c r="Y5" s="84" t="s">
        <v>74</v>
      </c>
      <c r="Z5" s="81" t="s">
        <v>73</v>
      </c>
      <c r="AA5" s="82" t="s">
        <v>74</v>
      </c>
      <c r="AB5" s="81" t="s">
        <v>73</v>
      </c>
      <c r="AC5" s="84" t="s">
        <v>74</v>
      </c>
      <c r="AD5" s="84" t="s">
        <v>73</v>
      </c>
      <c r="AE5" s="84" t="s">
        <v>74</v>
      </c>
      <c r="AF5" s="81" t="s">
        <v>73</v>
      </c>
      <c r="AG5" s="84" t="s">
        <v>74</v>
      </c>
      <c r="AH5" s="81" t="s">
        <v>73</v>
      </c>
      <c r="AI5" s="84" t="s">
        <v>74</v>
      </c>
      <c r="AJ5" s="81" t="s">
        <v>73</v>
      </c>
      <c r="AK5" s="81" t="s">
        <v>74</v>
      </c>
      <c r="AL5" s="83" t="s">
        <v>73</v>
      </c>
      <c r="AM5" s="81" t="s">
        <v>74</v>
      </c>
      <c r="AN5" s="83" t="s">
        <v>73</v>
      </c>
      <c r="AO5" s="84" t="s">
        <v>74</v>
      </c>
      <c r="AP5" s="81" t="s">
        <v>73</v>
      </c>
      <c r="AQ5" s="82" t="s">
        <v>74</v>
      </c>
      <c r="AR5" s="81" t="s">
        <v>73</v>
      </c>
      <c r="AS5" s="82" t="s">
        <v>74</v>
      </c>
      <c r="AT5" s="81" t="s">
        <v>73</v>
      </c>
      <c r="AU5" s="81" t="s">
        <v>74</v>
      </c>
      <c r="AV5" s="81" t="s">
        <v>73</v>
      </c>
      <c r="AW5" s="81" t="s">
        <v>74</v>
      </c>
      <c r="AX5" s="81" t="s">
        <v>73</v>
      </c>
      <c r="AY5" s="82" t="s">
        <v>74</v>
      </c>
      <c r="AZ5" s="85" t="s">
        <v>73</v>
      </c>
      <c r="BA5" s="86" t="s">
        <v>74</v>
      </c>
    </row>
    <row r="6" spans="1:58" ht="24.75" customHeight="1">
      <c r="A6" s="503" t="s">
        <v>75</v>
      </c>
      <c r="B6" s="87"/>
      <c r="C6" s="88" t="s">
        <v>76</v>
      </c>
      <c r="D6" s="89">
        <v>160605</v>
      </c>
      <c r="E6" s="90">
        <v>100.5</v>
      </c>
      <c r="F6" s="89">
        <v>158178</v>
      </c>
      <c r="G6" s="90">
        <f aca="true" t="shared" si="0" ref="G6:G17">F6/D6*100</f>
        <v>98.48883907723919</v>
      </c>
      <c r="H6" s="89">
        <v>158435</v>
      </c>
      <c r="I6" s="90">
        <f aca="true" t="shared" si="1" ref="I6:I17">H6/F6*100</f>
        <v>100.16247518618266</v>
      </c>
      <c r="J6" s="89">
        <v>158280</v>
      </c>
      <c r="K6" s="90">
        <f aca="true" t="shared" si="2" ref="K6:K17">J6/H6*100</f>
        <v>99.90216808154764</v>
      </c>
      <c r="L6" s="89">
        <v>161077</v>
      </c>
      <c r="M6" s="90">
        <f aca="true" t="shared" si="3" ref="M6:M17">L6/J6*100</f>
        <v>101.7671215567349</v>
      </c>
      <c r="N6" s="89">
        <v>158322</v>
      </c>
      <c r="O6" s="90">
        <f aca="true" t="shared" si="4" ref="O6:O17">N6/L6*100</f>
        <v>98.28963787505354</v>
      </c>
      <c r="P6" s="89">
        <v>191664</v>
      </c>
      <c r="Q6" s="90">
        <f aca="true" t="shared" si="5" ref="Q6:Q17">P6/N6*100</f>
        <v>121.05961268806608</v>
      </c>
      <c r="R6" s="89">
        <v>214583</v>
      </c>
      <c r="S6" s="90">
        <f aca="true" t="shared" si="6" ref="S6:S11">R6/P6*100</f>
        <v>111.95790550129394</v>
      </c>
      <c r="T6" s="89">
        <v>260229</v>
      </c>
      <c r="U6" s="90">
        <f aca="true" t="shared" si="7" ref="U6:U11">T6/R6*100</f>
        <v>121.27195537391127</v>
      </c>
      <c r="V6" s="89">
        <v>265193</v>
      </c>
      <c r="W6" s="90">
        <f aca="true" t="shared" si="8" ref="W6:W11">V6/T6*100</f>
        <v>101.90755065730568</v>
      </c>
      <c r="X6" s="91">
        <v>274473</v>
      </c>
      <c r="Y6" s="92">
        <f aca="true" t="shared" si="9" ref="Y6:Y11">X6/V6*100</f>
        <v>103.49933821782626</v>
      </c>
      <c r="Z6" s="89">
        <v>243163</v>
      </c>
      <c r="AA6" s="90">
        <f aca="true" t="shared" si="10" ref="AA6:AA11">Z6/X6*100</f>
        <v>88.59268489068141</v>
      </c>
      <c r="AB6" s="89">
        <v>208658</v>
      </c>
      <c r="AC6" s="92">
        <f aca="true" t="shared" si="11" ref="AC6:AC17">AB6/Z6*100</f>
        <v>85.8099299646739</v>
      </c>
      <c r="AD6" s="93">
        <v>205070</v>
      </c>
      <c r="AE6" s="92">
        <f>AD6/AB6*100</f>
        <v>98.28043976267385</v>
      </c>
      <c r="AF6" s="89">
        <v>201245</v>
      </c>
      <c r="AG6" s="92">
        <f>AF6/AD6*100</f>
        <v>98.13478324474569</v>
      </c>
      <c r="AH6" s="89">
        <v>199168</v>
      </c>
      <c r="AI6" s="92">
        <f aca="true" t="shared" si="12" ref="AI6:AI17">AH6/AF6*100</f>
        <v>98.96792466893586</v>
      </c>
      <c r="AJ6" s="89">
        <v>239830</v>
      </c>
      <c r="AK6" s="90">
        <f aca="true" t="shared" si="13" ref="AK6:AK17">AJ6/AH6*100</f>
        <v>120.41593026992288</v>
      </c>
      <c r="AL6" s="91">
        <v>227356</v>
      </c>
      <c r="AM6" s="90">
        <f aca="true" t="shared" si="14" ref="AM6:AM17">AL6/AJ6*100</f>
        <v>94.79881582787809</v>
      </c>
      <c r="AN6" s="91">
        <v>216633</v>
      </c>
      <c r="AO6" s="92">
        <f>AN6/AL6*100</f>
        <v>95.2836080859973</v>
      </c>
      <c r="AP6" s="89">
        <v>201009</v>
      </c>
      <c r="AQ6" s="90">
        <f aca="true" t="shared" si="15" ref="AQ6:AQ17">AP6/AN6*100</f>
        <v>92.78780241237484</v>
      </c>
      <c r="AR6" s="89">
        <v>194963</v>
      </c>
      <c r="AS6" s="90">
        <f aca="true" t="shared" si="16" ref="AS6:AS17">AR6/AP6*100</f>
        <v>96.99217447974966</v>
      </c>
      <c r="AT6" s="89">
        <v>190614</v>
      </c>
      <c r="AU6" s="90">
        <f aca="true" t="shared" si="17" ref="AU6:AU11">AT6/AR6*100</f>
        <v>97.76932033257593</v>
      </c>
      <c r="AV6" s="89">
        <v>188896</v>
      </c>
      <c r="AW6" s="90">
        <f aca="true" t="shared" si="18" ref="AW6:AW11">AV6/AT6*100</f>
        <v>99.09870208903858</v>
      </c>
      <c r="AX6" s="89">
        <v>181363</v>
      </c>
      <c r="AY6" s="90">
        <f aca="true" t="shared" si="19" ref="AY6:AY17">AX6/AV6*100</f>
        <v>96.01209130950365</v>
      </c>
      <c r="AZ6" s="94">
        <f>BF6</f>
        <v>178947</v>
      </c>
      <c r="BA6" s="95">
        <f aca="true" t="shared" si="20" ref="BA6:BA17">AZ6/AX6*100</f>
        <v>98.66786500002756</v>
      </c>
      <c r="BD6" s="75" t="s">
        <v>77</v>
      </c>
      <c r="BE6" s="96" t="s">
        <v>76</v>
      </c>
      <c r="BF6" s="97">
        <v>178947</v>
      </c>
    </row>
    <row r="7" spans="1:58" ht="24.75" customHeight="1">
      <c r="A7" s="504"/>
      <c r="B7" s="98" t="s">
        <v>78</v>
      </c>
      <c r="C7" s="99" t="s">
        <v>79</v>
      </c>
      <c r="D7" s="100">
        <v>7715350</v>
      </c>
      <c r="E7" s="101">
        <v>103</v>
      </c>
      <c r="F7" s="100">
        <v>6920732</v>
      </c>
      <c r="G7" s="101">
        <f t="shared" si="0"/>
        <v>89.70081720207119</v>
      </c>
      <c r="H7" s="100">
        <v>6666070</v>
      </c>
      <c r="I7" s="101">
        <f t="shared" si="1"/>
        <v>96.3203025344718</v>
      </c>
      <c r="J7" s="100">
        <v>6554297</v>
      </c>
      <c r="K7" s="101">
        <f t="shared" si="2"/>
        <v>98.32325493131636</v>
      </c>
      <c r="L7" s="100">
        <v>6638075</v>
      </c>
      <c r="M7" s="101">
        <f t="shared" si="3"/>
        <v>101.2782148871191</v>
      </c>
      <c r="N7" s="100">
        <v>6332706</v>
      </c>
      <c r="O7" s="101">
        <f t="shared" si="4"/>
        <v>95.39973561612365</v>
      </c>
      <c r="P7" s="100">
        <v>6168317</v>
      </c>
      <c r="Q7" s="101">
        <f t="shared" si="5"/>
        <v>97.40412708248259</v>
      </c>
      <c r="R7" s="100">
        <v>6385058</v>
      </c>
      <c r="S7" s="101">
        <f t="shared" si="6"/>
        <v>103.5137785558038</v>
      </c>
      <c r="T7" s="100">
        <v>7455030</v>
      </c>
      <c r="U7" s="101">
        <f t="shared" si="7"/>
        <v>116.75743587607192</v>
      </c>
      <c r="V7" s="100">
        <v>8403710</v>
      </c>
      <c r="W7" s="101">
        <f t="shared" si="8"/>
        <v>112.72536797303296</v>
      </c>
      <c r="X7" s="102">
        <v>8494803</v>
      </c>
      <c r="Y7" s="103">
        <f t="shared" si="9"/>
        <v>101.08396172642797</v>
      </c>
      <c r="Z7" s="100">
        <v>7878740</v>
      </c>
      <c r="AA7" s="101">
        <f t="shared" si="10"/>
        <v>92.74776589875009</v>
      </c>
      <c r="AB7" s="100">
        <v>6556333</v>
      </c>
      <c r="AC7" s="103">
        <f t="shared" si="11"/>
        <v>83.21550146343198</v>
      </c>
      <c r="AD7" s="104">
        <v>6316232</v>
      </c>
      <c r="AE7" s="103">
        <f aca="true" t="shared" si="21" ref="AE7:AE17">AD7/AB7*100</f>
        <v>96.33787667587964</v>
      </c>
      <c r="AF7" s="100">
        <v>6547860</v>
      </c>
      <c r="AG7" s="103">
        <f aca="true" t="shared" si="22" ref="AG7:AG17">AF7/AD7*100</f>
        <v>103.66718638580723</v>
      </c>
      <c r="AH7" s="100">
        <v>6634088</v>
      </c>
      <c r="AI7" s="103">
        <f t="shared" si="12"/>
        <v>101.31688826578456</v>
      </c>
      <c r="AJ7" s="100">
        <v>6436411</v>
      </c>
      <c r="AK7" s="101">
        <f t="shared" si="13"/>
        <v>97.0202837224951</v>
      </c>
      <c r="AL7" s="102">
        <v>6281427</v>
      </c>
      <c r="AM7" s="101">
        <f t="shared" si="14"/>
        <v>97.592074216516</v>
      </c>
      <c r="AN7" s="102">
        <v>6285166</v>
      </c>
      <c r="AO7" s="103">
        <f aca="true" t="shared" si="23" ref="AO7:AO17">AN7/AL7*100</f>
        <v>100.05952469080673</v>
      </c>
      <c r="AP7" s="100">
        <v>5781618</v>
      </c>
      <c r="AQ7" s="101">
        <f t="shared" si="15"/>
        <v>91.98831025306254</v>
      </c>
      <c r="AR7" s="100">
        <v>5720022</v>
      </c>
      <c r="AS7" s="101">
        <f t="shared" si="16"/>
        <v>98.93462349120955</v>
      </c>
      <c r="AT7" s="100">
        <v>5706038</v>
      </c>
      <c r="AU7" s="101">
        <f t="shared" si="17"/>
        <v>99.75552541581135</v>
      </c>
      <c r="AV7" s="100">
        <v>5655851</v>
      </c>
      <c r="AW7" s="101">
        <f t="shared" si="18"/>
        <v>99.12045801307316</v>
      </c>
      <c r="AX7" s="100">
        <v>5301706</v>
      </c>
      <c r="AY7" s="101">
        <f t="shared" si="19"/>
        <v>93.73843122812112</v>
      </c>
      <c r="AZ7" s="105">
        <f>BF7</f>
        <v>6249300</v>
      </c>
      <c r="BA7" s="106">
        <f t="shared" si="20"/>
        <v>117.87337887087665</v>
      </c>
      <c r="BE7" s="107" t="s">
        <v>79</v>
      </c>
      <c r="BF7" s="97">
        <v>6249300</v>
      </c>
    </row>
    <row r="8" spans="1:58" ht="24.75" customHeight="1">
      <c r="A8" s="504"/>
      <c r="B8" s="108"/>
      <c r="C8" s="81" t="s">
        <v>80</v>
      </c>
      <c r="D8" s="109">
        <f>SUM(D6:D7)</f>
        <v>7875955</v>
      </c>
      <c r="E8" s="110">
        <v>102.9</v>
      </c>
      <c r="F8" s="109">
        <f>SUM(F6:F7)</f>
        <v>7078910</v>
      </c>
      <c r="G8" s="110">
        <f t="shared" si="0"/>
        <v>89.88002089905288</v>
      </c>
      <c r="H8" s="109">
        <f>SUM(H6:H7)</f>
        <v>6824505</v>
      </c>
      <c r="I8" s="110">
        <f t="shared" si="1"/>
        <v>96.40615574996716</v>
      </c>
      <c r="J8" s="109">
        <f>SUM(J6:J7)</f>
        <v>6712577</v>
      </c>
      <c r="K8" s="110">
        <f t="shared" si="2"/>
        <v>98.35991035247244</v>
      </c>
      <c r="L8" s="109">
        <f>SUM(L6:L7)</f>
        <v>6799152</v>
      </c>
      <c r="M8" s="110">
        <f>L8/J8*100</f>
        <v>101.28974311952025</v>
      </c>
      <c r="N8" s="111">
        <f>SUM(N6:N7)</f>
        <v>6491028</v>
      </c>
      <c r="O8" s="112">
        <f t="shared" si="4"/>
        <v>95.4681995637103</v>
      </c>
      <c r="P8" s="111">
        <f>SUM(P6:P7)</f>
        <v>6359981</v>
      </c>
      <c r="Q8" s="110">
        <f t="shared" si="5"/>
        <v>97.98110561223893</v>
      </c>
      <c r="R8" s="111">
        <f>SUM(R6:R7)</f>
        <v>6599641</v>
      </c>
      <c r="S8" s="110">
        <f t="shared" si="6"/>
        <v>103.76825025106207</v>
      </c>
      <c r="T8" s="111">
        <f>SUM(T6:T7)</f>
        <v>7715259</v>
      </c>
      <c r="U8" s="112">
        <f t="shared" si="7"/>
        <v>116.90422251755814</v>
      </c>
      <c r="V8" s="111">
        <f>SUM(V6:V7)</f>
        <v>8668903</v>
      </c>
      <c r="W8" s="112">
        <f t="shared" si="8"/>
        <v>112.3604923697312</v>
      </c>
      <c r="X8" s="113">
        <f>SUM(X6:X7)</f>
        <v>8769276</v>
      </c>
      <c r="Y8" s="114">
        <f t="shared" si="9"/>
        <v>101.15785122984995</v>
      </c>
      <c r="Z8" s="111">
        <f>SUM(Z6:Z7)</f>
        <v>8121903</v>
      </c>
      <c r="AA8" s="112">
        <f t="shared" si="10"/>
        <v>92.61771439284155</v>
      </c>
      <c r="AB8" s="111">
        <f>SUM(AB6:AB7)</f>
        <v>6764991</v>
      </c>
      <c r="AC8" s="114">
        <f t="shared" si="11"/>
        <v>83.29317648831807</v>
      </c>
      <c r="AD8" s="115">
        <f>SUM(AD6:AD7)</f>
        <v>6521302</v>
      </c>
      <c r="AE8" s="114">
        <f t="shared" si="21"/>
        <v>96.39779269477225</v>
      </c>
      <c r="AF8" s="111">
        <f>SUM(AF6:AF7)</f>
        <v>6749105</v>
      </c>
      <c r="AG8" s="114">
        <f t="shared" si="22"/>
        <v>103.49321347178831</v>
      </c>
      <c r="AH8" s="111">
        <f>SUM(AH6:AH7)</f>
        <v>6833256</v>
      </c>
      <c r="AI8" s="114">
        <f t="shared" si="12"/>
        <v>101.2468468041318</v>
      </c>
      <c r="AJ8" s="111">
        <f>SUM(AJ6:AJ7)</f>
        <v>6676241</v>
      </c>
      <c r="AK8" s="110">
        <f t="shared" si="13"/>
        <v>97.7021935077509</v>
      </c>
      <c r="AL8" s="113">
        <f>SUM(AL6:AL7)</f>
        <v>6508783</v>
      </c>
      <c r="AM8" s="110">
        <f t="shared" si="14"/>
        <v>97.49173224873098</v>
      </c>
      <c r="AN8" s="113">
        <f>SUM(AN6:AN7)</f>
        <v>6501799</v>
      </c>
      <c r="AO8" s="114">
        <f t="shared" si="23"/>
        <v>99.89269883478985</v>
      </c>
      <c r="AP8" s="111">
        <f>SUM(AP6:AP7)</f>
        <v>5982627</v>
      </c>
      <c r="AQ8" s="112">
        <f t="shared" si="15"/>
        <v>92.01494847810582</v>
      </c>
      <c r="AR8" s="111">
        <f>SUM(AR6:AR7)</f>
        <v>5914985</v>
      </c>
      <c r="AS8" s="90">
        <f t="shared" si="16"/>
        <v>98.86935956395075</v>
      </c>
      <c r="AT8" s="111">
        <f>SUM(AT6:AT7)</f>
        <v>5896652</v>
      </c>
      <c r="AU8" s="90">
        <f t="shared" si="17"/>
        <v>99.69005838560876</v>
      </c>
      <c r="AV8" s="111">
        <f>SUM(AV6:AV7)</f>
        <v>5844747</v>
      </c>
      <c r="AW8" s="90">
        <f t="shared" si="18"/>
        <v>99.119754735399</v>
      </c>
      <c r="AX8" s="111">
        <f>SUM(AX6:AX7)</f>
        <v>5483069</v>
      </c>
      <c r="AY8" s="90">
        <f t="shared" si="19"/>
        <v>93.81191350113187</v>
      </c>
      <c r="AZ8" s="116">
        <f>SUM(AZ6:AZ7)</f>
        <v>6428247</v>
      </c>
      <c r="BA8" s="95">
        <f t="shared" si="20"/>
        <v>117.23811974644127</v>
      </c>
      <c r="BF8" s="117"/>
    </row>
    <row r="9" spans="1:58" ht="24.75" customHeight="1">
      <c r="A9" s="504"/>
      <c r="B9" s="87"/>
      <c r="C9" s="82" t="s">
        <v>76</v>
      </c>
      <c r="D9" s="89">
        <v>229808</v>
      </c>
      <c r="E9" s="90">
        <v>98.5</v>
      </c>
      <c r="F9" s="89">
        <v>228850</v>
      </c>
      <c r="G9" s="90">
        <f t="shared" si="0"/>
        <v>99.58313026526491</v>
      </c>
      <c r="H9" s="89">
        <v>224399</v>
      </c>
      <c r="I9" s="90">
        <f t="shared" si="1"/>
        <v>98.05505789818658</v>
      </c>
      <c r="J9" s="89">
        <v>220682</v>
      </c>
      <c r="K9" s="90">
        <f t="shared" si="2"/>
        <v>98.34357550612971</v>
      </c>
      <c r="L9" s="89">
        <v>215190</v>
      </c>
      <c r="M9" s="90">
        <f t="shared" si="3"/>
        <v>97.51135117499389</v>
      </c>
      <c r="N9" s="89">
        <v>211683</v>
      </c>
      <c r="O9" s="90">
        <f t="shared" si="4"/>
        <v>98.37027742924857</v>
      </c>
      <c r="P9" s="89">
        <v>251499</v>
      </c>
      <c r="Q9" s="90">
        <f t="shared" si="5"/>
        <v>118.80925723841781</v>
      </c>
      <c r="R9" s="89">
        <v>272205</v>
      </c>
      <c r="S9" s="90">
        <f t="shared" si="6"/>
        <v>108.23303472379612</v>
      </c>
      <c r="T9" s="89">
        <v>305462</v>
      </c>
      <c r="U9" s="90">
        <f t="shared" si="7"/>
        <v>112.21763009496519</v>
      </c>
      <c r="V9" s="89">
        <v>314573</v>
      </c>
      <c r="W9" s="90">
        <f t="shared" si="8"/>
        <v>102.98269506517997</v>
      </c>
      <c r="X9" s="91">
        <v>317352</v>
      </c>
      <c r="Y9" s="92">
        <f t="shared" si="9"/>
        <v>100.88341974676784</v>
      </c>
      <c r="Z9" s="89">
        <v>318207</v>
      </c>
      <c r="AA9" s="90">
        <f t="shared" si="10"/>
        <v>100.26941692505483</v>
      </c>
      <c r="AB9" s="89">
        <v>311970</v>
      </c>
      <c r="AC9" s="92">
        <f t="shared" si="11"/>
        <v>98.03995512355165</v>
      </c>
      <c r="AD9" s="93">
        <v>311787</v>
      </c>
      <c r="AE9" s="92">
        <f t="shared" si="21"/>
        <v>99.94134051351091</v>
      </c>
      <c r="AF9" s="89">
        <v>314568</v>
      </c>
      <c r="AG9" s="92">
        <f t="shared" si="22"/>
        <v>100.8919550847213</v>
      </c>
      <c r="AH9" s="89">
        <v>318690</v>
      </c>
      <c r="AI9" s="92">
        <f t="shared" si="12"/>
        <v>101.3103685053788</v>
      </c>
      <c r="AJ9" s="89">
        <v>367298</v>
      </c>
      <c r="AK9" s="90">
        <f t="shared" si="13"/>
        <v>115.2524396749192</v>
      </c>
      <c r="AL9" s="91">
        <v>381336</v>
      </c>
      <c r="AM9" s="90">
        <f t="shared" si="14"/>
        <v>103.82196472618963</v>
      </c>
      <c r="AN9" s="91">
        <v>400936</v>
      </c>
      <c r="AO9" s="92">
        <f t="shared" si="23"/>
        <v>105.13982419703358</v>
      </c>
      <c r="AP9" s="89">
        <v>418212</v>
      </c>
      <c r="AQ9" s="90">
        <f t="shared" si="15"/>
        <v>104.30891713390666</v>
      </c>
      <c r="AR9" s="89">
        <v>430544</v>
      </c>
      <c r="AS9" s="90">
        <f t="shared" si="16"/>
        <v>102.9487436993678</v>
      </c>
      <c r="AT9" s="89">
        <v>440207</v>
      </c>
      <c r="AU9" s="90">
        <f t="shared" si="17"/>
        <v>102.24436991341186</v>
      </c>
      <c r="AV9" s="89">
        <v>448011</v>
      </c>
      <c r="AW9" s="90">
        <f t="shared" si="18"/>
        <v>101.77280234071698</v>
      </c>
      <c r="AX9" s="89">
        <v>454524</v>
      </c>
      <c r="AY9" s="90">
        <f t="shared" si="19"/>
        <v>101.45375894788297</v>
      </c>
      <c r="AZ9" s="94">
        <f>BF9</f>
        <v>457572</v>
      </c>
      <c r="BA9" s="95">
        <f t="shared" si="20"/>
        <v>100.67059165192597</v>
      </c>
      <c r="BC9" s="118" t="s">
        <v>81</v>
      </c>
      <c r="BD9" s="75" t="s">
        <v>82</v>
      </c>
      <c r="BE9" s="96" t="s">
        <v>76</v>
      </c>
      <c r="BF9" s="97">
        <v>457572</v>
      </c>
    </row>
    <row r="10" spans="1:58" ht="24.75" customHeight="1">
      <c r="A10" s="504"/>
      <c r="B10" s="98" t="s">
        <v>83</v>
      </c>
      <c r="C10" s="99" t="s">
        <v>79</v>
      </c>
      <c r="D10" s="100">
        <v>14191589</v>
      </c>
      <c r="E10" s="101">
        <v>101</v>
      </c>
      <c r="F10" s="100">
        <v>13472254</v>
      </c>
      <c r="G10" s="101">
        <f t="shared" si="0"/>
        <v>94.93125822626347</v>
      </c>
      <c r="H10" s="100">
        <v>13049613</v>
      </c>
      <c r="I10" s="101">
        <f t="shared" si="1"/>
        <v>96.86287832756122</v>
      </c>
      <c r="J10" s="100">
        <v>12698819</v>
      </c>
      <c r="K10" s="101">
        <f t="shared" si="2"/>
        <v>97.31184365390759</v>
      </c>
      <c r="L10" s="100">
        <v>12191106</v>
      </c>
      <c r="M10" s="101">
        <f t="shared" si="3"/>
        <v>96.0018880495895</v>
      </c>
      <c r="N10" s="100">
        <v>11535625</v>
      </c>
      <c r="O10" s="101">
        <f t="shared" si="4"/>
        <v>94.62328520480422</v>
      </c>
      <c r="P10" s="100">
        <v>11017903</v>
      </c>
      <c r="Q10" s="101">
        <f t="shared" si="5"/>
        <v>95.51197269328709</v>
      </c>
      <c r="R10" s="100">
        <v>11448020</v>
      </c>
      <c r="S10" s="101">
        <f t="shared" si="6"/>
        <v>103.90380093199224</v>
      </c>
      <c r="T10" s="100">
        <v>12539632</v>
      </c>
      <c r="U10" s="101">
        <f t="shared" si="7"/>
        <v>109.53537817019887</v>
      </c>
      <c r="V10" s="100">
        <v>15263379</v>
      </c>
      <c r="W10" s="101">
        <f t="shared" si="8"/>
        <v>121.7211079240603</v>
      </c>
      <c r="X10" s="102">
        <v>15278616</v>
      </c>
      <c r="Y10" s="103">
        <f t="shared" si="9"/>
        <v>100.09982717457255</v>
      </c>
      <c r="Z10" s="100">
        <v>14984109</v>
      </c>
      <c r="AA10" s="101">
        <f t="shared" si="10"/>
        <v>98.07242357553851</v>
      </c>
      <c r="AB10" s="100">
        <v>13790077</v>
      </c>
      <c r="AC10" s="103">
        <f t="shared" si="11"/>
        <v>92.03134467321347</v>
      </c>
      <c r="AD10" s="104">
        <v>13679028</v>
      </c>
      <c r="AE10" s="103">
        <f t="shared" si="21"/>
        <v>99.19471805704929</v>
      </c>
      <c r="AF10" s="100">
        <v>14583122</v>
      </c>
      <c r="AG10" s="103">
        <f t="shared" si="22"/>
        <v>106.60934388028156</v>
      </c>
      <c r="AH10" s="100">
        <v>14669859</v>
      </c>
      <c r="AI10" s="103">
        <f t="shared" si="12"/>
        <v>100.5947766191629</v>
      </c>
      <c r="AJ10" s="100">
        <v>14862353</v>
      </c>
      <c r="AK10" s="101">
        <f t="shared" si="13"/>
        <v>101.31217348442136</v>
      </c>
      <c r="AL10" s="102">
        <v>15341919</v>
      </c>
      <c r="AM10" s="103">
        <f t="shared" si="14"/>
        <v>103.22671652328536</v>
      </c>
      <c r="AN10" s="100">
        <v>15966931</v>
      </c>
      <c r="AO10" s="103">
        <f t="shared" si="23"/>
        <v>104.07388410797893</v>
      </c>
      <c r="AP10" s="100">
        <v>16536125</v>
      </c>
      <c r="AQ10" s="101">
        <f t="shared" si="15"/>
        <v>103.5648303358986</v>
      </c>
      <c r="AR10" s="100">
        <v>16891794</v>
      </c>
      <c r="AS10" s="101">
        <f t="shared" si="16"/>
        <v>102.15086061577303</v>
      </c>
      <c r="AT10" s="100">
        <v>17305588</v>
      </c>
      <c r="AU10" s="101">
        <f t="shared" si="17"/>
        <v>102.44967467635469</v>
      </c>
      <c r="AV10" s="100">
        <v>17602877</v>
      </c>
      <c r="AW10" s="101">
        <f t="shared" si="18"/>
        <v>101.7178786412805</v>
      </c>
      <c r="AX10" s="100">
        <v>17318676</v>
      </c>
      <c r="AY10" s="101">
        <f t="shared" si="19"/>
        <v>98.3854855089881</v>
      </c>
      <c r="AZ10" s="105">
        <f>BF10</f>
        <v>17545985</v>
      </c>
      <c r="BA10" s="106">
        <f t="shared" si="20"/>
        <v>101.31250795384128</v>
      </c>
      <c r="BE10" s="107" t="s">
        <v>79</v>
      </c>
      <c r="BF10" s="97">
        <v>17545985</v>
      </c>
    </row>
    <row r="11" spans="1:58" ht="24.75" customHeight="1">
      <c r="A11" s="504"/>
      <c r="B11" s="108"/>
      <c r="C11" s="81" t="s">
        <v>80</v>
      </c>
      <c r="D11" s="109">
        <f>SUM(D9:D10)</f>
        <v>14421397</v>
      </c>
      <c r="E11" s="110">
        <v>100.9</v>
      </c>
      <c r="F11" s="109">
        <f>SUM(F9:F10)</f>
        <v>13701104</v>
      </c>
      <c r="G11" s="110">
        <f t="shared" si="0"/>
        <v>95.00538678742427</v>
      </c>
      <c r="H11" s="109">
        <f>SUM(H9:H10)</f>
        <v>13274012</v>
      </c>
      <c r="I11" s="110">
        <f t="shared" si="1"/>
        <v>96.8827913429458</v>
      </c>
      <c r="J11" s="109">
        <f>SUM(J9:J10)</f>
        <v>12919501</v>
      </c>
      <c r="K11" s="110">
        <f t="shared" si="2"/>
        <v>97.32928522288515</v>
      </c>
      <c r="L11" s="109">
        <f>SUM(L9:L10)</f>
        <v>12406296</v>
      </c>
      <c r="M11" s="110">
        <f t="shared" si="3"/>
        <v>96.02767165697809</v>
      </c>
      <c r="N11" s="111">
        <f>SUM(N9:N10)</f>
        <v>11747308</v>
      </c>
      <c r="O11" s="112">
        <f t="shared" si="4"/>
        <v>94.68827762935851</v>
      </c>
      <c r="P11" s="111">
        <f>SUM(P9:P10)</f>
        <v>11269402</v>
      </c>
      <c r="Q11" s="112">
        <f t="shared" si="5"/>
        <v>95.9317828390981</v>
      </c>
      <c r="R11" s="111">
        <f>SUM(R9:R10)</f>
        <v>11720225</v>
      </c>
      <c r="S11" s="112">
        <f t="shared" si="6"/>
        <v>104.00041634862258</v>
      </c>
      <c r="T11" s="109">
        <f>SUM(T9:T10)</f>
        <v>12845094</v>
      </c>
      <c r="U11" s="112">
        <f t="shared" si="7"/>
        <v>109.59767410608585</v>
      </c>
      <c r="V11" s="109">
        <f>SUM(V9:V10)</f>
        <v>15577952</v>
      </c>
      <c r="W11" s="112">
        <f t="shared" si="8"/>
        <v>121.27550020264546</v>
      </c>
      <c r="X11" s="119">
        <f>SUM(X9:X10)</f>
        <v>15595968</v>
      </c>
      <c r="Y11" s="114">
        <f t="shared" si="9"/>
        <v>100.11565063238095</v>
      </c>
      <c r="Z11" s="109">
        <f>SUM(Z9:Z10)</f>
        <v>15302316</v>
      </c>
      <c r="AA11" s="112">
        <f t="shared" si="10"/>
        <v>98.11712873481146</v>
      </c>
      <c r="AB11" s="109">
        <f>SUM(AB9:AB10)</f>
        <v>14102047</v>
      </c>
      <c r="AC11" s="120">
        <f t="shared" si="11"/>
        <v>92.15629189725267</v>
      </c>
      <c r="AD11" s="121">
        <f>SUM(AD9:AD10)</f>
        <v>13990815</v>
      </c>
      <c r="AE11" s="120">
        <f t="shared" si="21"/>
        <v>99.21123507814148</v>
      </c>
      <c r="AF11" s="109">
        <f>SUM(AF9:AF10)</f>
        <v>14897690</v>
      </c>
      <c r="AG11" s="120">
        <f t="shared" si="22"/>
        <v>106.48193118127858</v>
      </c>
      <c r="AH11" s="109">
        <f>SUM(AH9:AH10)</f>
        <v>14988549</v>
      </c>
      <c r="AI11" s="120">
        <f t="shared" si="12"/>
        <v>100.60988649918208</v>
      </c>
      <c r="AJ11" s="109">
        <f>SUM(AJ9:AJ10)</f>
        <v>15229651</v>
      </c>
      <c r="AK11" s="110">
        <f t="shared" si="13"/>
        <v>101.60857465255644</v>
      </c>
      <c r="AL11" s="119">
        <f>SUM(AL9:AL10)</f>
        <v>15723255</v>
      </c>
      <c r="AM11" s="120">
        <f t="shared" si="14"/>
        <v>103.24107230034359</v>
      </c>
      <c r="AN11" s="109">
        <f>SUM(AN9:AN10)</f>
        <v>16367867</v>
      </c>
      <c r="AO11" s="120">
        <f t="shared" si="23"/>
        <v>104.0997363459411</v>
      </c>
      <c r="AP11" s="109">
        <f>SUM(AP9:AP10)</f>
        <v>16954337</v>
      </c>
      <c r="AQ11" s="110">
        <f t="shared" si="15"/>
        <v>103.58305697376451</v>
      </c>
      <c r="AR11" s="109">
        <f>SUM(AR9:AR10)</f>
        <v>17322338</v>
      </c>
      <c r="AS11" s="90">
        <f t="shared" si="16"/>
        <v>102.17054196811117</v>
      </c>
      <c r="AT11" s="109">
        <f>SUM(AT9:AT10)</f>
        <v>17745795</v>
      </c>
      <c r="AU11" s="90">
        <f t="shared" si="17"/>
        <v>102.44457185860244</v>
      </c>
      <c r="AV11" s="109">
        <f>SUM(AV9:AV10)</f>
        <v>18050888</v>
      </c>
      <c r="AW11" s="90">
        <f t="shared" si="18"/>
        <v>101.7192410934534</v>
      </c>
      <c r="AX11" s="109">
        <f>SUM(AX9:AX10)</f>
        <v>17773200</v>
      </c>
      <c r="AY11" s="90">
        <f t="shared" si="19"/>
        <v>98.46163800916608</v>
      </c>
      <c r="AZ11" s="122">
        <f>SUM(AZ9:AZ10)</f>
        <v>18003557</v>
      </c>
      <c r="BA11" s="95">
        <f t="shared" si="20"/>
        <v>101.29609186865618</v>
      </c>
      <c r="BF11" s="117"/>
    </row>
    <row r="12" spans="1:58" ht="24.75" customHeight="1">
      <c r="A12" s="504"/>
      <c r="B12" s="123"/>
      <c r="C12" s="82" t="s">
        <v>76</v>
      </c>
      <c r="D12" s="89"/>
      <c r="E12" s="90"/>
      <c r="F12" s="89"/>
      <c r="G12" s="90"/>
      <c r="H12" s="89"/>
      <c r="I12" s="90"/>
      <c r="J12" s="89"/>
      <c r="K12" s="90"/>
      <c r="L12" s="89"/>
      <c r="M12" s="90"/>
      <c r="N12" s="111"/>
      <c r="O12" s="112"/>
      <c r="P12" s="111"/>
      <c r="Q12" s="112"/>
      <c r="R12" s="111"/>
      <c r="S12" s="112"/>
      <c r="T12" s="124" t="s">
        <v>84</v>
      </c>
      <c r="U12" s="82" t="s">
        <v>85</v>
      </c>
      <c r="V12" s="124" t="s">
        <v>84</v>
      </c>
      <c r="W12" s="82" t="s">
        <v>85</v>
      </c>
      <c r="X12" s="124" t="s">
        <v>84</v>
      </c>
      <c r="Y12" s="84" t="s">
        <v>85</v>
      </c>
      <c r="Z12" s="89">
        <v>29560</v>
      </c>
      <c r="AA12" s="82" t="s">
        <v>85</v>
      </c>
      <c r="AB12" s="89">
        <v>55561</v>
      </c>
      <c r="AC12" s="114">
        <f t="shared" si="11"/>
        <v>187.96008119079838</v>
      </c>
      <c r="AD12" s="115">
        <v>56559</v>
      </c>
      <c r="AE12" s="114">
        <f t="shared" si="21"/>
        <v>101.79622397005093</v>
      </c>
      <c r="AF12" s="89">
        <v>57524</v>
      </c>
      <c r="AG12" s="114">
        <f t="shared" si="22"/>
        <v>101.70618292402625</v>
      </c>
      <c r="AH12" s="89">
        <v>58268</v>
      </c>
      <c r="AI12" s="114">
        <f t="shared" si="12"/>
        <v>101.29337320075098</v>
      </c>
      <c r="AJ12" s="89">
        <v>65801</v>
      </c>
      <c r="AK12" s="90">
        <f t="shared" si="13"/>
        <v>112.92819386284067</v>
      </c>
      <c r="AL12" s="91">
        <v>67708</v>
      </c>
      <c r="AM12" s="90">
        <f t="shared" si="14"/>
        <v>102.89813224723028</v>
      </c>
      <c r="AN12" s="91">
        <v>68178</v>
      </c>
      <c r="AO12" s="114">
        <f t="shared" si="23"/>
        <v>100.69415726354345</v>
      </c>
      <c r="AP12" s="89">
        <v>71027</v>
      </c>
      <c r="AQ12" s="112">
        <f t="shared" si="15"/>
        <v>104.17876734430462</v>
      </c>
      <c r="AR12" s="89">
        <v>72309</v>
      </c>
      <c r="AS12" s="90">
        <f t="shared" si="16"/>
        <v>101.80494741436354</v>
      </c>
      <c r="AT12" s="89">
        <v>72911</v>
      </c>
      <c r="AU12" s="90">
        <f aca="true" t="shared" si="24" ref="AU12:AU17">AT12/AR12*100</f>
        <v>100.8325381349486</v>
      </c>
      <c r="AV12" s="89">
        <v>73196</v>
      </c>
      <c r="AW12" s="90">
        <f aca="true" t="shared" si="25" ref="AW12:AW17">AV12/AT12*100</f>
        <v>100.39088752040159</v>
      </c>
      <c r="AX12" s="89">
        <v>74292</v>
      </c>
      <c r="AY12" s="90">
        <f t="shared" si="19"/>
        <v>101.49734958194436</v>
      </c>
      <c r="AZ12" s="94">
        <f>BF12</f>
        <v>74772</v>
      </c>
      <c r="BA12" s="95">
        <f t="shared" si="20"/>
        <v>100.64609917622356</v>
      </c>
      <c r="BD12" s="75" t="s">
        <v>86</v>
      </c>
      <c r="BE12" s="96" t="s">
        <v>76</v>
      </c>
      <c r="BF12" s="97">
        <v>74772</v>
      </c>
    </row>
    <row r="13" spans="1:58" ht="24.75" customHeight="1">
      <c r="A13" s="504"/>
      <c r="B13" s="98" t="s">
        <v>87</v>
      </c>
      <c r="C13" s="99" t="s">
        <v>88</v>
      </c>
      <c r="D13" s="89"/>
      <c r="E13" s="90"/>
      <c r="F13" s="89"/>
      <c r="G13" s="90"/>
      <c r="H13" s="89"/>
      <c r="I13" s="90"/>
      <c r="J13" s="89"/>
      <c r="K13" s="90"/>
      <c r="L13" s="89"/>
      <c r="M13" s="90"/>
      <c r="N13" s="111"/>
      <c r="O13" s="112"/>
      <c r="P13" s="111"/>
      <c r="Q13" s="112"/>
      <c r="R13" s="111"/>
      <c r="S13" s="112"/>
      <c r="T13" s="125" t="s">
        <v>84</v>
      </c>
      <c r="U13" s="99" t="s">
        <v>85</v>
      </c>
      <c r="V13" s="125" t="s">
        <v>84</v>
      </c>
      <c r="W13" s="99" t="s">
        <v>85</v>
      </c>
      <c r="X13" s="125" t="s">
        <v>84</v>
      </c>
      <c r="Y13" s="126" t="s">
        <v>85</v>
      </c>
      <c r="Z13" s="100">
        <v>422114</v>
      </c>
      <c r="AA13" s="99" t="s">
        <v>85</v>
      </c>
      <c r="AB13" s="100">
        <v>774638</v>
      </c>
      <c r="AC13" s="103">
        <f t="shared" si="11"/>
        <v>183.51393225526752</v>
      </c>
      <c r="AD13" s="104">
        <v>775885</v>
      </c>
      <c r="AE13" s="103">
        <f t="shared" si="21"/>
        <v>100.16097841830636</v>
      </c>
      <c r="AF13" s="100">
        <v>766947</v>
      </c>
      <c r="AG13" s="103">
        <f t="shared" si="22"/>
        <v>98.84802515836753</v>
      </c>
      <c r="AH13" s="100">
        <v>747215</v>
      </c>
      <c r="AI13" s="103">
        <f t="shared" si="12"/>
        <v>97.42720161888631</v>
      </c>
      <c r="AJ13" s="100">
        <v>784201</v>
      </c>
      <c r="AK13" s="101">
        <f t="shared" si="13"/>
        <v>104.9498470988939</v>
      </c>
      <c r="AL13" s="102">
        <v>756446</v>
      </c>
      <c r="AM13" s="103">
        <f t="shared" si="14"/>
        <v>96.46072881824941</v>
      </c>
      <c r="AN13" s="100">
        <v>755500</v>
      </c>
      <c r="AO13" s="103">
        <f t="shared" si="23"/>
        <v>99.87494150276424</v>
      </c>
      <c r="AP13" s="100">
        <v>771254</v>
      </c>
      <c r="AQ13" s="101">
        <f t="shared" si="15"/>
        <v>102.08524156187954</v>
      </c>
      <c r="AR13" s="100">
        <v>774159</v>
      </c>
      <c r="AS13" s="101">
        <f t="shared" si="16"/>
        <v>100.37665931068105</v>
      </c>
      <c r="AT13" s="100">
        <v>767483</v>
      </c>
      <c r="AU13" s="101">
        <f t="shared" si="24"/>
        <v>99.1376448507348</v>
      </c>
      <c r="AV13" s="100">
        <v>762979</v>
      </c>
      <c r="AW13" s="101">
        <f t="shared" si="25"/>
        <v>99.41314661041352</v>
      </c>
      <c r="AX13" s="100">
        <v>767077</v>
      </c>
      <c r="AY13" s="101">
        <f t="shared" si="19"/>
        <v>100.53710521521562</v>
      </c>
      <c r="AZ13" s="105">
        <f>BF13</f>
        <v>765427</v>
      </c>
      <c r="BA13" s="106">
        <f t="shared" si="20"/>
        <v>99.7848977351687</v>
      </c>
      <c r="BE13" s="107" t="s">
        <v>79</v>
      </c>
      <c r="BF13" s="97">
        <v>765427</v>
      </c>
    </row>
    <row r="14" spans="1:53" ht="24.75" customHeight="1">
      <c r="A14" s="504"/>
      <c r="B14" s="123"/>
      <c r="C14" s="82" t="s">
        <v>80</v>
      </c>
      <c r="D14" s="89"/>
      <c r="E14" s="90"/>
      <c r="F14" s="89"/>
      <c r="G14" s="90"/>
      <c r="H14" s="89"/>
      <c r="I14" s="90"/>
      <c r="J14" s="89"/>
      <c r="K14" s="90"/>
      <c r="L14" s="89"/>
      <c r="M14" s="90"/>
      <c r="N14" s="111"/>
      <c r="O14" s="112"/>
      <c r="P14" s="111"/>
      <c r="Q14" s="112"/>
      <c r="R14" s="111"/>
      <c r="S14" s="112"/>
      <c r="T14" s="124" t="s">
        <v>84</v>
      </c>
      <c r="U14" s="127" t="s">
        <v>85</v>
      </c>
      <c r="V14" s="124" t="s">
        <v>84</v>
      </c>
      <c r="W14" s="127" t="s">
        <v>85</v>
      </c>
      <c r="X14" s="124" t="s">
        <v>84</v>
      </c>
      <c r="Y14" s="128" t="s">
        <v>85</v>
      </c>
      <c r="Z14" s="89">
        <f>SUM(Z12:Z13)</f>
        <v>451674</v>
      </c>
      <c r="AA14" s="129" t="s">
        <v>85</v>
      </c>
      <c r="AB14" s="89">
        <f>SUM(AB12:AB13)</f>
        <v>830199</v>
      </c>
      <c r="AC14" s="114">
        <f t="shared" si="11"/>
        <v>183.8049123925663</v>
      </c>
      <c r="AD14" s="115">
        <f>SUM(AD12:AD13)</f>
        <v>832444</v>
      </c>
      <c r="AE14" s="114">
        <f t="shared" si="21"/>
        <v>100.27041709276932</v>
      </c>
      <c r="AF14" s="89">
        <f>SUM(AF12:AF13)</f>
        <v>824471</v>
      </c>
      <c r="AG14" s="114">
        <f t="shared" si="22"/>
        <v>99.04221785489474</v>
      </c>
      <c r="AH14" s="89">
        <f>SUM(AH12:AH13)</f>
        <v>805483</v>
      </c>
      <c r="AI14" s="114">
        <f t="shared" si="12"/>
        <v>97.69694749724368</v>
      </c>
      <c r="AJ14" s="89">
        <f>SUM(AJ12:AJ13)</f>
        <v>850002</v>
      </c>
      <c r="AK14" s="112">
        <f t="shared" si="13"/>
        <v>105.52699436238878</v>
      </c>
      <c r="AL14" s="91">
        <f>SUM(AL12:AL13)</f>
        <v>824154</v>
      </c>
      <c r="AM14" s="114">
        <f t="shared" si="14"/>
        <v>96.95906597866829</v>
      </c>
      <c r="AN14" s="109">
        <f>SUM(AN12:AN13)</f>
        <v>823678</v>
      </c>
      <c r="AO14" s="114">
        <f t="shared" si="23"/>
        <v>99.94224380394925</v>
      </c>
      <c r="AP14" s="109">
        <f>SUM(AP12:AP13)</f>
        <v>842281</v>
      </c>
      <c r="AQ14" s="112">
        <f t="shared" si="15"/>
        <v>102.25852821126702</v>
      </c>
      <c r="AR14" s="109">
        <f>SUM(AR12:AR13)</f>
        <v>846468</v>
      </c>
      <c r="AS14" s="90">
        <f t="shared" si="16"/>
        <v>100.49710251091975</v>
      </c>
      <c r="AT14" s="109">
        <f>SUM(AT12:AT13)</f>
        <v>840394</v>
      </c>
      <c r="AU14" s="90">
        <f t="shared" si="24"/>
        <v>99.28243005051579</v>
      </c>
      <c r="AV14" s="109">
        <f>SUM(AV12:AV13)</f>
        <v>836175</v>
      </c>
      <c r="AW14" s="90">
        <f t="shared" si="25"/>
        <v>99.49797356954</v>
      </c>
      <c r="AX14" s="109">
        <f>SUM(AX12:AX13)</f>
        <v>841369</v>
      </c>
      <c r="AY14" s="90">
        <f t="shared" si="19"/>
        <v>100.62116183813197</v>
      </c>
      <c r="AZ14" s="122">
        <f>SUM(AZ12:AZ13)</f>
        <v>840199</v>
      </c>
      <c r="BA14" s="95">
        <f t="shared" si="20"/>
        <v>99.86094091890716</v>
      </c>
    </row>
    <row r="15" spans="1:53" ht="24.75" customHeight="1">
      <c r="A15" s="504"/>
      <c r="B15" s="87"/>
      <c r="C15" s="82" t="s">
        <v>76</v>
      </c>
      <c r="D15" s="89">
        <f>D6+D9</f>
        <v>390413</v>
      </c>
      <c r="E15" s="90">
        <v>99.3</v>
      </c>
      <c r="F15" s="89">
        <f>F6+F9</f>
        <v>387028</v>
      </c>
      <c r="G15" s="90">
        <f t="shared" si="0"/>
        <v>99.13296944517728</v>
      </c>
      <c r="H15" s="89">
        <f>H6+H9</f>
        <v>382834</v>
      </c>
      <c r="I15" s="90">
        <f t="shared" si="1"/>
        <v>98.91635747284434</v>
      </c>
      <c r="J15" s="89">
        <f>J6+J9</f>
        <v>378962</v>
      </c>
      <c r="K15" s="90">
        <f>J15/H15*100</f>
        <v>98.98859557928502</v>
      </c>
      <c r="L15" s="89">
        <f>L6+L9</f>
        <v>376267</v>
      </c>
      <c r="M15" s="90">
        <f>L15/J15*100</f>
        <v>99.2888469028557</v>
      </c>
      <c r="N15" s="89">
        <f>N6+N9</f>
        <v>370005</v>
      </c>
      <c r="O15" s="90">
        <f t="shared" si="4"/>
        <v>98.335756258189</v>
      </c>
      <c r="P15" s="89">
        <v>443163</v>
      </c>
      <c r="Q15" s="90">
        <f t="shared" si="5"/>
        <v>119.77216524101027</v>
      </c>
      <c r="R15" s="89">
        <v>486788</v>
      </c>
      <c r="S15" s="90">
        <f>R15/P15*100</f>
        <v>109.84400773530281</v>
      </c>
      <c r="T15" s="89">
        <f>+T6+T9</f>
        <v>565691</v>
      </c>
      <c r="U15" s="90">
        <f>T15/R15*100</f>
        <v>116.2089040814482</v>
      </c>
      <c r="V15" s="89">
        <f>+V6+V9</f>
        <v>579766</v>
      </c>
      <c r="W15" s="90">
        <f>V15/T15*100</f>
        <v>102.4881074650295</v>
      </c>
      <c r="X15" s="91">
        <f>+X6+X9</f>
        <v>591825</v>
      </c>
      <c r="Y15" s="92">
        <f>X15/V15*100</f>
        <v>102.07997709420698</v>
      </c>
      <c r="Z15" s="89">
        <f>+Z6+Z9+Z12</f>
        <v>590930</v>
      </c>
      <c r="AA15" s="90">
        <f>Z15/X15*100</f>
        <v>99.84877286359988</v>
      </c>
      <c r="AB15" s="89">
        <f>+AB6+AB9+AB12</f>
        <v>576189</v>
      </c>
      <c r="AC15" s="92">
        <f t="shared" si="11"/>
        <v>97.50545749919618</v>
      </c>
      <c r="AD15" s="93">
        <f>+AD6+AD9+AD12</f>
        <v>573416</v>
      </c>
      <c r="AE15" s="92">
        <f t="shared" si="21"/>
        <v>99.51873430419532</v>
      </c>
      <c r="AF15" s="89">
        <f>+AF6+AF9+AF12</f>
        <v>573337</v>
      </c>
      <c r="AG15" s="92">
        <f t="shared" si="22"/>
        <v>99.98622291669574</v>
      </c>
      <c r="AH15" s="89">
        <f>+AH6+AH9+AH12</f>
        <v>576126</v>
      </c>
      <c r="AI15" s="92">
        <f t="shared" si="12"/>
        <v>100.48645037735224</v>
      </c>
      <c r="AJ15" s="89">
        <f>+AJ6+AJ9+AJ12</f>
        <v>672929</v>
      </c>
      <c r="AK15" s="90">
        <f t="shared" si="13"/>
        <v>116.80240086369994</v>
      </c>
      <c r="AL15" s="91">
        <f>+AL6+AL9+AL12</f>
        <v>676400</v>
      </c>
      <c r="AM15" s="90">
        <f t="shared" si="14"/>
        <v>100.51580478772648</v>
      </c>
      <c r="AN15" s="91">
        <f>+AN6+AN9+AN12</f>
        <v>685747</v>
      </c>
      <c r="AO15" s="92">
        <f t="shared" si="23"/>
        <v>101.38187463039621</v>
      </c>
      <c r="AP15" s="89">
        <f>+AP6+AP9+AP12</f>
        <v>690248</v>
      </c>
      <c r="AQ15" s="90">
        <f t="shared" si="15"/>
        <v>100.65636451927607</v>
      </c>
      <c r="AR15" s="89">
        <f>+AR6+AR9+AR12</f>
        <v>697816</v>
      </c>
      <c r="AS15" s="90">
        <f t="shared" si="16"/>
        <v>101.09641751950025</v>
      </c>
      <c r="AT15" s="89">
        <f>+AT6+AT9+AT12</f>
        <v>703732</v>
      </c>
      <c r="AU15" s="90">
        <f t="shared" si="24"/>
        <v>100.84778795556421</v>
      </c>
      <c r="AV15" s="89">
        <f>+AV6+AV9+AV12</f>
        <v>710103</v>
      </c>
      <c r="AW15" s="90">
        <f t="shared" si="25"/>
        <v>100.90531622833691</v>
      </c>
      <c r="AX15" s="89">
        <f>+AX6+AX9+AX12</f>
        <v>710179</v>
      </c>
      <c r="AY15" s="90">
        <f t="shared" si="19"/>
        <v>100.01070267271086</v>
      </c>
      <c r="AZ15" s="94">
        <f>+AZ6+AZ9+AZ12</f>
        <v>711291</v>
      </c>
      <c r="BA15" s="95">
        <f t="shared" si="20"/>
        <v>100.15658024244591</v>
      </c>
    </row>
    <row r="16" spans="1:53" ht="24.75" customHeight="1">
      <c r="A16" s="504"/>
      <c r="B16" s="98" t="s">
        <v>80</v>
      </c>
      <c r="C16" s="99" t="s">
        <v>79</v>
      </c>
      <c r="D16" s="100">
        <f>D7+D10</f>
        <v>21906939</v>
      </c>
      <c r="E16" s="101">
        <v>101.7</v>
      </c>
      <c r="F16" s="100">
        <f>F7+F10</f>
        <v>20392986</v>
      </c>
      <c r="G16" s="101">
        <f t="shared" si="0"/>
        <v>93.0891622969325</v>
      </c>
      <c r="H16" s="100">
        <f>H7+H10</f>
        <v>19715683</v>
      </c>
      <c r="I16" s="101">
        <f t="shared" si="1"/>
        <v>96.67874532939904</v>
      </c>
      <c r="J16" s="100">
        <f>J7+J10</f>
        <v>19253116</v>
      </c>
      <c r="K16" s="101">
        <f t="shared" si="2"/>
        <v>97.65381194250283</v>
      </c>
      <c r="L16" s="100">
        <f>L7+L10</f>
        <v>18829181</v>
      </c>
      <c r="M16" s="101">
        <f>L16/J16*100</f>
        <v>97.79809668211628</v>
      </c>
      <c r="N16" s="100">
        <f>N7+N10</f>
        <v>17868331</v>
      </c>
      <c r="O16" s="101">
        <f t="shared" si="4"/>
        <v>94.89701649795602</v>
      </c>
      <c r="P16" s="100">
        <v>17186220</v>
      </c>
      <c r="Q16" s="101">
        <f t="shared" si="5"/>
        <v>96.18257015722398</v>
      </c>
      <c r="R16" s="100">
        <v>17833078</v>
      </c>
      <c r="S16" s="101">
        <f>R16/P16*100</f>
        <v>103.76381775631873</v>
      </c>
      <c r="T16" s="100">
        <f>+T7+T10</f>
        <v>19994662</v>
      </c>
      <c r="U16" s="101">
        <f>T16/R16*100</f>
        <v>112.12120532417342</v>
      </c>
      <c r="V16" s="100">
        <f>+V7+V10</f>
        <v>23667089</v>
      </c>
      <c r="W16" s="101">
        <f>V16/T16*100</f>
        <v>118.3670371622186</v>
      </c>
      <c r="X16" s="102">
        <f>+X7+X10</f>
        <v>23773419</v>
      </c>
      <c r="Y16" s="103">
        <f>X16/V16*100</f>
        <v>100.44927367282051</v>
      </c>
      <c r="Z16" s="100">
        <f>+Z7+Z10+Z13</f>
        <v>23284963</v>
      </c>
      <c r="AA16" s="101">
        <f>Z16/X16*100</f>
        <v>97.94536915367537</v>
      </c>
      <c r="AB16" s="100">
        <f>+AB7+AB10+AB13</f>
        <v>21121048</v>
      </c>
      <c r="AC16" s="103">
        <f t="shared" si="11"/>
        <v>90.70681366339298</v>
      </c>
      <c r="AD16" s="104">
        <f>+AD7+AD10+AD13</f>
        <v>20771145</v>
      </c>
      <c r="AE16" s="103">
        <f t="shared" si="21"/>
        <v>98.34334451585926</v>
      </c>
      <c r="AF16" s="100">
        <f>+AF7+AF10+AF13</f>
        <v>21897929</v>
      </c>
      <c r="AG16" s="103">
        <f t="shared" si="22"/>
        <v>105.4247563145893</v>
      </c>
      <c r="AH16" s="100">
        <f>+AH7+AH10+AH13</f>
        <v>22051162</v>
      </c>
      <c r="AI16" s="103">
        <f t="shared" si="12"/>
        <v>100.69976023760054</v>
      </c>
      <c r="AJ16" s="100">
        <f>+AJ7+AJ10+AJ13</f>
        <v>22082965</v>
      </c>
      <c r="AK16" s="101">
        <f t="shared" si="13"/>
        <v>100.14422369215737</v>
      </c>
      <c r="AL16" s="102">
        <f>+AL7+AL10+AL13</f>
        <v>22379792</v>
      </c>
      <c r="AM16" s="101">
        <f t="shared" si="14"/>
        <v>101.34414468346982</v>
      </c>
      <c r="AN16" s="102">
        <f>+AN7+AN10+AN13</f>
        <v>23007597</v>
      </c>
      <c r="AO16" s="103">
        <f t="shared" si="23"/>
        <v>102.805231612519</v>
      </c>
      <c r="AP16" s="100">
        <f>+AP7+AP10+AP13</f>
        <v>23088997</v>
      </c>
      <c r="AQ16" s="101">
        <f t="shared" si="15"/>
        <v>100.35379618306075</v>
      </c>
      <c r="AR16" s="100">
        <f>+AR7+AR10+AR13</f>
        <v>23385975</v>
      </c>
      <c r="AS16" s="101">
        <f t="shared" si="16"/>
        <v>101.28623170595068</v>
      </c>
      <c r="AT16" s="100">
        <f>+AT7+AT10+AT13</f>
        <v>23779109</v>
      </c>
      <c r="AU16" s="101">
        <f t="shared" si="24"/>
        <v>101.68106739188767</v>
      </c>
      <c r="AV16" s="100">
        <f>+AV7+AV10+AV13</f>
        <v>24021707</v>
      </c>
      <c r="AW16" s="101">
        <f t="shared" si="25"/>
        <v>101.02021484488759</v>
      </c>
      <c r="AX16" s="100">
        <f>+AX7+AX10+AX13</f>
        <v>23387459</v>
      </c>
      <c r="AY16" s="101">
        <f t="shared" si="19"/>
        <v>97.35968805214384</v>
      </c>
      <c r="AZ16" s="105">
        <f>+AZ7+AZ10+AZ13</f>
        <v>24560712</v>
      </c>
      <c r="BA16" s="106">
        <f t="shared" si="20"/>
        <v>105.01659030166553</v>
      </c>
    </row>
    <row r="17" spans="1:53" ht="24.75" customHeight="1">
      <c r="A17" s="504"/>
      <c r="B17" s="108"/>
      <c r="C17" s="81" t="s">
        <v>80</v>
      </c>
      <c r="D17" s="109">
        <f>SUM(D15:D16)</f>
        <v>22297352</v>
      </c>
      <c r="E17" s="110">
        <v>101.6</v>
      </c>
      <c r="F17" s="109">
        <f>SUM(F15:F16)</f>
        <v>20780014</v>
      </c>
      <c r="G17" s="110">
        <f t="shared" si="0"/>
        <v>93.19498566466548</v>
      </c>
      <c r="H17" s="109">
        <f>SUM(H15:H16)</f>
        <v>20098517</v>
      </c>
      <c r="I17" s="110">
        <f t="shared" si="1"/>
        <v>96.72042088133338</v>
      </c>
      <c r="J17" s="109">
        <f>SUM(J15:J16)</f>
        <v>19632078</v>
      </c>
      <c r="K17" s="110">
        <f t="shared" si="2"/>
        <v>97.67923673174494</v>
      </c>
      <c r="L17" s="109">
        <f>SUM(L15:L16)</f>
        <v>19205448</v>
      </c>
      <c r="M17" s="110">
        <f t="shared" si="3"/>
        <v>97.82687293724078</v>
      </c>
      <c r="N17" s="111">
        <f>SUM(N15:N16)</f>
        <v>18238336</v>
      </c>
      <c r="O17" s="112">
        <f t="shared" si="4"/>
        <v>94.9643871884686</v>
      </c>
      <c r="P17" s="111">
        <f>SUM(P15:P16)</f>
        <v>17629383</v>
      </c>
      <c r="Q17" s="112">
        <f t="shared" si="5"/>
        <v>96.66113728796311</v>
      </c>
      <c r="R17" s="111">
        <f>SUM(R15:R16)</f>
        <v>18319866</v>
      </c>
      <c r="S17" s="112">
        <f>R17/P17*100</f>
        <v>103.91666004420009</v>
      </c>
      <c r="T17" s="109">
        <f>SUM(T15:T16)</f>
        <v>20560353</v>
      </c>
      <c r="U17" s="112">
        <f>T17/R17*100</f>
        <v>112.2298219866892</v>
      </c>
      <c r="V17" s="109">
        <f>SUM(V15:V16)</f>
        <v>24246855</v>
      </c>
      <c r="W17" s="112">
        <f>V17/T17*100</f>
        <v>117.93014935103498</v>
      </c>
      <c r="X17" s="119">
        <f>SUM(X15:X16)</f>
        <v>24365244</v>
      </c>
      <c r="Y17" s="114">
        <f>X17/V17*100</f>
        <v>100.48826538534585</v>
      </c>
      <c r="Z17" s="109">
        <f>SUM(Z15:Z16)</f>
        <v>23875893</v>
      </c>
      <c r="AA17" s="112">
        <f>Z17/X17*100</f>
        <v>97.99160230039149</v>
      </c>
      <c r="AB17" s="109">
        <f>SUM(AB15:AB16)</f>
        <v>21697237</v>
      </c>
      <c r="AC17" s="114">
        <f t="shared" si="11"/>
        <v>90.87508056766714</v>
      </c>
      <c r="AD17" s="115">
        <f>SUM(AD15:AD16)</f>
        <v>21344561</v>
      </c>
      <c r="AE17" s="114">
        <f t="shared" si="21"/>
        <v>98.37455801399966</v>
      </c>
      <c r="AF17" s="109">
        <f>SUM(AF15:AF16)</f>
        <v>22471266</v>
      </c>
      <c r="AG17" s="114">
        <f t="shared" si="22"/>
        <v>105.2786515496852</v>
      </c>
      <c r="AH17" s="109">
        <f>SUM(AH15:AH16)</f>
        <v>22627288</v>
      </c>
      <c r="AI17" s="114">
        <f t="shared" si="12"/>
        <v>100.69431780123112</v>
      </c>
      <c r="AJ17" s="109">
        <f>SUM(AJ15:AJ16)</f>
        <v>22755894</v>
      </c>
      <c r="AK17" s="110">
        <f t="shared" si="13"/>
        <v>100.56836683211881</v>
      </c>
      <c r="AL17" s="119">
        <f>SUM(AL15:AL16)</f>
        <v>23056192</v>
      </c>
      <c r="AM17" s="110">
        <f t="shared" si="14"/>
        <v>101.31964931810633</v>
      </c>
      <c r="AN17" s="119">
        <f>SUM(AN15:AN16)</f>
        <v>23693344</v>
      </c>
      <c r="AO17" s="114">
        <f t="shared" si="23"/>
        <v>102.76347455815772</v>
      </c>
      <c r="AP17" s="109">
        <f>SUM(AP15:AP16)</f>
        <v>23779245</v>
      </c>
      <c r="AQ17" s="112">
        <f t="shared" si="15"/>
        <v>100.36255329766874</v>
      </c>
      <c r="AR17" s="109">
        <f>SUM(AR15:AR16)</f>
        <v>24083791</v>
      </c>
      <c r="AS17" s="90">
        <f t="shared" si="16"/>
        <v>101.28072190685617</v>
      </c>
      <c r="AT17" s="109">
        <f>SUM(AT15:AT16)</f>
        <v>24482841</v>
      </c>
      <c r="AU17" s="90">
        <f t="shared" si="24"/>
        <v>101.65692353002068</v>
      </c>
      <c r="AV17" s="109">
        <f>SUM(AV15:AV16)</f>
        <v>24731810</v>
      </c>
      <c r="AW17" s="90">
        <f t="shared" si="25"/>
        <v>101.01691221210807</v>
      </c>
      <c r="AX17" s="109">
        <f>SUM(AX15:AX16)</f>
        <v>24097638</v>
      </c>
      <c r="AY17" s="90">
        <f t="shared" si="19"/>
        <v>97.43580433457963</v>
      </c>
      <c r="AZ17" s="122">
        <f>SUM(AZ15:AZ16)</f>
        <v>25272003</v>
      </c>
      <c r="BA17" s="95">
        <f t="shared" si="20"/>
        <v>104.87336144729204</v>
      </c>
    </row>
    <row r="18" spans="1:59" ht="24.75" customHeight="1">
      <c r="A18" s="504"/>
      <c r="B18" s="497" t="s">
        <v>89</v>
      </c>
      <c r="C18" s="498"/>
      <c r="D18" s="130">
        <v>-29115</v>
      </c>
      <c r="E18" s="131">
        <v>0</v>
      </c>
      <c r="F18" s="109">
        <v>312699</v>
      </c>
      <c r="G18" s="131">
        <v>0</v>
      </c>
      <c r="H18" s="109">
        <v>5389</v>
      </c>
      <c r="I18" s="131">
        <v>0</v>
      </c>
      <c r="J18" s="109">
        <v>58973</v>
      </c>
      <c r="K18" s="131">
        <v>0</v>
      </c>
      <c r="L18" s="109">
        <v>84079</v>
      </c>
      <c r="M18" s="131">
        <v>0</v>
      </c>
      <c r="N18" s="109">
        <v>25700</v>
      </c>
      <c r="O18" s="131">
        <v>0</v>
      </c>
      <c r="P18" s="109">
        <v>6544</v>
      </c>
      <c r="Q18" s="131">
        <v>0</v>
      </c>
      <c r="R18" s="109">
        <v>-148201</v>
      </c>
      <c r="S18" s="131">
        <v>0</v>
      </c>
      <c r="T18" s="130">
        <v>-211165</v>
      </c>
      <c r="U18" s="132" t="s">
        <v>85</v>
      </c>
      <c r="V18" s="130">
        <v>-535790</v>
      </c>
      <c r="W18" s="132" t="s">
        <v>85</v>
      </c>
      <c r="X18" s="133">
        <v>-107763</v>
      </c>
      <c r="Y18" s="134" t="s">
        <v>85</v>
      </c>
      <c r="Z18" s="135">
        <v>-55264</v>
      </c>
      <c r="AA18" s="132" t="s">
        <v>85</v>
      </c>
      <c r="AB18" s="135">
        <v>85644</v>
      </c>
      <c r="AC18" s="134" t="s">
        <v>85</v>
      </c>
      <c r="AD18" s="136">
        <v>-66284</v>
      </c>
      <c r="AE18" s="134" t="s">
        <v>85</v>
      </c>
      <c r="AF18" s="135">
        <v>-236588</v>
      </c>
      <c r="AG18" s="134" t="s">
        <v>85</v>
      </c>
      <c r="AH18" s="135">
        <v>-107663</v>
      </c>
      <c r="AI18" s="134" t="s">
        <v>85</v>
      </c>
      <c r="AJ18" s="135">
        <v>-131709</v>
      </c>
      <c r="AK18" s="132" t="s">
        <v>85</v>
      </c>
      <c r="AL18" s="137">
        <v>-175873</v>
      </c>
      <c r="AM18" s="134" t="s">
        <v>85</v>
      </c>
      <c r="AN18" s="135">
        <v>-211876</v>
      </c>
      <c r="AO18" s="134" t="s">
        <v>85</v>
      </c>
      <c r="AP18" s="135">
        <v>-211331</v>
      </c>
      <c r="AQ18" s="132" t="s">
        <v>85</v>
      </c>
      <c r="AR18" s="135">
        <v>-178281</v>
      </c>
      <c r="AS18" s="132" t="s">
        <v>85</v>
      </c>
      <c r="AT18" s="135">
        <v>-185587</v>
      </c>
      <c r="AU18" s="132" t="s">
        <v>85</v>
      </c>
      <c r="AV18" s="135">
        <v>-173654</v>
      </c>
      <c r="AW18" s="132" t="s">
        <v>85</v>
      </c>
      <c r="AX18" s="135">
        <v>-70307</v>
      </c>
      <c r="AY18" s="132" t="s">
        <v>85</v>
      </c>
      <c r="AZ18" s="138">
        <f>BG18</f>
        <v>-167821</v>
      </c>
      <c r="BA18" s="139" t="s">
        <v>85</v>
      </c>
      <c r="BE18" s="97">
        <v>2912781</v>
      </c>
      <c r="BF18" s="97">
        <v>3080602</v>
      </c>
      <c r="BG18" s="75">
        <f>BE18-BF18</f>
        <v>-167821</v>
      </c>
    </row>
    <row r="19" spans="1:53" ht="24.75" customHeight="1">
      <c r="A19" s="504"/>
      <c r="B19" s="497" t="s">
        <v>90</v>
      </c>
      <c r="C19" s="498"/>
      <c r="D19" s="109">
        <f>D17+D18</f>
        <v>22268237</v>
      </c>
      <c r="E19" s="110">
        <v>91.3</v>
      </c>
      <c r="F19" s="109">
        <f>F17+F18</f>
        <v>21092713</v>
      </c>
      <c r="G19" s="110">
        <f>F19/D19*100</f>
        <v>94.72107288960505</v>
      </c>
      <c r="H19" s="109">
        <f>H17+H18</f>
        <v>20103906</v>
      </c>
      <c r="I19" s="110">
        <f>H19/F19*100</f>
        <v>95.31209190586341</v>
      </c>
      <c r="J19" s="109">
        <f>J17+J18</f>
        <v>19691051</v>
      </c>
      <c r="K19" s="110">
        <f>J19/H19*100</f>
        <v>97.94639409873882</v>
      </c>
      <c r="L19" s="109">
        <f>L17+L18</f>
        <v>19289527</v>
      </c>
      <c r="M19" s="110">
        <f>L19/J19*100</f>
        <v>97.96088080824127</v>
      </c>
      <c r="N19" s="109">
        <f>N17+N18</f>
        <v>18264036</v>
      </c>
      <c r="O19" s="110">
        <f>N19/L19*100</f>
        <v>94.68369027400205</v>
      </c>
      <c r="P19" s="109">
        <f>P17+P18</f>
        <v>17635927</v>
      </c>
      <c r="Q19" s="110">
        <f>P19/N19*100</f>
        <v>96.56095180714712</v>
      </c>
      <c r="R19" s="109">
        <f>R17+R18</f>
        <v>18171665</v>
      </c>
      <c r="S19" s="110">
        <f>R19/P19*100</f>
        <v>103.03776489889076</v>
      </c>
      <c r="T19" s="109">
        <f>T17+T18</f>
        <v>20349188</v>
      </c>
      <c r="U19" s="110">
        <f>T19/R19*100</f>
        <v>111.98306814482876</v>
      </c>
      <c r="V19" s="109">
        <f>V17+V18</f>
        <v>23711065</v>
      </c>
      <c r="W19" s="110">
        <f>V19/T19*100</f>
        <v>116.52093931217304</v>
      </c>
      <c r="X19" s="119">
        <f>X17+X18</f>
        <v>24257481</v>
      </c>
      <c r="Y19" s="120">
        <f>X19/V19*100</f>
        <v>102.304476833917</v>
      </c>
      <c r="Z19" s="109">
        <f>Z17+Z18</f>
        <v>23820629</v>
      </c>
      <c r="AA19" s="110">
        <f>Z19/X19*100</f>
        <v>98.19910402073488</v>
      </c>
      <c r="AB19" s="109">
        <f>AB17+AB18</f>
        <v>21782881</v>
      </c>
      <c r="AC19" s="120">
        <f>AB19/Z19*100</f>
        <v>91.44544839684964</v>
      </c>
      <c r="AD19" s="121">
        <f>AD17+AD18</f>
        <v>21278277</v>
      </c>
      <c r="AE19" s="120">
        <f>AD19/AB19*100</f>
        <v>97.68348364938504</v>
      </c>
      <c r="AF19" s="109">
        <f>AF17+AF18</f>
        <v>22234678</v>
      </c>
      <c r="AG19" s="120">
        <f>AF19/AD19*100</f>
        <v>104.49472953096719</v>
      </c>
      <c r="AH19" s="109">
        <f>AH17+AH18</f>
        <v>22519625</v>
      </c>
      <c r="AI19" s="120">
        <f>AH19/AF19*100</f>
        <v>101.28154318223093</v>
      </c>
      <c r="AJ19" s="109">
        <f>AJ17+AJ18</f>
        <v>22624185</v>
      </c>
      <c r="AK19" s="110">
        <f>AJ19/AH19*100</f>
        <v>100.464306132984</v>
      </c>
      <c r="AL19" s="119">
        <f>AL17+AL18</f>
        <v>22880319</v>
      </c>
      <c r="AM19" s="120">
        <f>AL19/AJ19*100</f>
        <v>101.13212475941123</v>
      </c>
      <c r="AN19" s="109">
        <f>AN17+AN18</f>
        <v>23481468</v>
      </c>
      <c r="AO19" s="120">
        <f>AN19/AL19*100</f>
        <v>102.6273628440233</v>
      </c>
      <c r="AP19" s="109">
        <f>AP17+AP18</f>
        <v>23567914</v>
      </c>
      <c r="AQ19" s="110">
        <f>AP19/AN19*100</f>
        <v>100.36814563723189</v>
      </c>
      <c r="AR19" s="109">
        <f>AR17+AR18</f>
        <v>23905510</v>
      </c>
      <c r="AS19" s="110">
        <f>AR19/AP19*100</f>
        <v>101.43243903554637</v>
      </c>
      <c r="AT19" s="109">
        <f>AT17+AT18</f>
        <v>24297254</v>
      </c>
      <c r="AU19" s="110">
        <f>AT19/AR19*100</f>
        <v>101.63871843771581</v>
      </c>
      <c r="AV19" s="109">
        <f>AV17+AV18</f>
        <v>24558156</v>
      </c>
      <c r="AW19" s="110">
        <f>AV19/AT19*100</f>
        <v>101.07379212482202</v>
      </c>
      <c r="AX19" s="109">
        <f>AX17+AX18</f>
        <v>24027331</v>
      </c>
      <c r="AY19" s="110">
        <f>AX19/AV19*100</f>
        <v>97.83849813479482</v>
      </c>
      <c r="AZ19" s="122">
        <f>AZ17+AZ18</f>
        <v>25104182</v>
      </c>
      <c r="BA19" s="140">
        <f>AZ19/AX19*100</f>
        <v>104.48177535823685</v>
      </c>
    </row>
    <row r="20" spans="1:53" ht="24.75" customHeight="1" thickBot="1">
      <c r="A20" s="505"/>
      <c r="B20" s="499" t="s">
        <v>91</v>
      </c>
      <c r="C20" s="500"/>
      <c r="D20" s="141">
        <v>2598708</v>
      </c>
      <c r="E20" s="142" t="s">
        <v>92</v>
      </c>
      <c r="F20" s="141">
        <v>1997826</v>
      </c>
      <c r="G20" s="143">
        <f>F20/D20*100</f>
        <v>76.87766382371548</v>
      </c>
      <c r="H20" s="141">
        <v>1895698</v>
      </c>
      <c r="I20" s="143">
        <f>H20/F20*100</f>
        <v>94.88804330307043</v>
      </c>
      <c r="J20" s="141">
        <v>1857324</v>
      </c>
      <c r="K20" s="143">
        <f>J20/H20*100</f>
        <v>97.9757324215144</v>
      </c>
      <c r="L20" s="141">
        <v>1805225</v>
      </c>
      <c r="M20" s="143">
        <f>L20/J20*100</f>
        <v>97.19494283172995</v>
      </c>
      <c r="N20" s="144">
        <v>1724808</v>
      </c>
      <c r="O20" s="145">
        <f>N20/L20*100</f>
        <v>95.54531983547757</v>
      </c>
      <c r="P20" s="144">
        <v>1675352</v>
      </c>
      <c r="Q20" s="145">
        <f>P20/N20*100</f>
        <v>97.13266636054564</v>
      </c>
      <c r="R20" s="144">
        <v>1751303</v>
      </c>
      <c r="S20" s="145">
        <f>R20/P20*100</f>
        <v>104.53343536164341</v>
      </c>
      <c r="T20" s="141">
        <v>939753</v>
      </c>
      <c r="U20" s="145">
        <f>T20/R20*100</f>
        <v>53.660217563722554</v>
      </c>
      <c r="V20" s="141">
        <v>0</v>
      </c>
      <c r="W20" s="145">
        <f>V20/T20*100</f>
        <v>0</v>
      </c>
      <c r="X20" s="146">
        <v>0</v>
      </c>
      <c r="Y20" s="147">
        <v>0</v>
      </c>
      <c r="Z20" s="141">
        <v>0</v>
      </c>
      <c r="AA20" s="145">
        <v>0</v>
      </c>
      <c r="AB20" s="141">
        <v>0</v>
      </c>
      <c r="AC20" s="147">
        <v>0</v>
      </c>
      <c r="AD20" s="148">
        <v>0</v>
      </c>
      <c r="AE20" s="147">
        <v>0</v>
      </c>
      <c r="AF20" s="141">
        <v>0</v>
      </c>
      <c r="AG20" s="147">
        <v>0</v>
      </c>
      <c r="AH20" s="141">
        <v>0</v>
      </c>
      <c r="AI20" s="147">
        <v>0</v>
      </c>
      <c r="AJ20" s="141">
        <v>0</v>
      </c>
      <c r="AK20" s="143">
        <v>0</v>
      </c>
      <c r="AL20" s="146">
        <v>0</v>
      </c>
      <c r="AM20" s="143">
        <v>0</v>
      </c>
      <c r="AN20" s="146">
        <v>0</v>
      </c>
      <c r="AO20" s="147">
        <v>0</v>
      </c>
      <c r="AP20" s="141">
        <v>0</v>
      </c>
      <c r="AQ20" s="145">
        <v>0</v>
      </c>
      <c r="AR20" s="141">
        <v>0</v>
      </c>
      <c r="AS20" s="145">
        <v>0</v>
      </c>
      <c r="AT20" s="141">
        <v>0</v>
      </c>
      <c r="AU20" s="145">
        <v>0</v>
      </c>
      <c r="AV20" s="141">
        <v>0</v>
      </c>
      <c r="AW20" s="145">
        <v>0</v>
      </c>
      <c r="AX20" s="141">
        <v>0</v>
      </c>
      <c r="AY20" s="145">
        <v>0</v>
      </c>
      <c r="AZ20" s="149">
        <v>0</v>
      </c>
      <c r="BA20" s="150">
        <v>0</v>
      </c>
    </row>
    <row r="21" spans="1:53" ht="12.75" customHeight="1" thickBot="1">
      <c r="A21" s="151"/>
      <c r="B21" s="152"/>
      <c r="C21" s="152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3"/>
      <c r="BA21" s="153"/>
    </row>
    <row r="22" spans="1:58" ht="24.75" customHeight="1">
      <c r="A22" s="494" t="s">
        <v>93</v>
      </c>
      <c r="B22" s="154"/>
      <c r="C22" s="154" t="s">
        <v>76</v>
      </c>
      <c r="D22" s="155">
        <v>64242</v>
      </c>
      <c r="E22" s="156">
        <v>100.5</v>
      </c>
      <c r="F22" s="155">
        <v>63271</v>
      </c>
      <c r="G22" s="156">
        <f aca="true" t="shared" si="26" ref="G22:G33">F22/D22*100</f>
        <v>98.48852775442857</v>
      </c>
      <c r="H22" s="155">
        <v>63374</v>
      </c>
      <c r="I22" s="156">
        <f aca="true" t="shared" si="27" ref="I22:I33">H22/F22*100</f>
        <v>100.16279180035087</v>
      </c>
      <c r="J22" s="155">
        <v>63312</v>
      </c>
      <c r="K22" s="156">
        <f aca="true" t="shared" si="28" ref="K22:K33">J22/H22*100</f>
        <v>99.90216808154764</v>
      </c>
      <c r="L22" s="155">
        <v>64431</v>
      </c>
      <c r="M22" s="156">
        <f aca="true" t="shared" si="29" ref="M22:M33">L22/J22*100</f>
        <v>101.76743745261562</v>
      </c>
      <c r="N22" s="155">
        <v>63329</v>
      </c>
      <c r="O22" s="156">
        <f aca="true" t="shared" si="30" ref="O22:O33">N22/L22*100</f>
        <v>98.28964318418153</v>
      </c>
      <c r="P22" s="155">
        <v>63889</v>
      </c>
      <c r="Q22" s="156">
        <f aca="true" t="shared" si="31" ref="Q22:Q33">P22/N22*100</f>
        <v>100.8842710290704</v>
      </c>
      <c r="R22" s="155">
        <v>71529</v>
      </c>
      <c r="S22" s="156">
        <f aca="true" t="shared" si="32" ref="S22:S27">R22/P22*100</f>
        <v>111.95824007262596</v>
      </c>
      <c r="T22" s="157">
        <v>86486</v>
      </c>
      <c r="U22" s="158">
        <f aca="true" t="shared" si="33" ref="U22:U27">T22/R22*100</f>
        <v>120.91039997763144</v>
      </c>
      <c r="V22" s="155">
        <v>87919</v>
      </c>
      <c r="W22" s="158">
        <f aca="true" t="shared" si="34" ref="W22:W27">V22/T22*100</f>
        <v>101.65691557015009</v>
      </c>
      <c r="X22" s="155">
        <v>91491</v>
      </c>
      <c r="Y22" s="158">
        <f aca="true" t="shared" si="35" ref="Y22:Y27">X22/V22*100</f>
        <v>104.06283055994723</v>
      </c>
      <c r="Z22" s="155">
        <v>81057</v>
      </c>
      <c r="AA22" s="156">
        <f aca="true" t="shared" si="36" ref="AA22:AA27">Z22/X22*100</f>
        <v>88.59559956717055</v>
      </c>
      <c r="AB22" s="155">
        <v>69579</v>
      </c>
      <c r="AC22" s="158">
        <f aca="true" t="shared" si="37" ref="AC22:AC33">AB22/Z22*100</f>
        <v>85.83959435952477</v>
      </c>
      <c r="AD22" s="157">
        <v>68385</v>
      </c>
      <c r="AE22" s="158">
        <f aca="true" t="shared" si="38" ref="AE22:AE33">AD22/Z22*100</f>
        <v>84.36655686738962</v>
      </c>
      <c r="AF22" s="155">
        <v>134182</v>
      </c>
      <c r="AG22" s="158">
        <f aca="true" t="shared" si="39" ref="AG22:AG33">AF22/AB22*100</f>
        <v>192.84841690740024</v>
      </c>
      <c r="AH22" s="155">
        <v>132951</v>
      </c>
      <c r="AI22" s="158">
        <f aca="true" t="shared" si="40" ref="AI22:AI33">AH22/AF22*100</f>
        <v>99.08258931898466</v>
      </c>
      <c r="AJ22" s="155">
        <v>171480</v>
      </c>
      <c r="AK22" s="156">
        <f aca="true" t="shared" si="41" ref="AK22:AK33">AJ22/AH22*100</f>
        <v>128.97984971906945</v>
      </c>
      <c r="AL22" s="159">
        <v>162553</v>
      </c>
      <c r="AM22" s="158">
        <f aca="true" t="shared" si="42" ref="AM22:AM33">AL22/AJ22*100</f>
        <v>94.79414508980639</v>
      </c>
      <c r="AN22" s="155">
        <v>154890</v>
      </c>
      <c r="AO22" s="158">
        <f aca="true" t="shared" si="43" ref="AO22:AO33">AN22/AL22*100</f>
        <v>95.28584523201663</v>
      </c>
      <c r="AP22" s="155">
        <v>143717</v>
      </c>
      <c r="AQ22" s="156">
        <f aca="true" t="shared" si="44" ref="AQ22:AQ33">AP22/AN22*100</f>
        <v>92.7864936406482</v>
      </c>
      <c r="AR22" s="155">
        <v>139395</v>
      </c>
      <c r="AS22" s="156">
        <f>AR22/AP22*100</f>
        <v>96.99270093308377</v>
      </c>
      <c r="AT22" s="155">
        <v>136270</v>
      </c>
      <c r="AU22" s="156">
        <f>AT22/AR22*100</f>
        <v>97.75816923132106</v>
      </c>
      <c r="AV22" s="155">
        <v>135040</v>
      </c>
      <c r="AW22" s="156">
        <f>AV22/AT22*100</f>
        <v>99.0973802010714</v>
      </c>
      <c r="AX22" s="155">
        <v>129638</v>
      </c>
      <c r="AY22" s="156">
        <f>AX22/AV22*100</f>
        <v>95.99970379146919</v>
      </c>
      <c r="AZ22" s="160">
        <f>BF22</f>
        <v>127914</v>
      </c>
      <c r="BA22" s="161">
        <f aca="true" t="shared" si="45" ref="BA22:BA33">AZ22/AX22*100</f>
        <v>98.67014301362255</v>
      </c>
      <c r="BD22" s="75" t="s">
        <v>77</v>
      </c>
      <c r="BE22" s="96" t="s">
        <v>76</v>
      </c>
      <c r="BF22" s="97">
        <v>127914</v>
      </c>
    </row>
    <row r="23" spans="1:58" ht="24.75" customHeight="1">
      <c r="A23" s="495"/>
      <c r="B23" s="98" t="s">
        <v>78</v>
      </c>
      <c r="C23" s="99" t="s">
        <v>79</v>
      </c>
      <c r="D23" s="100">
        <v>2829959</v>
      </c>
      <c r="E23" s="101">
        <v>102.5</v>
      </c>
      <c r="F23" s="100">
        <v>2789635</v>
      </c>
      <c r="G23" s="101">
        <f t="shared" si="26"/>
        <v>98.57510303152802</v>
      </c>
      <c r="H23" s="100">
        <v>2690366</v>
      </c>
      <c r="I23" s="101">
        <f t="shared" si="27"/>
        <v>96.44150578839167</v>
      </c>
      <c r="J23" s="100">
        <v>2633458</v>
      </c>
      <c r="K23" s="101">
        <f t="shared" si="28"/>
        <v>97.8847487665247</v>
      </c>
      <c r="L23" s="100">
        <v>2664794</v>
      </c>
      <c r="M23" s="101">
        <f t="shared" si="29"/>
        <v>101.18991835070086</v>
      </c>
      <c r="N23" s="111">
        <v>2516222</v>
      </c>
      <c r="O23" s="112">
        <f t="shared" si="30"/>
        <v>94.42463469971788</v>
      </c>
      <c r="P23" s="111">
        <v>2467480</v>
      </c>
      <c r="Q23" s="112">
        <f t="shared" si="31"/>
        <v>98.06288952246662</v>
      </c>
      <c r="R23" s="111">
        <v>2549058</v>
      </c>
      <c r="S23" s="112">
        <f t="shared" si="32"/>
        <v>103.30612608815473</v>
      </c>
      <c r="T23" s="100">
        <v>3068548</v>
      </c>
      <c r="U23" s="101">
        <f t="shared" si="33"/>
        <v>120.37968535827746</v>
      </c>
      <c r="V23" s="100">
        <v>5605186</v>
      </c>
      <c r="W23" s="114">
        <f t="shared" si="34"/>
        <v>182.6657428855602</v>
      </c>
      <c r="X23" s="100">
        <v>5659409</v>
      </c>
      <c r="Y23" s="114">
        <f t="shared" si="35"/>
        <v>100.96737200157139</v>
      </c>
      <c r="Z23" s="100">
        <v>5248304</v>
      </c>
      <c r="AA23" s="112">
        <f t="shared" si="36"/>
        <v>92.73590228237613</v>
      </c>
      <c r="AB23" s="100">
        <v>4368571</v>
      </c>
      <c r="AC23" s="114">
        <f t="shared" si="37"/>
        <v>83.23776595258201</v>
      </c>
      <c r="AD23" s="115">
        <v>4208396</v>
      </c>
      <c r="AE23" s="114">
        <f t="shared" si="38"/>
        <v>80.18582765022758</v>
      </c>
      <c r="AF23" s="100">
        <v>4362462</v>
      </c>
      <c r="AG23" s="114">
        <f t="shared" si="39"/>
        <v>99.86016022172926</v>
      </c>
      <c r="AH23" s="100">
        <v>4419910</v>
      </c>
      <c r="AI23" s="114">
        <f t="shared" si="40"/>
        <v>101.31687106959326</v>
      </c>
      <c r="AJ23" s="100">
        <v>4288285</v>
      </c>
      <c r="AK23" s="112">
        <f t="shared" si="41"/>
        <v>97.02199818548341</v>
      </c>
      <c r="AL23" s="102">
        <v>4185274</v>
      </c>
      <c r="AM23" s="114">
        <f t="shared" si="42"/>
        <v>97.59785088910834</v>
      </c>
      <c r="AN23" s="100">
        <v>4187823</v>
      </c>
      <c r="AO23" s="114">
        <f t="shared" si="43"/>
        <v>100.0609040172758</v>
      </c>
      <c r="AP23" s="100">
        <v>3852334</v>
      </c>
      <c r="AQ23" s="112">
        <f t="shared" si="44"/>
        <v>91.98894031576789</v>
      </c>
      <c r="AR23" s="100">
        <v>3811312</v>
      </c>
      <c r="AS23" s="112">
        <f>AR23/AP23*100</f>
        <v>98.93513906115098</v>
      </c>
      <c r="AT23" s="100">
        <v>3802023</v>
      </c>
      <c r="AU23" s="112">
        <f>AT23/AR23*100</f>
        <v>99.75627815303496</v>
      </c>
      <c r="AV23" s="100">
        <v>3768158</v>
      </c>
      <c r="AW23" s="112">
        <f>AV23/AT23*100</f>
        <v>99.10928997536311</v>
      </c>
      <c r="AX23" s="100">
        <v>3532207</v>
      </c>
      <c r="AY23" s="112">
        <f>AX23/AV23*100</f>
        <v>93.73829335181804</v>
      </c>
      <c r="AZ23" s="105">
        <f>BF23</f>
        <v>4163230</v>
      </c>
      <c r="BA23" s="162">
        <f t="shared" si="45"/>
        <v>117.86483634736015</v>
      </c>
      <c r="BE23" s="107" t="s">
        <v>79</v>
      </c>
      <c r="BF23" s="97">
        <v>4163230</v>
      </c>
    </row>
    <row r="24" spans="1:58" ht="24.75" customHeight="1">
      <c r="A24" s="495"/>
      <c r="B24" s="99"/>
      <c r="C24" s="81" t="s">
        <v>80</v>
      </c>
      <c r="D24" s="109">
        <f>SUM(D22:D23)</f>
        <v>2894201</v>
      </c>
      <c r="E24" s="110">
        <v>102.5</v>
      </c>
      <c r="F24" s="109">
        <f>SUM(F22:F23)</f>
        <v>2852906</v>
      </c>
      <c r="G24" s="110">
        <f t="shared" si="26"/>
        <v>98.57318133743995</v>
      </c>
      <c r="H24" s="109">
        <f>SUM(H22:H23)</f>
        <v>2753740</v>
      </c>
      <c r="I24" s="110">
        <f t="shared" si="27"/>
        <v>96.52403549223143</v>
      </c>
      <c r="J24" s="109">
        <f>SUM(J22:J23)</f>
        <v>2696770</v>
      </c>
      <c r="K24" s="110">
        <f t="shared" si="28"/>
        <v>97.9311772353236</v>
      </c>
      <c r="L24" s="109">
        <f>SUM(L22:L23)</f>
        <v>2729225</v>
      </c>
      <c r="M24" s="110">
        <f t="shared" si="29"/>
        <v>101.20347675181792</v>
      </c>
      <c r="N24" s="109">
        <f>SUM(N22:N23)</f>
        <v>2579551</v>
      </c>
      <c r="O24" s="110">
        <f t="shared" si="30"/>
        <v>94.51587904991344</v>
      </c>
      <c r="P24" s="109">
        <f>SUM(P22:P23)</f>
        <v>2531369</v>
      </c>
      <c r="Q24" s="110">
        <f t="shared" si="31"/>
        <v>98.13215555730436</v>
      </c>
      <c r="R24" s="109">
        <f>SUM(R22:R23)</f>
        <v>2620587</v>
      </c>
      <c r="S24" s="110">
        <f t="shared" si="32"/>
        <v>103.52449603356919</v>
      </c>
      <c r="T24" s="109">
        <f>SUM(T22:T23)</f>
        <v>3155034</v>
      </c>
      <c r="U24" s="110">
        <f t="shared" si="33"/>
        <v>120.39417122957565</v>
      </c>
      <c r="V24" s="109">
        <f>SUM(V22:V23)</f>
        <v>5693105</v>
      </c>
      <c r="W24" s="120">
        <f t="shared" si="34"/>
        <v>180.44512357077608</v>
      </c>
      <c r="X24" s="109">
        <f>SUM(X22:X23)</f>
        <v>5750900</v>
      </c>
      <c r="Y24" s="120">
        <f t="shared" si="35"/>
        <v>101.01517537442221</v>
      </c>
      <c r="Z24" s="109">
        <f>SUM(Z22:Z23)</f>
        <v>5329361</v>
      </c>
      <c r="AA24" s="110">
        <f t="shared" si="36"/>
        <v>92.67003425550784</v>
      </c>
      <c r="AB24" s="109">
        <f>SUM(AB22:AB23)</f>
        <v>4438150</v>
      </c>
      <c r="AC24" s="120">
        <f t="shared" si="37"/>
        <v>83.27733850268353</v>
      </c>
      <c r="AD24" s="121">
        <f>SUM(AD22:AD23)</f>
        <v>4276781</v>
      </c>
      <c r="AE24" s="120">
        <f t="shared" si="38"/>
        <v>80.24941451704997</v>
      </c>
      <c r="AF24" s="109">
        <f>SUM(AF22:AF23)</f>
        <v>4496644</v>
      </c>
      <c r="AG24" s="120">
        <f t="shared" si="39"/>
        <v>101.31798159142886</v>
      </c>
      <c r="AH24" s="109">
        <f>SUM(AH22:AH23)</f>
        <v>4552861</v>
      </c>
      <c r="AI24" s="120">
        <f t="shared" si="40"/>
        <v>101.25019903732651</v>
      </c>
      <c r="AJ24" s="109">
        <f>SUM(AJ22:AJ23)</f>
        <v>4459765</v>
      </c>
      <c r="AK24" s="110">
        <f t="shared" si="41"/>
        <v>97.95521980574412</v>
      </c>
      <c r="AL24" s="119">
        <f>SUM(AL22:AL23)</f>
        <v>4347827</v>
      </c>
      <c r="AM24" s="120">
        <f t="shared" si="42"/>
        <v>97.49004712131692</v>
      </c>
      <c r="AN24" s="109">
        <f>SUM(AN22:AN23)</f>
        <v>4342713</v>
      </c>
      <c r="AO24" s="120">
        <f t="shared" si="43"/>
        <v>99.88237802470061</v>
      </c>
      <c r="AP24" s="109">
        <f>SUM(AP22:AP23)</f>
        <v>3996051</v>
      </c>
      <c r="AQ24" s="110">
        <f t="shared" si="44"/>
        <v>92.01738636654092</v>
      </c>
      <c r="AR24" s="109">
        <f>SUM(AR22:AR23)</f>
        <v>3950707</v>
      </c>
      <c r="AS24" s="110">
        <f>AR24/AP24*100</f>
        <v>98.86527974743065</v>
      </c>
      <c r="AT24" s="109">
        <f>SUM(AT22:AT23)</f>
        <v>3938293</v>
      </c>
      <c r="AU24" s="110">
        <f>AT24/AR24*100</f>
        <v>99.68577776079066</v>
      </c>
      <c r="AV24" s="109">
        <f>SUM(AV22:AV23)</f>
        <v>3903198</v>
      </c>
      <c r="AW24" s="110">
        <f>AV24/AT24*100</f>
        <v>99.10887788186405</v>
      </c>
      <c r="AX24" s="109">
        <f>SUM(AX22:AX23)</f>
        <v>3661845</v>
      </c>
      <c r="AY24" s="110">
        <f>AX24/AV24*100</f>
        <v>93.8165319822361</v>
      </c>
      <c r="AZ24" s="122">
        <f>SUM(AZ22:AZ23)</f>
        <v>4291144</v>
      </c>
      <c r="BA24" s="140">
        <f t="shared" si="45"/>
        <v>117.1852986677481</v>
      </c>
      <c r="BF24" s="117"/>
    </row>
    <row r="25" spans="1:58" ht="24.75" customHeight="1">
      <c r="A25" s="495"/>
      <c r="B25" s="82"/>
      <c r="C25" s="82" t="s">
        <v>76</v>
      </c>
      <c r="D25" s="89">
        <v>91923</v>
      </c>
      <c r="E25" s="90">
        <v>98.5</v>
      </c>
      <c r="F25" s="89">
        <v>91540</v>
      </c>
      <c r="G25" s="90">
        <f t="shared" si="26"/>
        <v>99.58334693167107</v>
      </c>
      <c r="H25" s="89">
        <v>89760</v>
      </c>
      <c r="I25" s="90">
        <f t="shared" si="27"/>
        <v>98.05549486563251</v>
      </c>
      <c r="J25" s="89">
        <v>88273</v>
      </c>
      <c r="K25" s="90">
        <f t="shared" si="28"/>
        <v>98.34336007130125</v>
      </c>
      <c r="L25" s="89">
        <v>86076</v>
      </c>
      <c r="M25" s="90">
        <f t="shared" si="29"/>
        <v>97.51113024367586</v>
      </c>
      <c r="N25" s="111">
        <v>84673</v>
      </c>
      <c r="O25" s="112">
        <f t="shared" si="30"/>
        <v>98.37004507644407</v>
      </c>
      <c r="P25" s="111">
        <v>83833</v>
      </c>
      <c r="Q25" s="112">
        <f t="shared" si="31"/>
        <v>99.00794822434543</v>
      </c>
      <c r="R25" s="111">
        <v>90735</v>
      </c>
      <c r="S25" s="112">
        <f t="shared" si="32"/>
        <v>108.23303472379612</v>
      </c>
      <c r="T25" s="89">
        <v>101794</v>
      </c>
      <c r="U25" s="90">
        <f t="shared" si="33"/>
        <v>112.18824048052021</v>
      </c>
      <c r="V25" s="89">
        <v>104811</v>
      </c>
      <c r="W25" s="114">
        <f t="shared" si="34"/>
        <v>102.96382890936597</v>
      </c>
      <c r="X25" s="89">
        <v>105784</v>
      </c>
      <c r="Y25" s="114">
        <f t="shared" si="35"/>
        <v>100.92833767448073</v>
      </c>
      <c r="Z25" s="89">
        <v>106069</v>
      </c>
      <c r="AA25" s="112">
        <f t="shared" si="36"/>
        <v>100.26941692505483</v>
      </c>
      <c r="AB25" s="89">
        <v>103990</v>
      </c>
      <c r="AC25" s="114">
        <f t="shared" si="37"/>
        <v>98.03995512355165</v>
      </c>
      <c r="AD25" s="115">
        <v>103929</v>
      </c>
      <c r="AE25" s="114">
        <f t="shared" si="38"/>
        <v>97.98244538932205</v>
      </c>
      <c r="AF25" s="89">
        <v>209716</v>
      </c>
      <c r="AG25" s="114">
        <f t="shared" si="39"/>
        <v>201.66939128762382</v>
      </c>
      <c r="AH25" s="89">
        <v>212556</v>
      </c>
      <c r="AI25" s="114">
        <f t="shared" si="40"/>
        <v>101.35421236338667</v>
      </c>
      <c r="AJ25" s="89">
        <v>262456</v>
      </c>
      <c r="AK25" s="90">
        <f t="shared" si="41"/>
        <v>123.47616628088598</v>
      </c>
      <c r="AL25" s="91">
        <v>272508</v>
      </c>
      <c r="AM25" s="90">
        <f t="shared" si="42"/>
        <v>103.82997531014722</v>
      </c>
      <c r="AN25" s="91">
        <v>286525</v>
      </c>
      <c r="AO25" s="114">
        <f t="shared" si="43"/>
        <v>105.14370220323808</v>
      </c>
      <c r="AP25" s="89">
        <v>298881</v>
      </c>
      <c r="AQ25" s="112">
        <f t="shared" si="44"/>
        <v>104.31236366809178</v>
      </c>
      <c r="AR25" s="89">
        <v>307704</v>
      </c>
      <c r="AS25" s="112">
        <f>AR25/AP25*100</f>
        <v>102.95201100103387</v>
      </c>
      <c r="AT25" s="89">
        <v>314583</v>
      </c>
      <c r="AU25" s="112">
        <f>AT25/AR25*100</f>
        <v>102.23559004757819</v>
      </c>
      <c r="AV25" s="89">
        <v>320153</v>
      </c>
      <c r="AW25" s="112">
        <f>AV25/AT25*100</f>
        <v>101.77059790262028</v>
      </c>
      <c r="AX25" s="89">
        <v>324790</v>
      </c>
      <c r="AY25" s="112">
        <f>AX25/AV25*100</f>
        <v>101.44836999809466</v>
      </c>
      <c r="AZ25" s="94">
        <f>BF25</f>
        <v>326967</v>
      </c>
      <c r="BA25" s="162">
        <f t="shared" si="45"/>
        <v>100.67027925736629</v>
      </c>
      <c r="BC25" s="75" t="s">
        <v>94</v>
      </c>
      <c r="BD25" s="75" t="s">
        <v>82</v>
      </c>
      <c r="BE25" s="96" t="s">
        <v>76</v>
      </c>
      <c r="BF25" s="97">
        <v>326967</v>
      </c>
    </row>
    <row r="26" spans="1:58" ht="24.75" customHeight="1">
      <c r="A26" s="495"/>
      <c r="B26" s="98" t="s">
        <v>83</v>
      </c>
      <c r="C26" s="99" t="s">
        <v>79</v>
      </c>
      <c r="D26" s="100">
        <v>5130960</v>
      </c>
      <c r="E26" s="101">
        <v>100.2</v>
      </c>
      <c r="F26" s="100">
        <v>5222823</v>
      </c>
      <c r="G26" s="101">
        <f t="shared" si="26"/>
        <v>101.7903667150007</v>
      </c>
      <c r="H26" s="100">
        <v>5059914</v>
      </c>
      <c r="I26" s="101">
        <f t="shared" si="27"/>
        <v>96.8808247953262</v>
      </c>
      <c r="J26" s="100">
        <v>4939303</v>
      </c>
      <c r="K26" s="101">
        <f t="shared" si="28"/>
        <v>97.61634288646013</v>
      </c>
      <c r="L26" s="100">
        <v>4752910</v>
      </c>
      <c r="M26" s="101">
        <f t="shared" si="29"/>
        <v>96.22632990930097</v>
      </c>
      <c r="N26" s="111">
        <v>4525816</v>
      </c>
      <c r="O26" s="112">
        <f t="shared" si="30"/>
        <v>95.22200083738173</v>
      </c>
      <c r="P26" s="111">
        <v>4363736</v>
      </c>
      <c r="Q26" s="101">
        <f t="shared" si="31"/>
        <v>96.41876735598619</v>
      </c>
      <c r="R26" s="111">
        <v>4514609</v>
      </c>
      <c r="S26" s="101">
        <f t="shared" si="32"/>
        <v>103.45742730540985</v>
      </c>
      <c r="T26" s="100">
        <v>4987853</v>
      </c>
      <c r="U26" s="101">
        <f t="shared" si="33"/>
        <v>110.4825024714211</v>
      </c>
      <c r="V26" s="100">
        <v>10174852</v>
      </c>
      <c r="W26" s="114">
        <f t="shared" si="34"/>
        <v>203.99261967022687</v>
      </c>
      <c r="X26" s="100">
        <v>10183382</v>
      </c>
      <c r="Y26" s="114">
        <f t="shared" si="35"/>
        <v>100.08383414323865</v>
      </c>
      <c r="Z26" s="100">
        <v>9987176</v>
      </c>
      <c r="AA26" s="112">
        <f t="shared" si="36"/>
        <v>98.07327271038247</v>
      </c>
      <c r="AB26" s="100">
        <v>9191272</v>
      </c>
      <c r="AC26" s="114">
        <f t="shared" si="37"/>
        <v>92.03074022125975</v>
      </c>
      <c r="AD26" s="115">
        <v>9117227</v>
      </c>
      <c r="AE26" s="114">
        <f t="shared" si="38"/>
        <v>91.28933944890927</v>
      </c>
      <c r="AF26" s="100">
        <v>9719842</v>
      </c>
      <c r="AG26" s="114">
        <f t="shared" si="39"/>
        <v>105.750781828674</v>
      </c>
      <c r="AH26" s="100">
        <v>9777768</v>
      </c>
      <c r="AI26" s="114">
        <f t="shared" si="40"/>
        <v>100.59595618941131</v>
      </c>
      <c r="AJ26" s="100">
        <v>9906060</v>
      </c>
      <c r="AK26" s="112">
        <f t="shared" si="41"/>
        <v>101.31207858480586</v>
      </c>
      <c r="AL26" s="102">
        <v>10225502</v>
      </c>
      <c r="AM26" s="114">
        <f t="shared" si="42"/>
        <v>103.22471295348504</v>
      </c>
      <c r="AN26" s="100">
        <v>10642099</v>
      </c>
      <c r="AO26" s="114">
        <f t="shared" si="43"/>
        <v>104.07409826920966</v>
      </c>
      <c r="AP26" s="100">
        <v>11021500</v>
      </c>
      <c r="AQ26" s="112">
        <f t="shared" si="44"/>
        <v>103.56509556996227</v>
      </c>
      <c r="AR26" s="100">
        <v>11258547</v>
      </c>
      <c r="AS26" s="112">
        <f aca="true" t="shared" si="46" ref="AS26:AW31">AR26/AP26*100</f>
        <v>102.1507689515946</v>
      </c>
      <c r="AT26" s="100">
        <v>11535211</v>
      </c>
      <c r="AU26" s="112">
        <f t="shared" si="46"/>
        <v>102.45736861070971</v>
      </c>
      <c r="AV26" s="100">
        <v>11732373</v>
      </c>
      <c r="AW26" s="112">
        <f t="shared" si="46"/>
        <v>101.709218843071</v>
      </c>
      <c r="AX26" s="100">
        <v>11542868</v>
      </c>
      <c r="AY26" s="112">
        <f aca="true" t="shared" si="47" ref="AY26:AY31">AX26/AV26*100</f>
        <v>98.38476836697913</v>
      </c>
      <c r="AZ26" s="105">
        <f>BF26</f>
        <v>11694351</v>
      </c>
      <c r="BA26" s="162">
        <f t="shared" si="45"/>
        <v>101.31235148838226</v>
      </c>
      <c r="BE26" s="107" t="s">
        <v>79</v>
      </c>
      <c r="BF26" s="97">
        <v>11694351</v>
      </c>
    </row>
    <row r="27" spans="1:58" ht="24.75" customHeight="1">
      <c r="A27" s="495"/>
      <c r="B27" s="99"/>
      <c r="C27" s="81" t="s">
        <v>80</v>
      </c>
      <c r="D27" s="109">
        <f>SUM(D25:D26)</f>
        <v>5222883</v>
      </c>
      <c r="E27" s="110">
        <v>100.1</v>
      </c>
      <c r="F27" s="109">
        <f>SUM(F25:F26)</f>
        <v>5314363</v>
      </c>
      <c r="G27" s="110">
        <f t="shared" si="26"/>
        <v>101.75152305728466</v>
      </c>
      <c r="H27" s="109">
        <f>SUM(H25:H26)</f>
        <v>5149674</v>
      </c>
      <c r="I27" s="110">
        <f t="shared" si="27"/>
        <v>96.90105850879964</v>
      </c>
      <c r="J27" s="109">
        <f>SUM(J25:J26)</f>
        <v>5027576</v>
      </c>
      <c r="K27" s="110">
        <f t="shared" si="28"/>
        <v>97.62901496288892</v>
      </c>
      <c r="L27" s="109">
        <f>SUM(L25:L26)</f>
        <v>4838986</v>
      </c>
      <c r="M27" s="110">
        <f t="shared" si="29"/>
        <v>96.24888813217343</v>
      </c>
      <c r="N27" s="109">
        <f>SUM(N25:N26)</f>
        <v>4610489</v>
      </c>
      <c r="O27" s="110">
        <f t="shared" si="30"/>
        <v>95.27799832444235</v>
      </c>
      <c r="P27" s="109">
        <f>SUM(P25:P26)</f>
        <v>4447569</v>
      </c>
      <c r="Q27" s="110">
        <f t="shared" si="31"/>
        <v>96.46631843173252</v>
      </c>
      <c r="R27" s="109">
        <v>4605344</v>
      </c>
      <c r="S27" s="110">
        <f t="shared" si="32"/>
        <v>103.54744355849228</v>
      </c>
      <c r="T27" s="109">
        <f>SUM(T25:T26)</f>
        <v>5089647</v>
      </c>
      <c r="U27" s="114">
        <f t="shared" si="33"/>
        <v>110.51610911150176</v>
      </c>
      <c r="V27" s="109">
        <f>SUM(V25:V26)</f>
        <v>10279663</v>
      </c>
      <c r="W27" s="120">
        <f t="shared" si="34"/>
        <v>201.9720228141559</v>
      </c>
      <c r="X27" s="109">
        <f>SUM(X25:X26)</f>
        <v>10289166</v>
      </c>
      <c r="Y27" s="120">
        <f t="shared" si="35"/>
        <v>100.0924446647716</v>
      </c>
      <c r="Z27" s="109">
        <f>SUM(Z25:Z26)</f>
        <v>10093245</v>
      </c>
      <c r="AA27" s="110">
        <f t="shared" si="36"/>
        <v>98.09585150050061</v>
      </c>
      <c r="AB27" s="121">
        <f>SUM(AB25:AB26)</f>
        <v>9295262</v>
      </c>
      <c r="AC27" s="120">
        <f t="shared" si="37"/>
        <v>92.09389051786616</v>
      </c>
      <c r="AD27" s="121">
        <f>SUM(AD25:AD26)</f>
        <v>9221156</v>
      </c>
      <c r="AE27" s="120">
        <f t="shared" si="38"/>
        <v>91.35967669466064</v>
      </c>
      <c r="AF27" s="109">
        <f>SUM(AF25:AF26)</f>
        <v>9929558</v>
      </c>
      <c r="AG27" s="120">
        <f t="shared" si="39"/>
        <v>106.82386359846554</v>
      </c>
      <c r="AH27" s="109">
        <f>SUM(AH25:AH26)</f>
        <v>9990324</v>
      </c>
      <c r="AI27" s="120">
        <f t="shared" si="40"/>
        <v>100.61197084502653</v>
      </c>
      <c r="AJ27" s="109">
        <f>SUM(AJ25:AJ26)</f>
        <v>10168516</v>
      </c>
      <c r="AK27" s="110">
        <f t="shared" si="41"/>
        <v>101.78364585573001</v>
      </c>
      <c r="AL27" s="119">
        <f>SUM(AL25:AL26)</f>
        <v>10498010</v>
      </c>
      <c r="AM27" s="120">
        <f t="shared" si="42"/>
        <v>103.24033516788487</v>
      </c>
      <c r="AN27" s="109">
        <f>SUM(AN25:AN26)</f>
        <v>10928624</v>
      </c>
      <c r="AO27" s="120">
        <f t="shared" si="43"/>
        <v>104.10186311500942</v>
      </c>
      <c r="AP27" s="109">
        <f>SUM(AP25:AP26)</f>
        <v>11320381</v>
      </c>
      <c r="AQ27" s="110">
        <f t="shared" si="44"/>
        <v>103.58468733117728</v>
      </c>
      <c r="AR27" s="109">
        <f>SUM(AR25:AR26)</f>
        <v>11566251</v>
      </c>
      <c r="AS27" s="110">
        <f t="shared" si="46"/>
        <v>102.17192336547683</v>
      </c>
      <c r="AT27" s="109">
        <f>SUM(AT25:AT26)</f>
        <v>11849794</v>
      </c>
      <c r="AU27" s="110">
        <f t="shared" si="46"/>
        <v>102.45146850089972</v>
      </c>
      <c r="AV27" s="109">
        <f>SUM(AV25:AV26)</f>
        <v>12052526</v>
      </c>
      <c r="AW27" s="110">
        <f t="shared" si="46"/>
        <v>101.71084830673006</v>
      </c>
      <c r="AX27" s="109">
        <f>SUM(AX25:AX26)</f>
        <v>11867658</v>
      </c>
      <c r="AY27" s="110">
        <f t="shared" si="47"/>
        <v>98.4661472624079</v>
      </c>
      <c r="AZ27" s="122">
        <f>SUM(AZ25:AZ26)</f>
        <v>12021318</v>
      </c>
      <c r="BA27" s="140">
        <f t="shared" si="45"/>
        <v>101.29477947544494</v>
      </c>
      <c r="BF27" s="117"/>
    </row>
    <row r="28" spans="1:58" ht="24.75" customHeight="1">
      <c r="A28" s="495"/>
      <c r="B28" s="98"/>
      <c r="C28" s="82" t="s">
        <v>76</v>
      </c>
      <c r="D28" s="89"/>
      <c r="E28" s="90"/>
      <c r="F28" s="89"/>
      <c r="G28" s="90"/>
      <c r="H28" s="89"/>
      <c r="I28" s="90"/>
      <c r="J28" s="89"/>
      <c r="K28" s="90"/>
      <c r="L28" s="89"/>
      <c r="M28" s="90"/>
      <c r="N28" s="111"/>
      <c r="O28" s="112"/>
      <c r="P28" s="111"/>
      <c r="Q28" s="90"/>
      <c r="R28" s="111"/>
      <c r="S28" s="90"/>
      <c r="T28" s="124" t="s">
        <v>84</v>
      </c>
      <c r="U28" s="82" t="s">
        <v>85</v>
      </c>
      <c r="V28" s="124" t="s">
        <v>84</v>
      </c>
      <c r="W28" s="82" t="s">
        <v>85</v>
      </c>
      <c r="X28" s="124" t="s">
        <v>84</v>
      </c>
      <c r="Y28" s="84" t="s">
        <v>85</v>
      </c>
      <c r="Z28" s="111">
        <v>9854</v>
      </c>
      <c r="AA28" s="82" t="s">
        <v>85</v>
      </c>
      <c r="AB28" s="115">
        <v>18497</v>
      </c>
      <c r="AC28" s="114">
        <f t="shared" si="37"/>
        <v>187.71057438603614</v>
      </c>
      <c r="AD28" s="115">
        <v>18828</v>
      </c>
      <c r="AE28" s="114">
        <f t="shared" si="38"/>
        <v>191.0696163994317</v>
      </c>
      <c r="AF28" s="111">
        <v>38341</v>
      </c>
      <c r="AG28" s="114">
        <f t="shared" si="39"/>
        <v>207.28226198843055</v>
      </c>
      <c r="AH28" s="111">
        <v>38841</v>
      </c>
      <c r="AI28" s="114">
        <f t="shared" si="40"/>
        <v>101.30408700868523</v>
      </c>
      <c r="AJ28" s="111">
        <v>47007</v>
      </c>
      <c r="AK28" s="90">
        <f t="shared" si="41"/>
        <v>121.02417548466826</v>
      </c>
      <c r="AL28" s="113">
        <v>48370</v>
      </c>
      <c r="AM28" s="90">
        <f t="shared" si="42"/>
        <v>102.89956814942455</v>
      </c>
      <c r="AN28" s="113">
        <v>48704</v>
      </c>
      <c r="AO28" s="114">
        <f t="shared" si="43"/>
        <v>100.69051064709531</v>
      </c>
      <c r="AP28" s="111">
        <v>50740</v>
      </c>
      <c r="AQ28" s="112">
        <f t="shared" si="44"/>
        <v>104.18035479632064</v>
      </c>
      <c r="AR28" s="111">
        <v>51658</v>
      </c>
      <c r="AS28" s="112">
        <f t="shared" si="46"/>
        <v>101.80922349231376</v>
      </c>
      <c r="AT28" s="111">
        <v>52090</v>
      </c>
      <c r="AU28" s="112">
        <f t="shared" si="46"/>
        <v>100.83626930969065</v>
      </c>
      <c r="AV28" s="111">
        <v>52292</v>
      </c>
      <c r="AW28" s="112">
        <f t="shared" si="46"/>
        <v>100.38779036283356</v>
      </c>
      <c r="AX28" s="111">
        <v>53077</v>
      </c>
      <c r="AY28" s="112">
        <f t="shared" si="47"/>
        <v>101.50118564981258</v>
      </c>
      <c r="AZ28" s="116">
        <f>BF28</f>
        <v>53418</v>
      </c>
      <c r="BA28" s="162">
        <f t="shared" si="45"/>
        <v>100.64246283701037</v>
      </c>
      <c r="BD28" s="75" t="s">
        <v>86</v>
      </c>
      <c r="BE28" s="96" t="s">
        <v>76</v>
      </c>
      <c r="BF28" s="97">
        <v>53418</v>
      </c>
    </row>
    <row r="29" spans="1:58" ht="24.75" customHeight="1">
      <c r="A29" s="495"/>
      <c r="B29" s="98" t="s">
        <v>87</v>
      </c>
      <c r="C29" s="98" t="s">
        <v>88</v>
      </c>
      <c r="D29" s="89"/>
      <c r="E29" s="90"/>
      <c r="F29" s="89"/>
      <c r="G29" s="90"/>
      <c r="H29" s="89"/>
      <c r="I29" s="90"/>
      <c r="J29" s="89"/>
      <c r="K29" s="90"/>
      <c r="L29" s="89"/>
      <c r="M29" s="90"/>
      <c r="N29" s="111"/>
      <c r="O29" s="112"/>
      <c r="P29" s="111"/>
      <c r="Q29" s="90"/>
      <c r="R29" s="111"/>
      <c r="S29" s="90"/>
      <c r="T29" s="125" t="s">
        <v>84</v>
      </c>
      <c r="U29" s="99" t="s">
        <v>85</v>
      </c>
      <c r="V29" s="125" t="s">
        <v>84</v>
      </c>
      <c r="W29" s="99" t="s">
        <v>85</v>
      </c>
      <c r="X29" s="125" t="s">
        <v>84</v>
      </c>
      <c r="Y29" s="126" t="s">
        <v>85</v>
      </c>
      <c r="Z29" s="111">
        <v>282283</v>
      </c>
      <c r="AA29" s="99" t="s">
        <v>85</v>
      </c>
      <c r="AB29" s="115">
        <v>516507</v>
      </c>
      <c r="AC29" s="103">
        <f t="shared" si="37"/>
        <v>182.97488690427693</v>
      </c>
      <c r="AD29" s="115">
        <v>517306</v>
      </c>
      <c r="AE29" s="114">
        <f t="shared" si="38"/>
        <v>183.25793618460906</v>
      </c>
      <c r="AF29" s="111">
        <v>511350</v>
      </c>
      <c r="AG29" s="103">
        <f t="shared" si="39"/>
        <v>99.00156241832153</v>
      </c>
      <c r="AH29" s="111">
        <v>498229</v>
      </c>
      <c r="AI29" s="103">
        <f t="shared" si="40"/>
        <v>97.4340471301457</v>
      </c>
      <c r="AJ29" s="111">
        <v>522389</v>
      </c>
      <c r="AK29" s="101">
        <f t="shared" si="41"/>
        <v>104.84917578061494</v>
      </c>
      <c r="AL29" s="113">
        <v>503871</v>
      </c>
      <c r="AM29" s="103">
        <f t="shared" si="42"/>
        <v>96.45513209504794</v>
      </c>
      <c r="AN29" s="100">
        <v>503223</v>
      </c>
      <c r="AO29" s="103">
        <f t="shared" si="43"/>
        <v>99.87139565484023</v>
      </c>
      <c r="AP29" s="100">
        <v>513728</v>
      </c>
      <c r="AQ29" s="101">
        <f t="shared" si="44"/>
        <v>102.08754369335264</v>
      </c>
      <c r="AR29" s="100">
        <v>515673</v>
      </c>
      <c r="AS29" s="112">
        <f t="shared" si="46"/>
        <v>100.37860502055563</v>
      </c>
      <c r="AT29" s="100">
        <v>511225</v>
      </c>
      <c r="AU29" s="112">
        <f t="shared" si="46"/>
        <v>99.13743787245018</v>
      </c>
      <c r="AV29" s="100">
        <v>508214</v>
      </c>
      <c r="AW29" s="112">
        <f t="shared" si="46"/>
        <v>99.41102254388969</v>
      </c>
      <c r="AX29" s="100">
        <v>510956</v>
      </c>
      <c r="AY29" s="112">
        <f t="shared" si="47"/>
        <v>100.53953649446888</v>
      </c>
      <c r="AZ29" s="105">
        <f>BF29</f>
        <v>509869</v>
      </c>
      <c r="BA29" s="162">
        <f t="shared" si="45"/>
        <v>99.78726152545426</v>
      </c>
      <c r="BE29" s="107" t="s">
        <v>79</v>
      </c>
      <c r="BF29" s="97">
        <v>509869</v>
      </c>
    </row>
    <row r="30" spans="1:53" ht="24.75" customHeight="1">
      <c r="A30" s="495"/>
      <c r="B30" s="98"/>
      <c r="C30" s="82" t="s">
        <v>80</v>
      </c>
      <c r="D30" s="89"/>
      <c r="E30" s="90"/>
      <c r="F30" s="89"/>
      <c r="G30" s="90"/>
      <c r="H30" s="89"/>
      <c r="I30" s="90"/>
      <c r="J30" s="89"/>
      <c r="K30" s="90"/>
      <c r="L30" s="89"/>
      <c r="M30" s="90"/>
      <c r="N30" s="111"/>
      <c r="O30" s="112"/>
      <c r="P30" s="111"/>
      <c r="Q30" s="90"/>
      <c r="R30" s="111"/>
      <c r="S30" s="90"/>
      <c r="T30" s="163" t="s">
        <v>84</v>
      </c>
      <c r="U30" s="132" t="s">
        <v>85</v>
      </c>
      <c r="V30" s="163" t="s">
        <v>84</v>
      </c>
      <c r="W30" s="132" t="s">
        <v>85</v>
      </c>
      <c r="X30" s="163" t="s">
        <v>84</v>
      </c>
      <c r="Y30" s="134" t="s">
        <v>85</v>
      </c>
      <c r="Z30" s="109">
        <f>SUM(Z28:Z29)</f>
        <v>292137</v>
      </c>
      <c r="AA30" s="132" t="s">
        <v>85</v>
      </c>
      <c r="AB30" s="109">
        <f>SUM(AB28:AB29)</f>
        <v>535004</v>
      </c>
      <c r="AC30" s="120">
        <f t="shared" si="37"/>
        <v>183.1346251929745</v>
      </c>
      <c r="AD30" s="121">
        <f>SUM(AD28:AD29)</f>
        <v>536134</v>
      </c>
      <c r="AE30" s="120">
        <f t="shared" si="38"/>
        <v>183.5214300140003</v>
      </c>
      <c r="AF30" s="109">
        <f>SUM(AF28:AF29)</f>
        <v>549691</v>
      </c>
      <c r="AG30" s="120">
        <f t="shared" si="39"/>
        <v>102.7452131199019</v>
      </c>
      <c r="AH30" s="109">
        <f>SUM(AH28:AH29)</f>
        <v>537070</v>
      </c>
      <c r="AI30" s="120">
        <f t="shared" si="40"/>
        <v>97.70398278305447</v>
      </c>
      <c r="AJ30" s="109">
        <f>SUM(AJ28:AJ29)</f>
        <v>569396</v>
      </c>
      <c r="AK30" s="110">
        <f t="shared" si="41"/>
        <v>106.01895469864264</v>
      </c>
      <c r="AL30" s="119">
        <f>SUM(AL28:AL29)</f>
        <v>552241</v>
      </c>
      <c r="AM30" s="120">
        <f t="shared" si="42"/>
        <v>96.98715832215188</v>
      </c>
      <c r="AN30" s="109">
        <f>SUM(AN28:AN29)</f>
        <v>551927</v>
      </c>
      <c r="AO30" s="120">
        <f t="shared" si="43"/>
        <v>99.94314076644073</v>
      </c>
      <c r="AP30" s="109">
        <f>SUM(AP28:AP29)</f>
        <v>564468</v>
      </c>
      <c r="AQ30" s="110">
        <f t="shared" si="44"/>
        <v>102.27222078282092</v>
      </c>
      <c r="AR30" s="109">
        <f>SUM(AR28:AR29)</f>
        <v>567331</v>
      </c>
      <c r="AS30" s="110">
        <f t="shared" si="46"/>
        <v>100.50720324269933</v>
      </c>
      <c r="AT30" s="109">
        <f>SUM(AT28:AT29)</f>
        <v>563315</v>
      </c>
      <c r="AU30" s="110">
        <f t="shared" si="46"/>
        <v>99.29212399815981</v>
      </c>
      <c r="AV30" s="109">
        <f>SUM(AV28:AV29)</f>
        <v>560506</v>
      </c>
      <c r="AW30" s="110">
        <f t="shared" si="46"/>
        <v>99.50134471831925</v>
      </c>
      <c r="AX30" s="109">
        <f>SUM(AX28:AX29)</f>
        <v>564033</v>
      </c>
      <c r="AY30" s="110">
        <f t="shared" si="47"/>
        <v>100.6292528536715</v>
      </c>
      <c r="AZ30" s="122">
        <f>SUM(AZ28:AZ29)</f>
        <v>563287</v>
      </c>
      <c r="BA30" s="140">
        <f t="shared" si="45"/>
        <v>99.86773823517419</v>
      </c>
    </row>
    <row r="31" spans="1:53" ht="24.75" customHeight="1">
      <c r="A31" s="495"/>
      <c r="B31" s="82"/>
      <c r="C31" s="82" t="s">
        <v>76</v>
      </c>
      <c r="D31" s="89">
        <f>D22+D25</f>
        <v>156165</v>
      </c>
      <c r="E31" s="90">
        <v>99.3</v>
      </c>
      <c r="F31" s="89">
        <f>F22+F25</f>
        <v>154811</v>
      </c>
      <c r="G31" s="90">
        <f t="shared" si="26"/>
        <v>99.13296833477412</v>
      </c>
      <c r="H31" s="89">
        <f>H22+H25</f>
        <v>153134</v>
      </c>
      <c r="I31" s="90">
        <f t="shared" si="27"/>
        <v>98.91674364224764</v>
      </c>
      <c r="J31" s="89">
        <f>J22+J25</f>
        <v>151585</v>
      </c>
      <c r="K31" s="90">
        <f t="shared" si="28"/>
        <v>98.98846761659723</v>
      </c>
      <c r="L31" s="89">
        <f>L22+L25</f>
        <v>150507</v>
      </c>
      <c r="M31" s="90">
        <f t="shared" si="29"/>
        <v>99.28884784114523</v>
      </c>
      <c r="N31" s="111">
        <f>N22+N25</f>
        <v>148002</v>
      </c>
      <c r="O31" s="112">
        <f t="shared" si="30"/>
        <v>98.33562558552093</v>
      </c>
      <c r="P31" s="111">
        <f>P22+P25</f>
        <v>147722</v>
      </c>
      <c r="Q31" s="90">
        <f t="shared" si="31"/>
        <v>99.81081336738693</v>
      </c>
      <c r="R31" s="111">
        <f>R22+R25</f>
        <v>162264</v>
      </c>
      <c r="S31" s="90">
        <f>R31/P31*100</f>
        <v>109.84416674564383</v>
      </c>
      <c r="T31" s="111">
        <f>T22+T25</f>
        <v>188280</v>
      </c>
      <c r="U31" s="114">
        <f>T31/R31*100</f>
        <v>116.0331311936104</v>
      </c>
      <c r="V31" s="111">
        <f>V22+V25</f>
        <v>192730</v>
      </c>
      <c r="W31" s="114">
        <f>V31/T31*100</f>
        <v>102.36350116847248</v>
      </c>
      <c r="X31" s="111">
        <f>X22+X25</f>
        <v>197275</v>
      </c>
      <c r="Y31" s="114">
        <f>X31/V31*100</f>
        <v>102.35822134592436</v>
      </c>
      <c r="Z31" s="111">
        <f>Z22+Z25+Z28</f>
        <v>196980</v>
      </c>
      <c r="AA31" s="112">
        <f>Z31/X31*100</f>
        <v>99.85046255227475</v>
      </c>
      <c r="AB31" s="111">
        <f>AB22+AB25+AB28</f>
        <v>192066</v>
      </c>
      <c r="AC31" s="114">
        <f t="shared" si="37"/>
        <v>97.50533049040511</v>
      </c>
      <c r="AD31" s="115">
        <f>AD22+AD25+AD28</f>
        <v>191142</v>
      </c>
      <c r="AE31" s="114">
        <f t="shared" si="38"/>
        <v>97.0362473347548</v>
      </c>
      <c r="AF31" s="111">
        <f>AF22+AF25+AF28</f>
        <v>382239</v>
      </c>
      <c r="AG31" s="114">
        <f t="shared" si="39"/>
        <v>199.01440129955327</v>
      </c>
      <c r="AH31" s="111">
        <f>AH22+AH25+AH28</f>
        <v>384348</v>
      </c>
      <c r="AI31" s="114">
        <f t="shared" si="40"/>
        <v>100.55174903659751</v>
      </c>
      <c r="AJ31" s="111">
        <f>AJ22+AJ25+AJ28</f>
        <v>480943</v>
      </c>
      <c r="AK31" s="112">
        <f t="shared" si="41"/>
        <v>125.13217188589508</v>
      </c>
      <c r="AL31" s="113">
        <f>AL22+AL25+AL28</f>
        <v>483431</v>
      </c>
      <c r="AM31" s="114">
        <f t="shared" si="42"/>
        <v>100.51731702093596</v>
      </c>
      <c r="AN31" s="89">
        <f>AN22+AN25+AN28</f>
        <v>490119</v>
      </c>
      <c r="AO31" s="114">
        <f t="shared" si="43"/>
        <v>101.38344458671456</v>
      </c>
      <c r="AP31" s="89">
        <f>AP22+AP25+AP28</f>
        <v>493338</v>
      </c>
      <c r="AQ31" s="112">
        <f t="shared" si="44"/>
        <v>100.65677927197272</v>
      </c>
      <c r="AR31" s="89">
        <f>AR22+AR25+AR28</f>
        <v>498757</v>
      </c>
      <c r="AS31" s="112">
        <f t="shared" si="46"/>
        <v>101.09843555533935</v>
      </c>
      <c r="AT31" s="89">
        <f>AT22+AT25+AT28</f>
        <v>502943</v>
      </c>
      <c r="AU31" s="112">
        <f t="shared" si="46"/>
        <v>100.83928646615486</v>
      </c>
      <c r="AV31" s="89">
        <f>AV22+AV25+AV28</f>
        <v>507485</v>
      </c>
      <c r="AW31" s="112">
        <f t="shared" si="46"/>
        <v>100.90308444495699</v>
      </c>
      <c r="AX31" s="89">
        <f>AX22+AX25+AX28</f>
        <v>507505</v>
      </c>
      <c r="AY31" s="112">
        <f t="shared" si="47"/>
        <v>100.00394100318235</v>
      </c>
      <c r="AZ31" s="94">
        <f>AZ22+AZ25+AZ28</f>
        <v>508299</v>
      </c>
      <c r="BA31" s="162">
        <f t="shared" si="45"/>
        <v>100.15645166057476</v>
      </c>
    </row>
    <row r="32" spans="1:53" ht="24.75" customHeight="1">
      <c r="A32" s="495"/>
      <c r="B32" s="98" t="s">
        <v>80</v>
      </c>
      <c r="C32" s="99" t="s">
        <v>79</v>
      </c>
      <c r="D32" s="100">
        <f>D23+D26</f>
        <v>7960919</v>
      </c>
      <c r="E32" s="101">
        <v>101</v>
      </c>
      <c r="F32" s="100">
        <f>F23+F26</f>
        <v>8012458</v>
      </c>
      <c r="G32" s="101">
        <f t="shared" si="26"/>
        <v>100.64740013056281</v>
      </c>
      <c r="H32" s="100">
        <f>H23+H26</f>
        <v>7750280</v>
      </c>
      <c r="I32" s="101">
        <f t="shared" si="27"/>
        <v>96.72787052362708</v>
      </c>
      <c r="J32" s="100">
        <f>J23+J26</f>
        <v>7572761</v>
      </c>
      <c r="K32" s="101">
        <f t="shared" si="28"/>
        <v>97.70951501107056</v>
      </c>
      <c r="L32" s="100">
        <f>L23+L26</f>
        <v>7417704</v>
      </c>
      <c r="M32" s="101">
        <f t="shared" si="29"/>
        <v>97.95243769082373</v>
      </c>
      <c r="N32" s="111">
        <f>N23+N26</f>
        <v>7042038</v>
      </c>
      <c r="O32" s="112">
        <f t="shared" si="30"/>
        <v>94.93554878976028</v>
      </c>
      <c r="P32" s="111">
        <f>P23+P26</f>
        <v>6831216</v>
      </c>
      <c r="Q32" s="101">
        <f t="shared" si="31"/>
        <v>97.0062359788459</v>
      </c>
      <c r="R32" s="111">
        <f>R23+R26</f>
        <v>7063667</v>
      </c>
      <c r="S32" s="101">
        <f>R32/P32*100</f>
        <v>103.40277631390956</v>
      </c>
      <c r="T32" s="111">
        <f>T23+T26</f>
        <v>8056401</v>
      </c>
      <c r="U32" s="114">
        <f>T32/R32*100</f>
        <v>114.05408833683694</v>
      </c>
      <c r="V32" s="111">
        <f>V23+V26</f>
        <v>15780038</v>
      </c>
      <c r="W32" s="114">
        <f>V32/T32*100</f>
        <v>195.86957004746907</v>
      </c>
      <c r="X32" s="111">
        <f>X23+X26</f>
        <v>15842791</v>
      </c>
      <c r="Y32" s="114">
        <f>X32/V32*100</f>
        <v>100.39767331358772</v>
      </c>
      <c r="Z32" s="111">
        <f>Z23+Z26+Z29</f>
        <v>15517763</v>
      </c>
      <c r="AA32" s="112">
        <f>Z32/X32*100</f>
        <v>97.94841704343635</v>
      </c>
      <c r="AB32" s="111">
        <f>AB23+AB26+AB29</f>
        <v>14076350</v>
      </c>
      <c r="AC32" s="114">
        <f t="shared" si="37"/>
        <v>90.71120624796242</v>
      </c>
      <c r="AD32" s="115">
        <f>AD23+AD26+AD29</f>
        <v>13842929</v>
      </c>
      <c r="AE32" s="114">
        <f t="shared" si="38"/>
        <v>89.2069881464229</v>
      </c>
      <c r="AF32" s="111">
        <f>AF23+AF26+AF29</f>
        <v>14593654</v>
      </c>
      <c r="AG32" s="114">
        <f t="shared" si="39"/>
        <v>103.67498676858702</v>
      </c>
      <c r="AH32" s="111">
        <f>AH23+AH26+AH29</f>
        <v>14695907</v>
      </c>
      <c r="AI32" s="114">
        <f t="shared" si="40"/>
        <v>100.70066756413438</v>
      </c>
      <c r="AJ32" s="111">
        <f>AJ23+AJ26+AJ29</f>
        <v>14716734</v>
      </c>
      <c r="AK32" s="112">
        <f t="shared" si="41"/>
        <v>100.14171973189544</v>
      </c>
      <c r="AL32" s="113">
        <f>AL23+AL26+AL29</f>
        <v>14914647</v>
      </c>
      <c r="AM32" s="114">
        <f t="shared" si="42"/>
        <v>101.34481604410325</v>
      </c>
      <c r="AN32" s="100">
        <f>AN23+AN26+AN29</f>
        <v>15333145</v>
      </c>
      <c r="AO32" s="114">
        <f t="shared" si="43"/>
        <v>102.80595310100198</v>
      </c>
      <c r="AP32" s="100">
        <f>AP23+AP26+AP29</f>
        <v>15387562</v>
      </c>
      <c r="AQ32" s="112">
        <f t="shared" si="44"/>
        <v>100.35489783733213</v>
      </c>
      <c r="AR32" s="100">
        <f>AR23+AR26+AR29</f>
        <v>15585532</v>
      </c>
      <c r="AS32" s="112">
        <f>AR32/AP32*100</f>
        <v>101.28655858543414</v>
      </c>
      <c r="AT32" s="100">
        <f>AT23+AT26+AT29</f>
        <v>15848459</v>
      </c>
      <c r="AU32" s="112">
        <f>AT32/AR32*100</f>
        <v>101.6869940660351</v>
      </c>
      <c r="AV32" s="100">
        <f>AV23+AV26+AV29</f>
        <v>16008745</v>
      </c>
      <c r="AW32" s="112">
        <f>AV32/AT32*100</f>
        <v>101.01136646786921</v>
      </c>
      <c r="AX32" s="100">
        <f>AX23+AX26+AX29</f>
        <v>15586031</v>
      </c>
      <c r="AY32" s="112">
        <f>AX32/AV32*100</f>
        <v>97.35948070882509</v>
      </c>
      <c r="AZ32" s="105">
        <f>AZ23+AZ26+AZ29</f>
        <v>16367450</v>
      </c>
      <c r="BA32" s="162">
        <f t="shared" si="45"/>
        <v>105.01358556261052</v>
      </c>
    </row>
    <row r="33" spans="1:53" ht="24.75" customHeight="1">
      <c r="A33" s="495"/>
      <c r="B33" s="99"/>
      <c r="C33" s="81" t="s">
        <v>80</v>
      </c>
      <c r="D33" s="109">
        <f>SUM(D31:D32)</f>
        <v>8117084</v>
      </c>
      <c r="E33" s="110">
        <v>101</v>
      </c>
      <c r="F33" s="109">
        <f>SUM(F31:F32)</f>
        <v>8167269</v>
      </c>
      <c r="G33" s="110">
        <f t="shared" si="26"/>
        <v>100.61826389871042</v>
      </c>
      <c r="H33" s="109">
        <f>SUM(H31:H32)</f>
        <v>7903414</v>
      </c>
      <c r="I33" s="110">
        <f t="shared" si="27"/>
        <v>96.76936072510897</v>
      </c>
      <c r="J33" s="109">
        <f>SUM(J31:J32)</f>
        <v>7724346</v>
      </c>
      <c r="K33" s="110">
        <f t="shared" si="28"/>
        <v>97.73429558416147</v>
      </c>
      <c r="L33" s="109">
        <f>SUM(L31:L32)</f>
        <v>7568211</v>
      </c>
      <c r="M33" s="110">
        <f t="shared" si="29"/>
        <v>97.97866382474322</v>
      </c>
      <c r="N33" s="109">
        <f>SUM(N31:N32)</f>
        <v>7190040</v>
      </c>
      <c r="O33" s="110">
        <f t="shared" si="30"/>
        <v>95.00316521302062</v>
      </c>
      <c r="P33" s="109">
        <f>SUM(P31:P32)</f>
        <v>6978938</v>
      </c>
      <c r="Q33" s="110">
        <f t="shared" si="31"/>
        <v>97.0639662644436</v>
      </c>
      <c r="R33" s="109">
        <f>SUM(R31:R32)</f>
        <v>7225931</v>
      </c>
      <c r="S33" s="110">
        <f>R33/P33*100</f>
        <v>103.53912013547047</v>
      </c>
      <c r="T33" s="109">
        <f>SUM(T31:T32)</f>
        <v>8244681</v>
      </c>
      <c r="U33" s="110">
        <f>T33/R33*100</f>
        <v>114.09852931061755</v>
      </c>
      <c r="V33" s="109">
        <f>SUM(V31:V32)</f>
        <v>15972768</v>
      </c>
      <c r="W33" s="120">
        <f>V33/T33*100</f>
        <v>193.7342148228658</v>
      </c>
      <c r="X33" s="109">
        <f>SUM(X31:X32)</f>
        <v>16040066</v>
      </c>
      <c r="Y33" s="120">
        <f>X33/V33*100</f>
        <v>100.42132960298429</v>
      </c>
      <c r="Z33" s="109">
        <f>SUM(Z31:Z32)</f>
        <v>15714743</v>
      </c>
      <c r="AA33" s="110">
        <f>Z33/X33*100</f>
        <v>97.97181009105573</v>
      </c>
      <c r="AB33" s="109">
        <f>SUM(AB31:AB32)</f>
        <v>14268416</v>
      </c>
      <c r="AC33" s="120">
        <f t="shared" si="37"/>
        <v>90.79636873476072</v>
      </c>
      <c r="AD33" s="121">
        <f>SUM(AD31:AD32)</f>
        <v>14034071</v>
      </c>
      <c r="AE33" s="120">
        <f t="shared" si="38"/>
        <v>89.30512576629475</v>
      </c>
      <c r="AF33" s="109">
        <f>SUM(AF31:AF32)</f>
        <v>14975893</v>
      </c>
      <c r="AG33" s="120">
        <f t="shared" si="39"/>
        <v>104.95834295832138</v>
      </c>
      <c r="AH33" s="109">
        <f>SUM(AH31:AH32)</f>
        <v>15080255</v>
      </c>
      <c r="AI33" s="120">
        <f t="shared" si="40"/>
        <v>100.69686662424738</v>
      </c>
      <c r="AJ33" s="109">
        <f>SUM(AJ31:AJ32)</f>
        <v>15197677</v>
      </c>
      <c r="AK33" s="110">
        <f t="shared" si="41"/>
        <v>100.77864731067214</v>
      </c>
      <c r="AL33" s="119">
        <f>SUM(AL31:AL32)</f>
        <v>15398078</v>
      </c>
      <c r="AM33" s="120">
        <f t="shared" si="42"/>
        <v>101.31862915628487</v>
      </c>
      <c r="AN33" s="109">
        <f>SUM(AN31:AN32)</f>
        <v>15823264</v>
      </c>
      <c r="AO33" s="120">
        <f t="shared" si="43"/>
        <v>102.76129267561835</v>
      </c>
      <c r="AP33" s="109">
        <f>SUM(AP31:AP32)</f>
        <v>15880900</v>
      </c>
      <c r="AQ33" s="110">
        <f t="shared" si="44"/>
        <v>100.36424848880736</v>
      </c>
      <c r="AR33" s="109">
        <f>SUM(AR31:AR32)</f>
        <v>16084289</v>
      </c>
      <c r="AS33" s="110">
        <f>AR33/AP33*100</f>
        <v>101.28071456907355</v>
      </c>
      <c r="AT33" s="109">
        <f>SUM(AT31:AT32)</f>
        <v>16351402</v>
      </c>
      <c r="AU33" s="110">
        <f>AT33/AR33*100</f>
        <v>101.66070753889089</v>
      </c>
      <c r="AV33" s="109">
        <f>SUM(AV31:AV32)</f>
        <v>16516230</v>
      </c>
      <c r="AW33" s="110">
        <f>AV33/AT33*100</f>
        <v>101.00803588585248</v>
      </c>
      <c r="AX33" s="109">
        <f>SUM(AX31:AX32)</f>
        <v>16093536</v>
      </c>
      <c r="AY33" s="110">
        <f>AX33/AV33*100</f>
        <v>97.44073556737827</v>
      </c>
      <c r="AZ33" s="122">
        <f>SUM(AZ31:AZ32)</f>
        <v>16875749</v>
      </c>
      <c r="BA33" s="140">
        <f t="shared" si="45"/>
        <v>104.8604172507521</v>
      </c>
    </row>
    <row r="34" spans="1:59" ht="24.75" customHeight="1">
      <c r="A34" s="495"/>
      <c r="B34" s="497" t="s">
        <v>89</v>
      </c>
      <c r="C34" s="498"/>
      <c r="D34" s="109">
        <v>33046</v>
      </c>
      <c r="E34" s="131">
        <v>0</v>
      </c>
      <c r="F34" s="109">
        <v>50026</v>
      </c>
      <c r="G34" s="131">
        <v>0</v>
      </c>
      <c r="H34" s="130">
        <v>-3634</v>
      </c>
      <c r="I34" s="131">
        <v>0</v>
      </c>
      <c r="J34" s="109">
        <v>20368</v>
      </c>
      <c r="K34" s="131">
        <v>0</v>
      </c>
      <c r="L34" s="109">
        <v>32697</v>
      </c>
      <c r="M34" s="131">
        <v>0</v>
      </c>
      <c r="N34" s="111">
        <v>734</v>
      </c>
      <c r="O34" s="164">
        <v>0</v>
      </c>
      <c r="P34" s="130">
        <v>-4408</v>
      </c>
      <c r="Q34" s="164">
        <v>0</v>
      </c>
      <c r="R34" s="130">
        <v>-59528</v>
      </c>
      <c r="S34" s="164">
        <v>0</v>
      </c>
      <c r="T34" s="130">
        <v>-91783</v>
      </c>
      <c r="U34" s="132" t="s">
        <v>85</v>
      </c>
      <c r="V34" s="130">
        <v>-900359</v>
      </c>
      <c r="W34" s="132" t="s">
        <v>85</v>
      </c>
      <c r="X34" s="130">
        <v>-70209</v>
      </c>
      <c r="Y34" s="134" t="s">
        <v>85</v>
      </c>
      <c r="Z34" s="130">
        <v>-35729</v>
      </c>
      <c r="AA34" s="132" t="s">
        <v>85</v>
      </c>
      <c r="AB34" s="130">
        <v>58054</v>
      </c>
      <c r="AC34" s="134" t="s">
        <v>85</v>
      </c>
      <c r="AD34" s="165">
        <v>-43243</v>
      </c>
      <c r="AE34" s="134" t="s">
        <v>85</v>
      </c>
      <c r="AF34" s="130">
        <v>-173398</v>
      </c>
      <c r="AG34" s="134" t="s">
        <v>85</v>
      </c>
      <c r="AH34" s="130">
        <v>-71766</v>
      </c>
      <c r="AI34" s="134" t="s">
        <v>85</v>
      </c>
      <c r="AJ34" s="130">
        <v>-90787</v>
      </c>
      <c r="AK34" s="132" t="s">
        <v>85</v>
      </c>
      <c r="AL34" s="133">
        <v>-116374</v>
      </c>
      <c r="AM34" s="134" t="s">
        <v>85</v>
      </c>
      <c r="AN34" s="130">
        <v>-140243</v>
      </c>
      <c r="AO34" s="134" t="s">
        <v>85</v>
      </c>
      <c r="AP34" s="130">
        <v>-139887</v>
      </c>
      <c r="AQ34" s="132" t="s">
        <v>85</v>
      </c>
      <c r="AR34" s="130">
        <v>-117960</v>
      </c>
      <c r="AS34" s="132" t="s">
        <v>85</v>
      </c>
      <c r="AT34" s="130">
        <v>-123028</v>
      </c>
      <c r="AU34" s="132" t="s">
        <v>85</v>
      </c>
      <c r="AV34" s="130">
        <v>-114808</v>
      </c>
      <c r="AW34" s="132" t="s">
        <v>85</v>
      </c>
      <c r="AX34" s="130">
        <v>-46111</v>
      </c>
      <c r="AY34" s="132" t="s">
        <v>85</v>
      </c>
      <c r="AZ34" s="138">
        <f>BG34</f>
        <v>-111112</v>
      </c>
      <c r="BA34" s="139" t="s">
        <v>85</v>
      </c>
      <c r="BE34" s="97">
        <v>1931812</v>
      </c>
      <c r="BF34" s="97">
        <v>2042924</v>
      </c>
      <c r="BG34" s="166">
        <f>BE34-BF34</f>
        <v>-111112</v>
      </c>
    </row>
    <row r="35" spans="1:53" ht="24.75" customHeight="1">
      <c r="A35" s="495"/>
      <c r="B35" s="497" t="s">
        <v>90</v>
      </c>
      <c r="C35" s="498"/>
      <c r="D35" s="109">
        <f>D33+D34</f>
        <v>8150130</v>
      </c>
      <c r="E35" s="110">
        <v>86.4</v>
      </c>
      <c r="F35" s="109">
        <f>F33+F34</f>
        <v>8217295</v>
      </c>
      <c r="G35" s="110">
        <f>F35/D35*100</f>
        <v>100.82409728433778</v>
      </c>
      <c r="H35" s="109">
        <f>H33+H34</f>
        <v>7899780</v>
      </c>
      <c r="I35" s="110">
        <f>H35/F35*100</f>
        <v>96.13601556229878</v>
      </c>
      <c r="J35" s="109">
        <f>J33+J34</f>
        <v>7744714</v>
      </c>
      <c r="K35" s="110">
        <f>J35/H35*100</f>
        <v>98.03708457703885</v>
      </c>
      <c r="L35" s="109">
        <f>L33+L34</f>
        <v>7600908</v>
      </c>
      <c r="M35" s="110">
        <f>L35/J35*100</f>
        <v>98.14317223334523</v>
      </c>
      <c r="N35" s="109">
        <f>N33+N34</f>
        <v>7190774</v>
      </c>
      <c r="O35" s="110">
        <f>N35/L35*100</f>
        <v>94.60414466271662</v>
      </c>
      <c r="P35" s="109">
        <f>P33+P34</f>
        <v>6974530</v>
      </c>
      <c r="Q35" s="110">
        <f>P35/N35*100</f>
        <v>96.99275766419582</v>
      </c>
      <c r="R35" s="109">
        <f>R33+R34</f>
        <v>7166403</v>
      </c>
      <c r="S35" s="110">
        <f>R35/P35*100</f>
        <v>102.75105275911065</v>
      </c>
      <c r="T35" s="109">
        <f>T33+T34</f>
        <v>8152898</v>
      </c>
      <c r="U35" s="120">
        <f>T35/R35*100</f>
        <v>113.76555295592503</v>
      </c>
      <c r="V35" s="109">
        <f>V33+V34</f>
        <v>15072409</v>
      </c>
      <c r="W35" s="120">
        <f>V35/T35*100</f>
        <v>184.87179650720518</v>
      </c>
      <c r="X35" s="109">
        <f>X33+X34</f>
        <v>15969857</v>
      </c>
      <c r="Y35" s="120">
        <f>X35/V35*100</f>
        <v>105.9542439433537</v>
      </c>
      <c r="Z35" s="109">
        <f>Z33+Z34</f>
        <v>15679014</v>
      </c>
      <c r="AA35" s="110">
        <f>Z35/X35*100</f>
        <v>98.17880022344596</v>
      </c>
      <c r="AB35" s="109">
        <f>AB33+AB34</f>
        <v>14326470</v>
      </c>
      <c r="AC35" s="120">
        <f>AB35/Z35*100</f>
        <v>91.37353917791003</v>
      </c>
      <c r="AD35" s="121">
        <f>AD33+AD34</f>
        <v>13990828</v>
      </c>
      <c r="AE35" s="120">
        <f>AD35/Z35*100</f>
        <v>89.23283058488244</v>
      </c>
      <c r="AF35" s="109">
        <f>AF33+AF34</f>
        <v>14802495</v>
      </c>
      <c r="AG35" s="120">
        <f>AF35/AB35*100</f>
        <v>103.32269568149029</v>
      </c>
      <c r="AH35" s="109">
        <f>AH33+AH34</f>
        <v>15008489</v>
      </c>
      <c r="AI35" s="120">
        <f>AH35/AF35*100</f>
        <v>101.391616751095</v>
      </c>
      <c r="AJ35" s="109">
        <f>AJ33+AJ34</f>
        <v>15106890</v>
      </c>
      <c r="AK35" s="110">
        <f>AJ35/AH35*100</f>
        <v>100.65563562061443</v>
      </c>
      <c r="AL35" s="119">
        <f>AL33+AL34</f>
        <v>15281704</v>
      </c>
      <c r="AM35" s="120">
        <f>AL35/AJ35*100</f>
        <v>101.15718059772728</v>
      </c>
      <c r="AN35" s="109">
        <f>AN33+AN34</f>
        <v>15683021</v>
      </c>
      <c r="AO35" s="120">
        <f>AN35/AL35*100</f>
        <v>102.62612729575184</v>
      </c>
      <c r="AP35" s="109">
        <f>AP33+AP34</f>
        <v>15741013</v>
      </c>
      <c r="AQ35" s="110">
        <f>AP35/AN35*100</f>
        <v>100.36977569563925</v>
      </c>
      <c r="AR35" s="109">
        <f>AR33+AR34</f>
        <v>15966329</v>
      </c>
      <c r="AS35" s="110">
        <f>AR35/AP35*100</f>
        <v>101.43139453604415</v>
      </c>
      <c r="AT35" s="109">
        <f>AT33+AT34</f>
        <v>16228374</v>
      </c>
      <c r="AU35" s="110">
        <f>AT35/AR35*100</f>
        <v>101.64123512674705</v>
      </c>
      <c r="AV35" s="109">
        <f>AV33+AV34</f>
        <v>16401422</v>
      </c>
      <c r="AW35" s="110">
        <f>AV35/AT35*100</f>
        <v>101.06632987383702</v>
      </c>
      <c r="AX35" s="109">
        <f>AX33+AX34</f>
        <v>16047425</v>
      </c>
      <c r="AY35" s="110">
        <f>AX35/AV35*100</f>
        <v>97.8416688504204</v>
      </c>
      <c r="AZ35" s="122">
        <f>AZ33+AZ34</f>
        <v>16764637</v>
      </c>
      <c r="BA35" s="140">
        <f>AZ35/AX35*100</f>
        <v>104.46932763356114</v>
      </c>
    </row>
    <row r="36" spans="1:53" ht="24.75" customHeight="1" thickBot="1">
      <c r="A36" s="496"/>
      <c r="B36" s="499" t="s">
        <v>91</v>
      </c>
      <c r="C36" s="500"/>
      <c r="D36" s="141">
        <v>1383618</v>
      </c>
      <c r="E36" s="142" t="s">
        <v>95</v>
      </c>
      <c r="F36" s="141">
        <v>921815</v>
      </c>
      <c r="G36" s="143">
        <f>F36/D36*100</f>
        <v>66.62351891923926</v>
      </c>
      <c r="H36" s="141">
        <v>877474</v>
      </c>
      <c r="I36" s="143">
        <f>H36/F36*100</f>
        <v>95.18981574393995</v>
      </c>
      <c r="J36" s="141">
        <v>861977</v>
      </c>
      <c r="K36" s="143">
        <f>J36/H36*100</f>
        <v>98.2339077853019</v>
      </c>
      <c r="L36" s="141">
        <v>840301</v>
      </c>
      <c r="M36" s="143">
        <f>L36/J36*100</f>
        <v>97.48531573348245</v>
      </c>
      <c r="N36" s="144">
        <v>805461</v>
      </c>
      <c r="O36" s="145">
        <f>N36/L36*100</f>
        <v>95.85386665016465</v>
      </c>
      <c r="P36" s="144">
        <v>790355</v>
      </c>
      <c r="Q36" s="145">
        <f>P36/N36*100</f>
        <v>98.12455227503256</v>
      </c>
      <c r="R36" s="144">
        <v>822099</v>
      </c>
      <c r="S36" s="145">
        <f>R36/P36*100</f>
        <v>104.01642299979123</v>
      </c>
      <c r="T36" s="141">
        <v>453030</v>
      </c>
      <c r="U36" s="143">
        <f>T36/R36*100</f>
        <v>55.106501771684435</v>
      </c>
      <c r="V36" s="141">
        <v>0</v>
      </c>
      <c r="W36" s="147">
        <f>V36/T36*100</f>
        <v>0</v>
      </c>
      <c r="X36" s="141">
        <v>0</v>
      </c>
      <c r="Y36" s="147">
        <v>0</v>
      </c>
      <c r="Z36" s="141">
        <v>0</v>
      </c>
      <c r="AA36" s="145">
        <v>0</v>
      </c>
      <c r="AB36" s="141">
        <v>0</v>
      </c>
      <c r="AC36" s="147">
        <v>0</v>
      </c>
      <c r="AD36" s="148">
        <v>0</v>
      </c>
      <c r="AE36" s="147">
        <v>0</v>
      </c>
      <c r="AF36" s="141">
        <v>0</v>
      </c>
      <c r="AG36" s="147">
        <v>0</v>
      </c>
      <c r="AH36" s="141">
        <v>0</v>
      </c>
      <c r="AI36" s="147">
        <v>0</v>
      </c>
      <c r="AJ36" s="141">
        <v>0</v>
      </c>
      <c r="AK36" s="145">
        <v>0</v>
      </c>
      <c r="AL36" s="146">
        <v>0</v>
      </c>
      <c r="AM36" s="147">
        <v>0</v>
      </c>
      <c r="AN36" s="141">
        <v>0</v>
      </c>
      <c r="AO36" s="147">
        <v>0</v>
      </c>
      <c r="AP36" s="141">
        <v>0</v>
      </c>
      <c r="AQ36" s="145">
        <v>0</v>
      </c>
      <c r="AR36" s="141">
        <v>0</v>
      </c>
      <c r="AS36" s="145">
        <v>0</v>
      </c>
      <c r="AT36" s="141">
        <v>0</v>
      </c>
      <c r="AU36" s="145">
        <v>0</v>
      </c>
      <c r="AV36" s="141">
        <v>0</v>
      </c>
      <c r="AW36" s="145">
        <v>0</v>
      </c>
      <c r="AX36" s="141">
        <v>0</v>
      </c>
      <c r="AY36" s="145">
        <v>0</v>
      </c>
      <c r="AZ36" s="149">
        <v>0</v>
      </c>
      <c r="BA36" s="150">
        <v>0</v>
      </c>
    </row>
    <row r="37" ht="24.75" customHeight="1">
      <c r="E37" s="74"/>
    </row>
  </sheetData>
  <sheetProtection/>
  <protectedRanges>
    <protectedRange sqref="P6:P7 P9:P10 P18 P20 P22:P23 P25:P26 P34 P36 AB22:AB23 AB25:AB26 AB34 AB36 X6:X7 X9:X10 X18 X20 T6:T7 T9:T10 T18 T20 V6:V7 V9:V10 V18 V20 AB6:AB7 AB9:AB10 AB18 AB20 Z6:Z7 Z9:Z10 Z18 Z20 Z22:Z23 Z25:Z26 Z34 Z36 V22:V23 V25:V26 V34 V36 X22:X23 X25:X26 X34 X36 T22:T23 T25:T26 T34 T36 R6:R7 R9:R10 R18 R20 R22:R23 R25:R26 R34 R36 AF22:AF23 AF25:AF26 AF34 AF36 AF6:AF7 AF9:AF10 AF18 AF20 AD22:AD23 AD25:AD26 AD34 AD36 AD6:AD7 AD9:AD10 AD18 AD20 AH22:AH23 AH25:AH26 AH34 AH36 AH6:AH7 AH9:AH10 AH18 AH20 AJ22:AJ23 AJ25:AJ26 AJ34 AJ36 AJ6:AJ7 AJ9:AJ10 AJ18 AJ20 AR22:AR23 AR25:AR26 AR34 AR36 AR6:AR7 AR9:AR10 AR18 AR20 AL22:AL23 AL25:AL26 AL34 AL36 AL6:AL7 AL9:AL10 AL18 AL20 AN22:AN23 AN25:AN26 AN34 AN36 AN6:AN7 AN9:AN10 AN18 AN20 AP22:AP23 AP25:AP26 AP34 AP36 AP6:AP7 AP9:AP10 AP18 AP20 AV22:AV23 AV25:AV26 AV34 AV36 AV6:AV7 AV9:AV10 AV18 AV20 AT22:AT23 AT25:AT26 AT34 AT36 AT6:AT7 AT9:AT10 AT18 AT20 AZ25:AZ26 AZ6:AZ7 AZ9:AZ10 AZ18 AZ20 AZ34 AZ22:AZ23 AZ36 AX22:AX23 AX25:AX26 AX34 AX36 AX6:AX7 AX9:AX10 AX18 AX20" name="範囲1"/>
  </protectedRanges>
  <mergeCells count="34">
    <mergeCell ref="A22:A36"/>
    <mergeCell ref="B34:C34"/>
    <mergeCell ref="B35:C35"/>
    <mergeCell ref="B36:C36"/>
    <mergeCell ref="AX4:AY4"/>
    <mergeCell ref="AZ4:BA4"/>
    <mergeCell ref="A6:A20"/>
    <mergeCell ref="B18:C18"/>
    <mergeCell ref="B19:C19"/>
    <mergeCell ref="B20:C20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C5"/>
    <mergeCell ref="D4:E4"/>
    <mergeCell ref="F4:G4"/>
    <mergeCell ref="H4:I4"/>
    <mergeCell ref="J4:K4"/>
    <mergeCell ref="L4:M4"/>
  </mergeCells>
  <printOptions horizontalCentered="1"/>
  <pageMargins left="0.5905511811023623" right="0.5905511811023623" top="0.3937007874015748" bottom="0.1968503937007874" header="0.5905511811023623" footer="0.1968503937007874"/>
  <pageSetup horizontalDpi="600" verticalDpi="600" orientation="portrait" paperSize="9" scale="99" r:id="rId2"/>
  <colBreaks count="1" manualBreakCount="1">
    <brk id="4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showGridLines="0" view="pageBreakPreview" zoomScale="85" zoomScaleSheetLayoutView="85" zoomScalePageLayoutView="0" workbookViewId="0" topLeftCell="A1">
      <selection activeCell="A17" sqref="A17:B17"/>
    </sheetView>
  </sheetViews>
  <sheetFormatPr defaultColWidth="8.796875" defaultRowHeight="23.25" customHeight="1"/>
  <cols>
    <col min="1" max="1" width="9.59765625" style="16" customWidth="1"/>
    <col min="2" max="2" width="20" style="16" customWidth="1"/>
    <col min="3" max="3" width="12.59765625" style="14" customWidth="1"/>
    <col min="4" max="6" width="16.59765625" style="14" customWidth="1"/>
    <col min="7" max="7" width="12.59765625" style="14" customWidth="1"/>
    <col min="8" max="8" width="10.8984375" style="14" customWidth="1"/>
    <col min="9" max="9" width="10.69921875" style="14" customWidth="1"/>
    <col min="10" max="10" width="11.3984375" style="14" customWidth="1"/>
    <col min="11" max="14" width="9.59765625" style="14" customWidth="1"/>
    <col min="15" max="18" width="14.19921875" style="14" customWidth="1"/>
    <col min="19" max="16384" width="9" style="14" customWidth="1"/>
  </cols>
  <sheetData>
    <row r="1" spans="1:6" ht="6" customHeight="1">
      <c r="A1" s="167"/>
      <c r="F1" s="75"/>
    </row>
    <row r="2" spans="1:15" ht="27" customHeight="1">
      <c r="A2" s="168" t="s">
        <v>96</v>
      </c>
      <c r="F2" s="75"/>
      <c r="J2" s="169"/>
      <c r="K2" s="169"/>
      <c r="L2" s="169"/>
      <c r="M2" s="169"/>
      <c r="N2" s="169"/>
      <c r="O2" s="170"/>
    </row>
    <row r="3" spans="1:14" ht="23.25" customHeight="1" thickBot="1">
      <c r="A3" s="171"/>
      <c r="B3" s="75"/>
      <c r="C3" s="75"/>
      <c r="D3" s="75"/>
      <c r="E3" s="75"/>
      <c r="F3" s="75"/>
      <c r="G3" s="75"/>
      <c r="H3" s="75"/>
      <c r="I3" s="75"/>
      <c r="J3" s="172"/>
      <c r="K3" s="172"/>
      <c r="L3" s="172"/>
      <c r="N3" s="78" t="s">
        <v>97</v>
      </c>
    </row>
    <row r="4" spans="1:14" ht="25.5" customHeight="1">
      <c r="A4" s="173"/>
      <c r="B4" s="174" t="s">
        <v>11</v>
      </c>
      <c r="C4" s="506" t="s">
        <v>98</v>
      </c>
      <c r="D4" s="175" t="s">
        <v>99</v>
      </c>
      <c r="E4" s="175" t="s">
        <v>100</v>
      </c>
      <c r="F4" s="175" t="s">
        <v>101</v>
      </c>
      <c r="G4" s="175" t="s">
        <v>102</v>
      </c>
      <c r="H4" s="508" t="s">
        <v>103</v>
      </c>
      <c r="I4" s="509"/>
      <c r="J4" s="506" t="s">
        <v>104</v>
      </c>
      <c r="K4" s="501" t="s">
        <v>105</v>
      </c>
      <c r="L4" s="501"/>
      <c r="M4" s="501"/>
      <c r="N4" s="502"/>
    </row>
    <row r="5" spans="1:14" ht="25.5" customHeight="1">
      <c r="A5" s="177" t="s">
        <v>106</v>
      </c>
      <c r="B5" s="178"/>
      <c r="C5" s="507"/>
      <c r="D5" s="179" t="s">
        <v>107</v>
      </c>
      <c r="E5" s="179" t="s">
        <v>108</v>
      </c>
      <c r="F5" s="179" t="s">
        <v>109</v>
      </c>
      <c r="G5" s="179" t="s">
        <v>110</v>
      </c>
      <c r="H5" s="180"/>
      <c r="I5" s="181" t="s">
        <v>111</v>
      </c>
      <c r="J5" s="507"/>
      <c r="K5" s="182" t="s">
        <v>98</v>
      </c>
      <c r="L5" s="182" t="s">
        <v>99</v>
      </c>
      <c r="M5" s="182" t="s">
        <v>102</v>
      </c>
      <c r="N5" s="183" t="s">
        <v>104</v>
      </c>
    </row>
    <row r="6" spans="1:14" ht="27.75" customHeight="1">
      <c r="A6" s="510" t="s">
        <v>112</v>
      </c>
      <c r="B6" s="511"/>
      <c r="C6" s="122">
        <v>7847</v>
      </c>
      <c r="D6" s="122">
        <f aca="true" t="shared" si="0" ref="D6:D17">J44</f>
        <v>11981568</v>
      </c>
      <c r="E6" s="122">
        <v>5676625</v>
      </c>
      <c r="F6" s="122">
        <v>6304943</v>
      </c>
      <c r="G6" s="122">
        <v>199071</v>
      </c>
      <c r="H6" s="122">
        <v>12507</v>
      </c>
      <c r="I6" s="122">
        <v>9060</v>
      </c>
      <c r="J6" s="122">
        <v>185935</v>
      </c>
      <c r="K6" s="184">
        <f>ROUND(C6/$C$18*100,1)</f>
        <v>4.1</v>
      </c>
      <c r="L6" s="184">
        <f>ROUND(D6/$D$18*100,1)</f>
        <v>1.7</v>
      </c>
      <c r="M6" s="184">
        <f aca="true" t="shared" si="1" ref="M6:M17">ROUND(G6/$G$18*100,1)</f>
        <v>0.7</v>
      </c>
      <c r="N6" s="185">
        <f>ROUND(J6/$J$18*100,1)</f>
        <v>0.8</v>
      </c>
    </row>
    <row r="7" spans="1:14" ht="27.75" customHeight="1">
      <c r="A7" s="510" t="s">
        <v>113</v>
      </c>
      <c r="B7" s="511"/>
      <c r="C7" s="122">
        <v>59773</v>
      </c>
      <c r="D7" s="122">
        <f t="shared" si="0"/>
        <v>90702887</v>
      </c>
      <c r="E7" s="122">
        <v>54796242</v>
      </c>
      <c r="F7" s="122">
        <v>35906645</v>
      </c>
      <c r="G7" s="122">
        <v>2067413</v>
      </c>
      <c r="H7" s="122">
        <v>179986</v>
      </c>
      <c r="I7" s="122">
        <v>140502</v>
      </c>
      <c r="J7" s="122">
        <v>1861106</v>
      </c>
      <c r="K7" s="184">
        <f>ROUND(C7/$C$18*100,1)</f>
        <v>31.5</v>
      </c>
      <c r="L7" s="184">
        <f>ROUND(D7/$D$18*100,1)</f>
        <v>12.8</v>
      </c>
      <c r="M7" s="184">
        <f t="shared" si="1"/>
        <v>7.7</v>
      </c>
      <c r="N7" s="185">
        <f>ROUND(J7/$J$18*100,1)</f>
        <v>7.6</v>
      </c>
    </row>
    <row r="8" spans="1:14" ht="27.75" customHeight="1">
      <c r="A8" s="510" t="s">
        <v>114</v>
      </c>
      <c r="B8" s="511"/>
      <c r="C8" s="122">
        <v>53920</v>
      </c>
      <c r="D8" s="122">
        <f t="shared" si="0"/>
        <v>143464130</v>
      </c>
      <c r="E8" s="122">
        <v>61972564</v>
      </c>
      <c r="F8" s="122">
        <v>81491566</v>
      </c>
      <c r="G8" s="122">
        <v>4807556</v>
      </c>
      <c r="H8" s="122">
        <v>393395</v>
      </c>
      <c r="I8" s="122">
        <v>124791</v>
      </c>
      <c r="J8" s="122">
        <v>4384710</v>
      </c>
      <c r="K8" s="184">
        <f>ROUND(C8/$C$18*100,1)</f>
        <v>28.4</v>
      </c>
      <c r="L8" s="184">
        <f>ROUND(D8/$D$18*100,1)</f>
        <v>20.3</v>
      </c>
      <c r="M8" s="184">
        <f t="shared" si="1"/>
        <v>17.9</v>
      </c>
      <c r="N8" s="185">
        <f>ROUND(J8/$J$18*100,1)</f>
        <v>17.8</v>
      </c>
    </row>
    <row r="9" spans="1:14" ht="27.75" customHeight="1">
      <c r="A9" s="510" t="s">
        <v>115</v>
      </c>
      <c r="B9" s="511"/>
      <c r="C9" s="122">
        <v>30897</v>
      </c>
      <c r="D9" s="122">
        <f t="shared" si="0"/>
        <v>122561439</v>
      </c>
      <c r="E9" s="122">
        <v>44712042</v>
      </c>
      <c r="F9" s="122">
        <v>77849397</v>
      </c>
      <c r="G9" s="122">
        <v>4603813</v>
      </c>
      <c r="H9" s="122">
        <v>416915</v>
      </c>
      <c r="I9" s="122">
        <v>49429</v>
      </c>
      <c r="J9" s="122">
        <v>4179864</v>
      </c>
      <c r="K9" s="184">
        <f>ROUND(C9/$C$18*100,1)</f>
        <v>16.3</v>
      </c>
      <c r="L9" s="184">
        <f>ROUND(D9/$D$18*100,1)</f>
        <v>17.3</v>
      </c>
      <c r="M9" s="184">
        <f t="shared" si="1"/>
        <v>17.2</v>
      </c>
      <c r="N9" s="185">
        <f>ROUND(J9/$J$18*100,1)</f>
        <v>17</v>
      </c>
    </row>
    <row r="10" spans="1:14" ht="27.75" customHeight="1">
      <c r="A10" s="510" t="s">
        <v>116</v>
      </c>
      <c r="B10" s="511"/>
      <c r="C10" s="122">
        <v>16015</v>
      </c>
      <c r="D10" s="122">
        <f t="shared" si="0"/>
        <v>85703190</v>
      </c>
      <c r="E10" s="122">
        <v>28076671</v>
      </c>
      <c r="F10" s="122">
        <v>57626519</v>
      </c>
      <c r="G10" s="122">
        <v>3385436</v>
      </c>
      <c r="H10" s="122">
        <v>231784</v>
      </c>
      <c r="I10" s="122">
        <v>23994</v>
      </c>
      <c r="J10" s="122">
        <v>3146381</v>
      </c>
      <c r="K10" s="184">
        <f>ROUND(C10/$C$18*100,1)</f>
        <v>8.4</v>
      </c>
      <c r="L10" s="184">
        <f>ROUND(D10/$D$18*100,1)</f>
        <v>12.1</v>
      </c>
      <c r="M10" s="184">
        <f t="shared" si="1"/>
        <v>12.6</v>
      </c>
      <c r="N10" s="185">
        <f>ROUNDDOWN(J10/$J$18*100,1)</f>
        <v>12.8</v>
      </c>
    </row>
    <row r="11" spans="1:14" ht="27.75" customHeight="1">
      <c r="A11" s="510" t="s">
        <v>117</v>
      </c>
      <c r="B11" s="511"/>
      <c r="C11" s="122">
        <v>10675</v>
      </c>
      <c r="D11" s="122">
        <f t="shared" si="0"/>
        <v>72587253</v>
      </c>
      <c r="E11" s="122">
        <v>20929659</v>
      </c>
      <c r="F11" s="122">
        <v>51657594</v>
      </c>
      <c r="G11" s="122">
        <v>3019399</v>
      </c>
      <c r="H11" s="122">
        <v>183694</v>
      </c>
      <c r="I11" s="122">
        <v>15968</v>
      </c>
      <c r="J11" s="122">
        <v>2829305</v>
      </c>
      <c r="K11" s="184">
        <f aca="true" t="shared" si="2" ref="K11:K17">ROUND(C11/$C$18*100,1)</f>
        <v>5.6</v>
      </c>
      <c r="L11" s="184">
        <f aca="true" t="shared" si="3" ref="L11:L17">ROUND(D11/$D$18*100,1)</f>
        <v>10.2</v>
      </c>
      <c r="M11" s="184">
        <f t="shared" si="1"/>
        <v>11.3</v>
      </c>
      <c r="N11" s="185">
        <f aca="true" t="shared" si="4" ref="N11:N17">ROUND(J11/$J$18*100,1)</f>
        <v>11.5</v>
      </c>
    </row>
    <row r="12" spans="1:14" ht="27.75" customHeight="1">
      <c r="A12" s="510" t="s">
        <v>118</v>
      </c>
      <c r="B12" s="511"/>
      <c r="C12" s="122">
        <v>3597</v>
      </c>
      <c r="D12" s="122">
        <f t="shared" si="0"/>
        <v>32611897</v>
      </c>
      <c r="E12" s="122">
        <v>7640999</v>
      </c>
      <c r="F12" s="122">
        <v>24970898</v>
      </c>
      <c r="G12" s="122">
        <v>1413081</v>
      </c>
      <c r="H12" s="122">
        <v>96893</v>
      </c>
      <c r="I12" s="122">
        <v>5373</v>
      </c>
      <c r="J12" s="122">
        <v>1311673</v>
      </c>
      <c r="K12" s="184">
        <f t="shared" si="2"/>
        <v>1.9</v>
      </c>
      <c r="L12" s="184">
        <f t="shared" si="3"/>
        <v>4.6</v>
      </c>
      <c r="M12" s="184">
        <f t="shared" si="1"/>
        <v>5.3</v>
      </c>
      <c r="N12" s="185">
        <f t="shared" si="4"/>
        <v>5.3</v>
      </c>
    </row>
    <row r="13" spans="1:14" ht="27.75" customHeight="1">
      <c r="A13" s="510" t="s">
        <v>119</v>
      </c>
      <c r="B13" s="511"/>
      <c r="C13" s="122">
        <v>3231</v>
      </c>
      <c r="D13" s="122">
        <f t="shared" si="0"/>
        <v>37281880</v>
      </c>
      <c r="E13" s="122">
        <v>6911412</v>
      </c>
      <c r="F13" s="122">
        <v>30370468</v>
      </c>
      <c r="G13" s="122">
        <v>1712526</v>
      </c>
      <c r="H13" s="122">
        <v>126606</v>
      </c>
      <c r="I13" s="122">
        <v>4803</v>
      </c>
      <c r="J13" s="122">
        <v>1576203</v>
      </c>
      <c r="K13" s="184">
        <f t="shared" si="2"/>
        <v>1.7</v>
      </c>
      <c r="L13" s="184">
        <f t="shared" si="3"/>
        <v>5.3</v>
      </c>
      <c r="M13" s="184">
        <f t="shared" si="1"/>
        <v>6.4</v>
      </c>
      <c r="N13" s="185">
        <f t="shared" si="4"/>
        <v>6.4</v>
      </c>
    </row>
    <row r="14" spans="1:14" ht="27.75" customHeight="1">
      <c r="A14" s="510" t="s">
        <v>120</v>
      </c>
      <c r="B14" s="511"/>
      <c r="C14" s="94">
        <v>2904</v>
      </c>
      <c r="D14" s="122">
        <f t="shared" si="0"/>
        <v>48631417</v>
      </c>
      <c r="E14" s="94">
        <v>6795916</v>
      </c>
      <c r="F14" s="122">
        <v>41835501</v>
      </c>
      <c r="G14" s="94">
        <v>2443625</v>
      </c>
      <c r="H14" s="94">
        <v>220858</v>
      </c>
      <c r="I14" s="94">
        <v>4295</v>
      </c>
      <c r="J14" s="94">
        <v>2212852</v>
      </c>
      <c r="K14" s="186">
        <f t="shared" si="2"/>
        <v>1.5</v>
      </c>
      <c r="L14" s="184">
        <f t="shared" si="3"/>
        <v>6.9</v>
      </c>
      <c r="M14" s="184">
        <f t="shared" si="1"/>
        <v>9.1</v>
      </c>
      <c r="N14" s="185">
        <f t="shared" si="4"/>
        <v>9</v>
      </c>
    </row>
    <row r="15" spans="1:14" ht="27.75" customHeight="1">
      <c r="A15" s="510" t="s">
        <v>121</v>
      </c>
      <c r="B15" s="511"/>
      <c r="C15" s="94">
        <v>900</v>
      </c>
      <c r="D15" s="122">
        <f t="shared" si="0"/>
        <v>41577901</v>
      </c>
      <c r="E15" s="94">
        <v>1975792</v>
      </c>
      <c r="F15" s="122">
        <v>39602109</v>
      </c>
      <c r="G15" s="94">
        <v>1985955</v>
      </c>
      <c r="H15" s="94">
        <v>157806</v>
      </c>
      <c r="I15" s="94">
        <v>254</v>
      </c>
      <c r="J15" s="94">
        <v>1813998</v>
      </c>
      <c r="K15" s="186">
        <f t="shared" si="2"/>
        <v>0.5</v>
      </c>
      <c r="L15" s="184">
        <f t="shared" si="3"/>
        <v>5.9</v>
      </c>
      <c r="M15" s="184">
        <f t="shared" si="1"/>
        <v>7.4</v>
      </c>
      <c r="N15" s="185">
        <f t="shared" si="4"/>
        <v>7.4</v>
      </c>
    </row>
    <row r="16" spans="1:14" ht="27.75" customHeight="1">
      <c r="A16" s="510" t="s">
        <v>122</v>
      </c>
      <c r="B16" s="511"/>
      <c r="C16" s="94">
        <v>178</v>
      </c>
      <c r="D16" s="122">
        <f t="shared" si="0"/>
        <v>13836143</v>
      </c>
      <c r="E16" s="94">
        <v>403077</v>
      </c>
      <c r="F16" s="122">
        <v>13433066</v>
      </c>
      <c r="G16" s="94">
        <v>755583</v>
      </c>
      <c r="H16" s="94">
        <v>71032</v>
      </c>
      <c r="I16" s="94">
        <v>0</v>
      </c>
      <c r="J16" s="94">
        <v>680513</v>
      </c>
      <c r="K16" s="186">
        <f t="shared" si="2"/>
        <v>0.1</v>
      </c>
      <c r="L16" s="184">
        <f>ROUND(D16/$D$18*100,1)-0.1</f>
        <v>1.9</v>
      </c>
      <c r="M16" s="184">
        <f t="shared" si="1"/>
        <v>2.8</v>
      </c>
      <c r="N16" s="185">
        <f t="shared" si="4"/>
        <v>2.8</v>
      </c>
    </row>
    <row r="17" spans="1:14" ht="27.75" customHeight="1">
      <c r="A17" s="510" t="s">
        <v>123</v>
      </c>
      <c r="B17" s="515"/>
      <c r="C17" s="94">
        <v>45</v>
      </c>
      <c r="D17" s="122">
        <f t="shared" si="0"/>
        <v>7391251</v>
      </c>
      <c r="E17" s="94">
        <v>92980</v>
      </c>
      <c r="F17" s="122">
        <v>7298271</v>
      </c>
      <c r="G17" s="94">
        <v>431592</v>
      </c>
      <c r="H17" s="94">
        <v>36179</v>
      </c>
      <c r="I17" s="94">
        <v>0</v>
      </c>
      <c r="J17" s="94">
        <v>393881</v>
      </c>
      <c r="K17" s="186">
        <f t="shared" si="2"/>
        <v>0</v>
      </c>
      <c r="L17" s="184">
        <f t="shared" si="3"/>
        <v>1</v>
      </c>
      <c r="M17" s="184">
        <f t="shared" si="1"/>
        <v>1.6</v>
      </c>
      <c r="N17" s="185">
        <f t="shared" si="4"/>
        <v>1.6</v>
      </c>
    </row>
    <row r="18" spans="1:14" ht="27.75" customHeight="1">
      <c r="A18" s="516" t="s">
        <v>124</v>
      </c>
      <c r="B18" s="517"/>
      <c r="C18" s="188">
        <f>SUM(C6:C17)</f>
        <v>189982</v>
      </c>
      <c r="D18" s="188">
        <f>SUM(D6:D17)</f>
        <v>708330956</v>
      </c>
      <c r="E18" s="188">
        <f aca="true" t="shared" si="5" ref="E18:K18">SUM(E6:E17)</f>
        <v>239983979</v>
      </c>
      <c r="F18" s="122">
        <f t="shared" si="5"/>
        <v>468346977</v>
      </c>
      <c r="G18" s="122">
        <f t="shared" si="5"/>
        <v>26825050</v>
      </c>
      <c r="H18" s="122">
        <f t="shared" si="5"/>
        <v>2127655</v>
      </c>
      <c r="I18" s="188">
        <f t="shared" si="5"/>
        <v>378469</v>
      </c>
      <c r="J18" s="122">
        <f t="shared" si="5"/>
        <v>24576421</v>
      </c>
      <c r="K18" s="184">
        <f t="shared" si="5"/>
        <v>100</v>
      </c>
      <c r="L18" s="184">
        <f>SUM(L6:L17)</f>
        <v>100</v>
      </c>
      <c r="M18" s="184">
        <f>SUM(M6:M17)</f>
        <v>100</v>
      </c>
      <c r="N18" s="185">
        <f>SUM(N6:N17)</f>
        <v>100</v>
      </c>
    </row>
    <row r="19" spans="1:14" ht="27" customHeight="1" thickBot="1">
      <c r="A19" s="516" t="s">
        <v>125</v>
      </c>
      <c r="B19" s="517"/>
      <c r="C19" s="184">
        <f aca="true" t="shared" si="6" ref="C19:I19">ROUND(+C18/C36*100,1)</f>
        <v>100.1</v>
      </c>
      <c r="D19" s="184">
        <f t="shared" si="6"/>
        <v>104.9</v>
      </c>
      <c r="E19" s="184">
        <f t="shared" si="6"/>
        <v>100.6</v>
      </c>
      <c r="F19" s="184">
        <f t="shared" si="6"/>
        <v>107.3</v>
      </c>
      <c r="G19" s="184">
        <f t="shared" si="6"/>
        <v>105.5</v>
      </c>
      <c r="H19" s="184">
        <f t="shared" si="6"/>
        <v>115.8</v>
      </c>
      <c r="I19" s="184">
        <f t="shared" si="6"/>
        <v>99.4</v>
      </c>
      <c r="J19" s="184">
        <f>ROUND(+J18/J36*100,1)</f>
        <v>104.7</v>
      </c>
      <c r="K19" s="189" t="s">
        <v>126</v>
      </c>
      <c r="L19" s="189" t="s">
        <v>126</v>
      </c>
      <c r="M19" s="189" t="s">
        <v>126</v>
      </c>
      <c r="N19" s="190" t="s">
        <v>126</v>
      </c>
    </row>
    <row r="20" spans="1:14" ht="27.75" customHeight="1" hidden="1">
      <c r="A20" s="512" t="s">
        <v>127</v>
      </c>
      <c r="B20" s="85" t="s">
        <v>49</v>
      </c>
      <c r="C20" s="105">
        <v>175398</v>
      </c>
      <c r="D20" s="105">
        <v>643432646</v>
      </c>
      <c r="E20" s="105">
        <v>219635501</v>
      </c>
      <c r="F20" s="105">
        <v>423797145</v>
      </c>
      <c r="G20" s="105">
        <v>22406996</v>
      </c>
      <c r="H20" s="105">
        <v>33386</v>
      </c>
      <c r="I20" s="191" t="s">
        <v>126</v>
      </c>
      <c r="J20" s="105">
        <v>20403497</v>
      </c>
      <c r="K20" s="192"/>
      <c r="L20" s="193"/>
      <c r="M20" s="193"/>
      <c r="N20" s="193"/>
    </row>
    <row r="21" spans="1:14" ht="27.75" customHeight="1" hidden="1">
      <c r="A21" s="513"/>
      <c r="B21" s="194" t="s">
        <v>50</v>
      </c>
      <c r="C21" s="122">
        <v>171110</v>
      </c>
      <c r="D21" s="122">
        <v>625826878</v>
      </c>
      <c r="E21" s="122">
        <v>215862716</v>
      </c>
      <c r="F21" s="122">
        <v>409964162</v>
      </c>
      <c r="G21" s="122">
        <v>21671111</v>
      </c>
      <c r="H21" s="122">
        <v>33412</v>
      </c>
      <c r="I21" s="191" t="s">
        <v>126</v>
      </c>
      <c r="J21" s="122">
        <v>19739593</v>
      </c>
      <c r="K21" s="195"/>
      <c r="L21" s="196"/>
      <c r="M21" s="196"/>
      <c r="N21" s="196"/>
    </row>
    <row r="22" spans="1:14" ht="27.75" customHeight="1" hidden="1">
      <c r="A22" s="513"/>
      <c r="B22" s="194" t="s">
        <v>51</v>
      </c>
      <c r="C22" s="122">
        <v>168926</v>
      </c>
      <c r="D22" s="122">
        <v>613422215</v>
      </c>
      <c r="E22" s="122">
        <v>213232843</v>
      </c>
      <c r="F22" s="122">
        <v>400189372</v>
      </c>
      <c r="G22" s="122">
        <v>21174591</v>
      </c>
      <c r="H22" s="122">
        <v>32262</v>
      </c>
      <c r="I22" s="191" t="s">
        <v>126</v>
      </c>
      <c r="J22" s="122">
        <v>19283536</v>
      </c>
      <c r="K22" s="195"/>
      <c r="L22" s="196"/>
      <c r="M22" s="196"/>
      <c r="N22" s="196"/>
    </row>
    <row r="23" spans="1:14" ht="27.75" customHeight="1" hidden="1">
      <c r="A23" s="513"/>
      <c r="B23" s="197" t="s">
        <v>52</v>
      </c>
      <c r="C23" s="198">
        <v>166685</v>
      </c>
      <c r="D23" s="198">
        <v>602916900</v>
      </c>
      <c r="E23" s="198">
        <v>212078007</v>
      </c>
      <c r="F23" s="198">
        <v>390838893</v>
      </c>
      <c r="G23" s="198">
        <v>20666236</v>
      </c>
      <c r="H23" s="198">
        <v>31031</v>
      </c>
      <c r="I23" s="191" t="s">
        <v>126</v>
      </c>
      <c r="J23" s="198">
        <v>18829181</v>
      </c>
      <c r="K23" s="195"/>
      <c r="L23" s="196"/>
      <c r="M23" s="196"/>
      <c r="N23" s="196"/>
    </row>
    <row r="24" spans="1:14" ht="27.75" customHeight="1" hidden="1">
      <c r="A24" s="513"/>
      <c r="B24" s="197" t="s">
        <v>53</v>
      </c>
      <c r="C24" s="198">
        <v>162885</v>
      </c>
      <c r="D24" s="198">
        <v>579624202</v>
      </c>
      <c r="E24" s="198">
        <v>208461861</v>
      </c>
      <c r="F24" s="198">
        <v>371162341</v>
      </c>
      <c r="G24" s="198">
        <v>19624233</v>
      </c>
      <c r="H24" s="198">
        <v>32982</v>
      </c>
      <c r="I24" s="191" t="s">
        <v>126</v>
      </c>
      <c r="J24" s="198">
        <v>17866430</v>
      </c>
      <c r="K24" s="195"/>
      <c r="L24" s="196"/>
      <c r="M24" s="196"/>
      <c r="N24" s="196"/>
    </row>
    <row r="25" spans="1:14" ht="27.75" customHeight="1" hidden="1">
      <c r="A25" s="513"/>
      <c r="B25" s="85" t="s">
        <v>54</v>
      </c>
      <c r="C25" s="188">
        <v>162349</v>
      </c>
      <c r="D25" s="188">
        <v>571231944</v>
      </c>
      <c r="E25" s="188">
        <v>209240655</v>
      </c>
      <c r="F25" s="188">
        <v>361991289</v>
      </c>
      <c r="G25" s="188">
        <v>18889885</v>
      </c>
      <c r="H25" s="188">
        <v>25649</v>
      </c>
      <c r="I25" s="191" t="s">
        <v>126</v>
      </c>
      <c r="J25" s="188">
        <v>17188692</v>
      </c>
      <c r="K25" s="195"/>
      <c r="L25" s="196"/>
      <c r="M25" s="196"/>
      <c r="N25" s="196"/>
    </row>
    <row r="26" spans="1:14" ht="27.75" customHeight="1" hidden="1">
      <c r="A26" s="513"/>
      <c r="B26" s="85" t="s">
        <v>57</v>
      </c>
      <c r="C26" s="188">
        <v>184047</v>
      </c>
      <c r="D26" s="188">
        <v>624404760</v>
      </c>
      <c r="E26" s="188">
        <v>211018403</v>
      </c>
      <c r="F26" s="188">
        <v>413386357</v>
      </c>
      <c r="G26" s="188">
        <v>24216018</v>
      </c>
      <c r="H26" s="188">
        <v>481898</v>
      </c>
      <c r="I26" s="191" t="s">
        <v>128</v>
      </c>
      <c r="J26" s="188">
        <v>23666885</v>
      </c>
      <c r="K26" s="195"/>
      <c r="L26" s="196"/>
      <c r="M26" s="196"/>
      <c r="N26" s="196"/>
    </row>
    <row r="27" spans="1:14" ht="27.75" customHeight="1" hidden="1">
      <c r="A27" s="513"/>
      <c r="B27" s="85" t="s">
        <v>58</v>
      </c>
      <c r="C27" s="199">
        <v>185420</v>
      </c>
      <c r="D27" s="199">
        <v>631944359</v>
      </c>
      <c r="E27" s="199">
        <v>213384329</v>
      </c>
      <c r="F27" s="199">
        <v>418560030</v>
      </c>
      <c r="G27" s="199">
        <v>24479761</v>
      </c>
      <c r="H27" s="199">
        <v>673145</v>
      </c>
      <c r="I27" s="188">
        <v>443814</v>
      </c>
      <c r="J27" s="199">
        <v>23774965</v>
      </c>
      <c r="K27" s="195"/>
      <c r="L27" s="196"/>
      <c r="M27" s="196"/>
      <c r="N27" s="196"/>
    </row>
    <row r="28" spans="1:14" ht="27.75" customHeight="1" hidden="1">
      <c r="A28" s="513"/>
      <c r="B28" s="85" t="s">
        <v>59</v>
      </c>
      <c r="C28" s="188">
        <v>184593</v>
      </c>
      <c r="D28" s="188">
        <v>619373045</v>
      </c>
      <c r="E28" s="188">
        <v>213013034</v>
      </c>
      <c r="F28" s="188">
        <v>406360011</v>
      </c>
      <c r="G28" s="188">
        <v>23933215</v>
      </c>
      <c r="H28" s="188">
        <v>637942</v>
      </c>
      <c r="I28" s="188">
        <v>441031</v>
      </c>
      <c r="J28" s="200">
        <v>23283427</v>
      </c>
      <c r="K28" s="195"/>
      <c r="L28" s="196"/>
      <c r="M28" s="196"/>
      <c r="N28" s="196"/>
    </row>
    <row r="29" spans="1:14" ht="27.75" customHeight="1" hidden="1">
      <c r="A29" s="513"/>
      <c r="B29" s="85" t="s">
        <v>60</v>
      </c>
      <c r="C29" s="188">
        <v>178875</v>
      </c>
      <c r="D29" s="188">
        <v>576082649</v>
      </c>
      <c r="E29" s="188">
        <v>207025042</v>
      </c>
      <c r="F29" s="188">
        <v>369057607</v>
      </c>
      <c r="G29" s="188">
        <v>21822042</v>
      </c>
      <c r="H29" s="188">
        <v>673075</v>
      </c>
      <c r="I29" s="188">
        <v>439662</v>
      </c>
      <c r="J29" s="200">
        <v>21125416</v>
      </c>
      <c r="K29" s="195"/>
      <c r="L29" s="196"/>
      <c r="M29" s="196"/>
      <c r="N29" s="196"/>
    </row>
    <row r="30" spans="1:14" ht="27.75" customHeight="1" hidden="1">
      <c r="A30" s="513"/>
      <c r="B30" s="85" t="s">
        <v>129</v>
      </c>
      <c r="C30" s="188">
        <v>178217</v>
      </c>
      <c r="D30" s="188">
        <v>578706960</v>
      </c>
      <c r="E30" s="188">
        <v>193183288</v>
      </c>
      <c r="F30" s="188">
        <v>385523672</v>
      </c>
      <c r="G30" s="188">
        <v>22609443</v>
      </c>
      <c r="H30" s="188">
        <v>682664</v>
      </c>
      <c r="I30" s="188">
        <v>378599</v>
      </c>
      <c r="J30" s="200">
        <v>21897859</v>
      </c>
      <c r="K30" s="195"/>
      <c r="L30" s="196"/>
      <c r="M30" s="196"/>
      <c r="N30" s="196"/>
    </row>
    <row r="31" spans="1:14" ht="13.5" hidden="1">
      <c r="A31" s="513"/>
      <c r="B31" s="197" t="s">
        <v>130</v>
      </c>
      <c r="C31" s="188">
        <v>179207</v>
      </c>
      <c r="D31" s="188">
        <v>584780324</v>
      </c>
      <c r="E31" s="188">
        <v>195876415</v>
      </c>
      <c r="F31" s="188">
        <v>388903909</v>
      </c>
      <c r="G31" s="188">
        <v>22728179</v>
      </c>
      <c r="H31" s="188">
        <v>640836</v>
      </c>
      <c r="I31" s="188">
        <v>378217</v>
      </c>
      <c r="J31" s="200">
        <v>22058492</v>
      </c>
      <c r="K31" s="195"/>
      <c r="L31" s="196"/>
      <c r="M31" s="196"/>
      <c r="N31" s="196"/>
    </row>
    <row r="32" spans="1:14" ht="13.5" hidden="1">
      <c r="A32" s="513"/>
      <c r="B32" s="197" t="s">
        <v>131</v>
      </c>
      <c r="C32" s="188">
        <v>179337</v>
      </c>
      <c r="D32" s="188">
        <v>588880055</v>
      </c>
      <c r="E32" s="188">
        <v>197745477</v>
      </c>
      <c r="F32" s="188">
        <v>396739513</v>
      </c>
      <c r="G32" s="188">
        <v>22824469</v>
      </c>
      <c r="H32" s="188">
        <v>626882</v>
      </c>
      <c r="I32" s="188">
        <v>377426</v>
      </c>
      <c r="J32" s="200">
        <v>22087800</v>
      </c>
      <c r="K32" s="195"/>
      <c r="L32" s="196"/>
      <c r="M32" s="196"/>
      <c r="N32" s="196"/>
    </row>
    <row r="33" spans="1:14" ht="27.75" customHeight="1" hidden="1">
      <c r="A33" s="513"/>
      <c r="B33" s="197" t="s">
        <v>132</v>
      </c>
      <c r="C33" s="188">
        <v>185891</v>
      </c>
      <c r="D33" s="188">
        <v>639727447</v>
      </c>
      <c r="E33" s="188">
        <v>212634735</v>
      </c>
      <c r="F33" s="188">
        <v>427092712</v>
      </c>
      <c r="G33" s="188">
        <v>24795791</v>
      </c>
      <c r="H33" s="188">
        <v>1291972</v>
      </c>
      <c r="I33" s="188">
        <v>377427</v>
      </c>
      <c r="J33" s="200">
        <v>23393837</v>
      </c>
      <c r="K33" s="195"/>
      <c r="L33" s="196"/>
      <c r="M33" s="196"/>
      <c r="N33" s="196"/>
    </row>
    <row r="34" spans="1:14" ht="27.75" customHeight="1">
      <c r="A34" s="513"/>
      <c r="B34" s="85" t="s">
        <v>133</v>
      </c>
      <c r="C34" s="188">
        <v>187518</v>
      </c>
      <c r="D34" s="188">
        <v>655630560</v>
      </c>
      <c r="E34" s="188">
        <v>216463479</v>
      </c>
      <c r="F34" s="122">
        <v>439167081</v>
      </c>
      <c r="G34" s="122">
        <v>25407461</v>
      </c>
      <c r="H34" s="122">
        <v>1518677</v>
      </c>
      <c r="I34" s="188">
        <v>379219</v>
      </c>
      <c r="J34" s="201">
        <v>23788116</v>
      </c>
      <c r="K34" s="195"/>
      <c r="L34" s="196"/>
      <c r="M34" s="196"/>
      <c r="N34" s="196"/>
    </row>
    <row r="35" spans="1:14" ht="27.75" customHeight="1">
      <c r="A35" s="513"/>
      <c r="B35" s="197" t="s">
        <v>134</v>
      </c>
      <c r="C35" s="188">
        <v>189604</v>
      </c>
      <c r="D35" s="188">
        <v>662422728</v>
      </c>
      <c r="E35" s="188">
        <v>219753825</v>
      </c>
      <c r="F35" s="122">
        <v>442668903</v>
      </c>
      <c r="G35" s="122">
        <v>25755786</v>
      </c>
      <c r="H35" s="122">
        <v>1596667</v>
      </c>
      <c r="I35" s="188">
        <v>381481</v>
      </c>
      <c r="J35" s="201">
        <v>24051189</v>
      </c>
      <c r="K35" s="202"/>
      <c r="L35" s="203"/>
      <c r="M35" s="203"/>
      <c r="N35" s="203"/>
    </row>
    <row r="36" spans="1:14" ht="27.75" customHeight="1" thickBot="1">
      <c r="A36" s="514"/>
      <c r="B36" s="204" t="s">
        <v>135</v>
      </c>
      <c r="C36" s="188">
        <v>189742</v>
      </c>
      <c r="D36" s="188">
        <v>675003468</v>
      </c>
      <c r="E36" s="188">
        <v>238638073</v>
      </c>
      <c r="F36" s="122">
        <v>436365395</v>
      </c>
      <c r="G36" s="122">
        <v>25431742</v>
      </c>
      <c r="H36" s="122">
        <v>1837233</v>
      </c>
      <c r="I36" s="188">
        <v>380937</v>
      </c>
      <c r="J36" s="201">
        <v>23467158</v>
      </c>
      <c r="K36" s="202"/>
      <c r="L36" s="203"/>
      <c r="M36" s="203"/>
      <c r="N36" s="203"/>
    </row>
    <row r="37" spans="1:14" ht="23.25" customHeight="1">
      <c r="A37" s="205" t="s">
        <v>136</v>
      </c>
      <c r="B37" s="206"/>
      <c r="C37" s="207"/>
      <c r="D37" s="207"/>
      <c r="E37" s="207"/>
      <c r="F37" s="207"/>
      <c r="G37" s="207"/>
      <c r="H37" s="207"/>
      <c r="I37" s="207"/>
      <c r="J37" s="207"/>
      <c r="K37" s="206"/>
      <c r="L37" s="206"/>
      <c r="M37" s="206"/>
      <c r="N37" s="206"/>
    </row>
    <row r="38" spans="3:10" ht="23.25" customHeight="1" hidden="1">
      <c r="C38" s="208" t="s">
        <v>137</v>
      </c>
      <c r="D38" s="208" t="s">
        <v>137</v>
      </c>
      <c r="E38" s="208" t="s">
        <v>137</v>
      </c>
      <c r="F38" s="208" t="s">
        <v>137</v>
      </c>
      <c r="G38" s="208" t="s">
        <v>137</v>
      </c>
      <c r="H38" s="208" t="s">
        <v>137</v>
      </c>
      <c r="I38" s="208" t="s">
        <v>137</v>
      </c>
      <c r="J38" s="208" t="s">
        <v>137</v>
      </c>
    </row>
    <row r="39" spans="3:10" s="16" customFormat="1" ht="23.25" customHeight="1" hidden="1">
      <c r="C39" s="208" t="s">
        <v>138</v>
      </c>
      <c r="D39" s="208" t="s">
        <v>139</v>
      </c>
      <c r="E39" s="208" t="s">
        <v>140</v>
      </c>
      <c r="F39" s="208" t="s">
        <v>141</v>
      </c>
      <c r="G39" s="208" t="s">
        <v>142</v>
      </c>
      <c r="H39" s="208" t="s">
        <v>143</v>
      </c>
      <c r="I39" s="208" t="s">
        <v>144</v>
      </c>
      <c r="J39" s="208" t="s">
        <v>145</v>
      </c>
    </row>
    <row r="40" spans="2:10" ht="24.75" customHeight="1" hidden="1">
      <c r="B40" s="208" t="s">
        <v>146</v>
      </c>
      <c r="C40" s="209" t="s">
        <v>147</v>
      </c>
      <c r="D40" s="210" t="s">
        <v>148</v>
      </c>
      <c r="E40" s="209" t="s">
        <v>149</v>
      </c>
      <c r="F40" s="209" t="s">
        <v>150</v>
      </c>
      <c r="G40" s="209" t="s">
        <v>151</v>
      </c>
      <c r="H40" s="209" t="s">
        <v>152</v>
      </c>
      <c r="I40" s="209" t="s">
        <v>153</v>
      </c>
      <c r="J40" s="209" t="s">
        <v>154</v>
      </c>
    </row>
    <row r="41" spans="2:10" ht="24.75" customHeight="1" hidden="1">
      <c r="B41" s="208"/>
      <c r="C41" s="209"/>
      <c r="D41" s="211" t="s">
        <v>155</v>
      </c>
      <c r="E41" s="209"/>
      <c r="F41" s="209"/>
      <c r="G41" s="209"/>
      <c r="H41" s="209"/>
      <c r="I41" s="209"/>
      <c r="J41" s="209"/>
    </row>
    <row r="42" ht="23.25" customHeight="1" hidden="1">
      <c r="F42" s="212"/>
    </row>
    <row r="43" spans="2:10" ht="23.25" customHeight="1" hidden="1" thickBot="1">
      <c r="B43" s="213" t="s">
        <v>156</v>
      </c>
      <c r="C43" s="214">
        <v>-5</v>
      </c>
      <c r="D43" s="215">
        <v>-7</v>
      </c>
      <c r="E43" s="215">
        <v>-8</v>
      </c>
      <c r="F43" s="215">
        <v>-9</v>
      </c>
      <c r="G43" s="215">
        <v>-10</v>
      </c>
      <c r="H43" s="215">
        <v>-11</v>
      </c>
      <c r="I43" s="215">
        <v>-12</v>
      </c>
      <c r="J43" s="216"/>
    </row>
    <row r="44" spans="3:10" ht="23.25" customHeight="1" hidden="1">
      <c r="C44" s="217">
        <v>5742052</v>
      </c>
      <c r="D44" s="14">
        <v>5727116</v>
      </c>
      <c r="E44" s="14">
        <v>21257</v>
      </c>
      <c r="F44" s="14">
        <v>328455</v>
      </c>
      <c r="G44" s="14">
        <v>107839</v>
      </c>
      <c r="H44" s="14">
        <v>13993</v>
      </c>
      <c r="I44" s="14">
        <v>40856</v>
      </c>
      <c r="J44" s="218">
        <f>SUM(C44:I44)</f>
        <v>11981568</v>
      </c>
    </row>
    <row r="45" spans="3:10" ht="23.25" customHeight="1" hidden="1">
      <c r="C45" s="217">
        <v>87889814</v>
      </c>
      <c r="D45" s="14">
        <v>2350300</v>
      </c>
      <c r="E45" s="14">
        <v>7771</v>
      </c>
      <c r="F45" s="14">
        <v>245609</v>
      </c>
      <c r="G45" s="14">
        <v>166479</v>
      </c>
      <c r="H45" s="14">
        <v>27578</v>
      </c>
      <c r="I45" s="14">
        <v>15336</v>
      </c>
      <c r="J45" s="219">
        <f aca="true" t="shared" si="7" ref="J45:J55">SUM(C45:I45)</f>
        <v>90702887</v>
      </c>
    </row>
    <row r="46" spans="3:10" ht="23.25" customHeight="1" hidden="1">
      <c r="C46" s="217">
        <v>140822795</v>
      </c>
      <c r="D46" s="14">
        <v>1982176</v>
      </c>
      <c r="E46" s="14">
        <v>7600</v>
      </c>
      <c r="F46" s="14">
        <v>321359</v>
      </c>
      <c r="G46" s="14">
        <v>253776</v>
      </c>
      <c r="H46" s="14">
        <v>24115</v>
      </c>
      <c r="I46" s="14">
        <v>52309</v>
      </c>
      <c r="J46" s="219">
        <f t="shared" si="7"/>
        <v>143464130</v>
      </c>
    </row>
    <row r="47" spans="3:10" ht="23.25" customHeight="1" hidden="1">
      <c r="C47" s="217">
        <v>120385167</v>
      </c>
      <c r="D47" s="14">
        <v>1758255</v>
      </c>
      <c r="E47" s="14">
        <v>6007</v>
      </c>
      <c r="F47" s="14">
        <v>199980</v>
      </c>
      <c r="G47" s="14">
        <v>163986</v>
      </c>
      <c r="H47" s="14">
        <v>14747</v>
      </c>
      <c r="I47" s="14">
        <v>33297</v>
      </c>
      <c r="J47" s="219">
        <f t="shared" si="7"/>
        <v>122561439</v>
      </c>
    </row>
    <row r="48" spans="3:10" ht="23.25" customHeight="1" hidden="1">
      <c r="C48" s="217">
        <v>83329398</v>
      </c>
      <c r="D48" s="14">
        <v>812437</v>
      </c>
      <c r="E48" s="14">
        <v>356</v>
      </c>
      <c r="F48" s="14">
        <v>1333744</v>
      </c>
      <c r="G48" s="14">
        <v>151753</v>
      </c>
      <c r="H48" s="14">
        <v>42954</v>
      </c>
      <c r="I48" s="14">
        <v>32548</v>
      </c>
      <c r="J48" s="219">
        <f t="shared" si="7"/>
        <v>85703190</v>
      </c>
    </row>
    <row r="49" spans="3:10" ht="23.25" customHeight="1" hidden="1">
      <c r="C49" s="217">
        <v>69931107</v>
      </c>
      <c r="D49" s="14">
        <v>1243828</v>
      </c>
      <c r="E49" s="14">
        <v>7562</v>
      </c>
      <c r="F49" s="14">
        <v>1194095</v>
      </c>
      <c r="G49" s="14">
        <v>165473</v>
      </c>
      <c r="H49" s="14">
        <v>26363</v>
      </c>
      <c r="I49" s="14">
        <v>18825</v>
      </c>
      <c r="J49" s="219">
        <f t="shared" si="7"/>
        <v>72587253</v>
      </c>
    </row>
    <row r="50" spans="3:10" ht="23.25" customHeight="1" hidden="1">
      <c r="C50" s="217">
        <v>29779675</v>
      </c>
      <c r="D50" s="14">
        <v>347250</v>
      </c>
      <c r="E50" s="14">
        <v>5058</v>
      </c>
      <c r="F50" s="14">
        <v>361722</v>
      </c>
      <c r="G50" s="14">
        <v>2044845</v>
      </c>
      <c r="H50" s="14">
        <v>16676</v>
      </c>
      <c r="I50" s="14">
        <v>56671</v>
      </c>
      <c r="J50" s="219">
        <f t="shared" si="7"/>
        <v>32611897</v>
      </c>
    </row>
    <row r="51" spans="3:10" ht="23.25" customHeight="1" hidden="1">
      <c r="C51" s="217">
        <v>33632578</v>
      </c>
      <c r="D51" s="14">
        <v>761727</v>
      </c>
      <c r="E51" s="14">
        <v>1809</v>
      </c>
      <c r="F51" s="14">
        <v>2097581</v>
      </c>
      <c r="G51" s="14">
        <v>709135</v>
      </c>
      <c r="H51" s="14">
        <v>55183</v>
      </c>
      <c r="I51" s="14">
        <v>23867</v>
      </c>
      <c r="J51" s="219">
        <f t="shared" si="7"/>
        <v>37281880</v>
      </c>
    </row>
    <row r="52" spans="3:10" ht="23.25" customHeight="1" hidden="1">
      <c r="C52" s="217">
        <v>46417660</v>
      </c>
      <c r="D52" s="14">
        <v>593256</v>
      </c>
      <c r="E52" s="14">
        <v>6538</v>
      </c>
      <c r="F52" s="14">
        <v>1288353</v>
      </c>
      <c r="G52" s="14">
        <v>279127</v>
      </c>
      <c r="H52" s="14">
        <v>38024</v>
      </c>
      <c r="I52" s="14">
        <v>8459</v>
      </c>
      <c r="J52" s="219">
        <f t="shared" si="7"/>
        <v>48631417</v>
      </c>
    </row>
    <row r="53" spans="3:10" ht="23.25" customHeight="1" hidden="1">
      <c r="C53" s="217">
        <v>28542783</v>
      </c>
      <c r="D53" s="14">
        <v>249757</v>
      </c>
      <c r="E53" s="14">
        <v>38370</v>
      </c>
      <c r="F53" s="14">
        <v>12402698</v>
      </c>
      <c r="G53" s="14">
        <v>277683</v>
      </c>
      <c r="H53" s="14">
        <v>62178</v>
      </c>
      <c r="I53" s="14">
        <v>4432</v>
      </c>
      <c r="J53" s="219">
        <f t="shared" si="7"/>
        <v>41577901</v>
      </c>
    </row>
    <row r="54" spans="3:10" ht="23.25" customHeight="1" hidden="1">
      <c r="C54" s="217">
        <v>12156391</v>
      </c>
      <c r="D54" s="14">
        <v>45347</v>
      </c>
      <c r="E54" s="14">
        <v>0</v>
      </c>
      <c r="F54" s="14">
        <v>1551677</v>
      </c>
      <c r="G54" s="14">
        <v>25327</v>
      </c>
      <c r="H54" s="14">
        <v>56537</v>
      </c>
      <c r="I54" s="14">
        <v>864</v>
      </c>
      <c r="J54" s="219">
        <f t="shared" si="7"/>
        <v>13836143</v>
      </c>
    </row>
    <row r="55" spans="3:10" ht="23.25" customHeight="1" hidden="1">
      <c r="C55" s="217">
        <v>7181201</v>
      </c>
      <c r="D55" s="14">
        <v>75771</v>
      </c>
      <c r="E55" s="14">
        <v>0</v>
      </c>
      <c r="F55" s="14">
        <v>93509</v>
      </c>
      <c r="G55" s="14">
        <v>26649</v>
      </c>
      <c r="H55" s="14">
        <v>14109</v>
      </c>
      <c r="I55" s="14">
        <v>12</v>
      </c>
      <c r="J55" s="219">
        <f t="shared" si="7"/>
        <v>7391251</v>
      </c>
    </row>
    <row r="56" spans="3:10" ht="23.25" customHeight="1" hidden="1">
      <c r="C56" s="220">
        <f aca="true" t="shared" si="8" ref="C56:I56">SUM(C44:C55)</f>
        <v>665810621</v>
      </c>
      <c r="D56" s="221">
        <f t="shared" si="8"/>
        <v>15947220</v>
      </c>
      <c r="E56" s="221">
        <f t="shared" si="8"/>
        <v>102328</v>
      </c>
      <c r="F56" s="221">
        <f t="shared" si="8"/>
        <v>21418782</v>
      </c>
      <c r="G56" s="221">
        <f t="shared" si="8"/>
        <v>4372072</v>
      </c>
      <c r="H56" s="221">
        <f t="shared" si="8"/>
        <v>392457</v>
      </c>
      <c r="I56" s="221">
        <f t="shared" si="8"/>
        <v>287476</v>
      </c>
      <c r="J56" s="222"/>
    </row>
    <row r="57" ht="23.25" customHeight="1" hidden="1"/>
  </sheetData>
  <sheetProtection/>
  <mergeCells count="19">
    <mergeCell ref="A20:A36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C4:C5"/>
    <mergeCell ref="H4:I4"/>
    <mergeCell ref="J4:J5"/>
    <mergeCell ref="K4:N4"/>
    <mergeCell ref="A6:B6"/>
    <mergeCell ref="A7:B7"/>
  </mergeCells>
  <printOptions horizontalCentered="1"/>
  <pageMargins left="0.5905511811023623" right="0.5905511811023623" top="0.3937007874015748" bottom="0.1968503937007874" header="0.5905511811023623" footer="0.1968503937007874"/>
  <pageSetup horizontalDpi="600" verticalDpi="600" orientation="portrait" paperSize="9" scale="99" r:id="rId2"/>
  <colBreaks count="1" manualBreakCount="1">
    <brk id="6" min="1" max="3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6"/>
  <sheetViews>
    <sheetView showGridLines="0" view="pageBreakPreview" zoomScale="85" zoomScaleSheetLayoutView="85" zoomScalePageLayoutView="0" workbookViewId="0" topLeftCell="A1">
      <pane xSplit="1" ySplit="80" topLeftCell="B81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B17" sqref="B17"/>
    </sheetView>
  </sheetViews>
  <sheetFormatPr defaultColWidth="18" defaultRowHeight="19.5" customHeight="1"/>
  <cols>
    <col min="1" max="1" width="10.8984375" style="74" customWidth="1"/>
    <col min="2" max="2" width="18.59765625" style="74" customWidth="1"/>
    <col min="3" max="3" width="11.59765625" style="75" customWidth="1"/>
    <col min="4" max="5" width="13.59765625" style="75" customWidth="1"/>
    <col min="6" max="8" width="8.59765625" style="75" customWidth="1"/>
    <col min="9" max="11" width="8.59765625" style="75" hidden="1" customWidth="1"/>
    <col min="12" max="12" width="70" style="75" hidden="1" customWidth="1"/>
    <col min="13" max="18" width="0" style="75" hidden="1" customWidth="1"/>
    <col min="19" max="16384" width="18" style="75" customWidth="1"/>
  </cols>
  <sheetData>
    <row r="1" spans="1:8" ht="19.5" customHeight="1">
      <c r="A1" s="223"/>
      <c r="B1" s="224"/>
      <c r="C1" s="196"/>
      <c r="D1" s="196"/>
      <c r="E1" s="196"/>
      <c r="F1" s="196"/>
      <c r="G1" s="196"/>
      <c r="H1" s="225"/>
    </row>
    <row r="2" spans="1:8" ht="19.5" customHeight="1">
      <c r="A2" s="226" t="s">
        <v>157</v>
      </c>
      <c r="B2" s="224"/>
      <c r="C2" s="196"/>
      <c r="D2" s="196"/>
      <c r="E2" s="196"/>
      <c r="F2" s="196"/>
      <c r="G2" s="196"/>
      <c r="H2" s="225"/>
    </row>
    <row r="3" spans="1:8" ht="19.5" customHeight="1" thickBot="1">
      <c r="A3" s="224"/>
      <c r="B3" s="224"/>
      <c r="C3" s="227"/>
      <c r="D3" s="227"/>
      <c r="E3" s="227"/>
      <c r="F3" s="196"/>
      <c r="G3" s="518" t="s">
        <v>158</v>
      </c>
      <c r="H3" s="518"/>
    </row>
    <row r="4" spans="1:8" ht="15.75" customHeight="1">
      <c r="A4" s="228"/>
      <c r="B4" s="175"/>
      <c r="C4" s="519" t="s">
        <v>159</v>
      </c>
      <c r="D4" s="229"/>
      <c r="E4" s="229"/>
      <c r="F4" s="521" t="s">
        <v>105</v>
      </c>
      <c r="G4" s="522"/>
      <c r="H4" s="523"/>
    </row>
    <row r="5" spans="1:9" ht="15.75" customHeight="1">
      <c r="A5" s="230" t="s">
        <v>160</v>
      </c>
      <c r="B5" s="231" t="s">
        <v>11</v>
      </c>
      <c r="C5" s="520"/>
      <c r="D5" s="231" t="s">
        <v>99</v>
      </c>
      <c r="E5" s="231" t="s">
        <v>104</v>
      </c>
      <c r="F5" s="197" t="s">
        <v>161</v>
      </c>
      <c r="G5" s="197" t="s">
        <v>162</v>
      </c>
      <c r="H5" s="524" t="s">
        <v>104</v>
      </c>
      <c r="I5" s="74"/>
    </row>
    <row r="6" spans="1:8" ht="15" customHeight="1">
      <c r="A6" s="232"/>
      <c r="B6" s="194"/>
      <c r="C6" s="507"/>
      <c r="D6" s="180"/>
      <c r="E6" s="180"/>
      <c r="F6" s="194" t="s">
        <v>163</v>
      </c>
      <c r="G6" s="194" t="s">
        <v>164</v>
      </c>
      <c r="H6" s="525"/>
    </row>
    <row r="7" spans="1:8" ht="15.75" customHeight="1" hidden="1">
      <c r="A7" s="233"/>
      <c r="B7" s="234" t="s">
        <v>165</v>
      </c>
      <c r="C7" s="235">
        <v>145394</v>
      </c>
      <c r="D7" s="235">
        <v>533331520</v>
      </c>
      <c r="E7" s="235">
        <v>17129844</v>
      </c>
      <c r="F7" s="236">
        <f>ROUND(C7/$C$13*100,1)</f>
        <v>81.9</v>
      </c>
      <c r="G7" s="236">
        <f aca="true" t="shared" si="0" ref="G7:G12">ROUND(D7/$D$13*100,1)</f>
        <v>80.2</v>
      </c>
      <c r="H7" s="237">
        <f>ROUND(E7/$E$13*100,1)</f>
        <v>78</v>
      </c>
    </row>
    <row r="8" spans="1:8" ht="15.75" customHeight="1" hidden="1">
      <c r="A8" s="230"/>
      <c r="B8" s="238" t="s">
        <v>166</v>
      </c>
      <c r="C8" s="239">
        <v>11228</v>
      </c>
      <c r="D8" s="239">
        <v>34108706</v>
      </c>
      <c r="E8" s="239">
        <v>869928</v>
      </c>
      <c r="F8" s="240">
        <f>ROUND(C8/$C$13*100,1)</f>
        <v>6.3</v>
      </c>
      <c r="G8" s="240">
        <f t="shared" si="0"/>
        <v>5.1</v>
      </c>
      <c r="H8" s="241">
        <f>ROUND(E8/$E$13*100,1)</f>
        <v>4</v>
      </c>
    </row>
    <row r="9" spans="1:8" ht="15.75" customHeight="1" hidden="1">
      <c r="A9" s="230"/>
      <c r="B9" s="238" t="s">
        <v>167</v>
      </c>
      <c r="C9" s="239">
        <v>227</v>
      </c>
      <c r="D9" s="239">
        <v>833427</v>
      </c>
      <c r="E9" s="239">
        <v>26179</v>
      </c>
      <c r="F9" s="240">
        <f>ROUND(C9/$C$13*100,1)</f>
        <v>0.1</v>
      </c>
      <c r="G9" s="240">
        <f t="shared" si="0"/>
        <v>0.1</v>
      </c>
      <c r="H9" s="241">
        <f>ROUND(E9/$E$13*100,1)</f>
        <v>0.1</v>
      </c>
    </row>
    <row r="10" spans="1:8" ht="15.75" customHeight="1" hidden="1">
      <c r="A10" s="230" t="s">
        <v>8</v>
      </c>
      <c r="B10" s="242" t="s">
        <v>168</v>
      </c>
      <c r="C10" s="239">
        <v>4503</v>
      </c>
      <c r="D10" s="239">
        <v>19198767</v>
      </c>
      <c r="E10" s="239">
        <v>1006631</v>
      </c>
      <c r="F10" s="240">
        <v>2.6</v>
      </c>
      <c r="G10" s="240">
        <f t="shared" si="0"/>
        <v>2.9</v>
      </c>
      <c r="H10" s="241">
        <f>ROUND(E10/$E$13*100,1)</f>
        <v>4.6</v>
      </c>
    </row>
    <row r="11" spans="1:8" ht="15.75" customHeight="1" hidden="1">
      <c r="A11" s="230"/>
      <c r="B11" s="238" t="s">
        <v>169</v>
      </c>
      <c r="C11" s="239">
        <v>14249</v>
      </c>
      <c r="D11" s="239">
        <v>44678434</v>
      </c>
      <c r="E11" s="239">
        <v>1371288</v>
      </c>
      <c r="F11" s="240">
        <f>ROUND(C11/$C$13*100,1)</f>
        <v>8</v>
      </c>
      <c r="G11" s="240">
        <f t="shared" si="0"/>
        <v>6.7</v>
      </c>
      <c r="H11" s="241">
        <f>ROUND(E11/$E$13*100,1)</f>
        <v>6.2</v>
      </c>
    </row>
    <row r="12" spans="1:8" ht="15.75" customHeight="1" hidden="1">
      <c r="A12" s="230"/>
      <c r="B12" s="243" t="s">
        <v>170</v>
      </c>
      <c r="C12" s="244">
        <v>1996</v>
      </c>
      <c r="D12" s="244">
        <v>33198614</v>
      </c>
      <c r="E12" s="244">
        <v>1544898</v>
      </c>
      <c r="F12" s="245">
        <f>ROUND(C12/$C$13*100,1)</f>
        <v>1.1</v>
      </c>
      <c r="G12" s="245">
        <f t="shared" si="0"/>
        <v>5</v>
      </c>
      <c r="H12" s="246">
        <v>7.1</v>
      </c>
    </row>
    <row r="13" spans="1:8" ht="15.75" customHeight="1" hidden="1">
      <c r="A13" s="230"/>
      <c r="B13" s="231" t="s">
        <v>171</v>
      </c>
      <c r="C13" s="239">
        <f aca="true" t="shared" si="1" ref="C13:H13">SUM(C7:C12)</f>
        <v>177597</v>
      </c>
      <c r="D13" s="239">
        <f t="shared" si="1"/>
        <v>665349468</v>
      </c>
      <c r="E13" s="239">
        <f t="shared" si="1"/>
        <v>21948768</v>
      </c>
      <c r="F13" s="247">
        <f t="shared" si="1"/>
        <v>99.99999999999999</v>
      </c>
      <c r="G13" s="248">
        <f t="shared" si="1"/>
        <v>100</v>
      </c>
      <c r="H13" s="249">
        <f t="shared" si="1"/>
        <v>99.99999999999999</v>
      </c>
    </row>
    <row r="14" spans="1:8" ht="15.75" customHeight="1" hidden="1">
      <c r="A14" s="232"/>
      <c r="B14" s="85" t="s">
        <v>14</v>
      </c>
      <c r="C14" s="250">
        <v>99.9</v>
      </c>
      <c r="D14" s="250">
        <v>101.1</v>
      </c>
      <c r="E14" s="250">
        <v>91.1</v>
      </c>
      <c r="F14" s="251" t="s">
        <v>172</v>
      </c>
      <c r="G14" s="251" t="s">
        <v>172</v>
      </c>
      <c r="H14" s="252" t="s">
        <v>172</v>
      </c>
    </row>
    <row r="15" spans="1:8" ht="18.75" customHeight="1" hidden="1">
      <c r="A15" s="230"/>
      <c r="B15" s="238" t="s">
        <v>165</v>
      </c>
      <c r="C15" s="253">
        <v>144242</v>
      </c>
      <c r="D15" s="253">
        <v>524047539</v>
      </c>
      <c r="E15" s="253">
        <v>16381530</v>
      </c>
      <c r="F15" s="254">
        <f aca="true" t="shared" si="2" ref="F15:F20">ROUND(C15/$C$21*100,1)</f>
        <v>82.2</v>
      </c>
      <c r="G15" s="254">
        <v>81.5</v>
      </c>
      <c r="H15" s="255">
        <f>ROUND(E15/$E$21*100,1)</f>
        <v>80.3</v>
      </c>
    </row>
    <row r="16" spans="1:8" ht="18.75" customHeight="1" hidden="1">
      <c r="A16" s="230"/>
      <c r="B16" s="238" t="s">
        <v>166</v>
      </c>
      <c r="C16" s="253">
        <v>10111</v>
      </c>
      <c r="D16" s="253">
        <v>29256547</v>
      </c>
      <c r="E16" s="253">
        <v>692020</v>
      </c>
      <c r="F16" s="254">
        <f t="shared" si="2"/>
        <v>5.8</v>
      </c>
      <c r="G16" s="254">
        <v>4.6</v>
      </c>
      <c r="H16" s="255">
        <f>ROUND(E16/$E$21*100,1)</f>
        <v>3.4</v>
      </c>
    </row>
    <row r="17" spans="1:8" ht="18.75" customHeight="1" hidden="1">
      <c r="A17" s="230"/>
      <c r="B17" s="238" t="s">
        <v>167</v>
      </c>
      <c r="C17" s="253">
        <v>296</v>
      </c>
      <c r="D17" s="253">
        <v>1310155</v>
      </c>
      <c r="E17" s="253">
        <v>43506</v>
      </c>
      <c r="F17" s="254">
        <f t="shared" si="2"/>
        <v>0.2</v>
      </c>
      <c r="G17" s="254">
        <f>ROUND(D17/$D$21*100,1)</f>
        <v>0.2</v>
      </c>
      <c r="H17" s="255">
        <f>ROUND(E17/$E$21*100,1)</f>
        <v>0.2</v>
      </c>
    </row>
    <row r="18" spans="1:8" ht="18.75" customHeight="1" hidden="1">
      <c r="A18" s="230" t="s">
        <v>9</v>
      </c>
      <c r="B18" s="242" t="s">
        <v>168</v>
      </c>
      <c r="C18" s="253">
        <v>4143</v>
      </c>
      <c r="D18" s="253">
        <v>17636620</v>
      </c>
      <c r="E18" s="253">
        <v>829663</v>
      </c>
      <c r="F18" s="254">
        <f t="shared" si="2"/>
        <v>2.4</v>
      </c>
      <c r="G18" s="254">
        <f>ROUND(D18/$D$21*100,1)</f>
        <v>2.7</v>
      </c>
      <c r="H18" s="255">
        <f>ROUND(E18/$E$21*100,1)</f>
        <v>4.1</v>
      </c>
    </row>
    <row r="19" spans="1:8" ht="18.75" customHeight="1" hidden="1">
      <c r="A19" s="230"/>
      <c r="B19" s="238" t="s">
        <v>169</v>
      </c>
      <c r="C19" s="253">
        <v>14945</v>
      </c>
      <c r="D19" s="253">
        <v>45814571</v>
      </c>
      <c r="E19" s="253">
        <v>1340703</v>
      </c>
      <c r="F19" s="254">
        <f t="shared" si="2"/>
        <v>8.5</v>
      </c>
      <c r="G19" s="254">
        <f>ROUND(D19/$D$21*100,1)</f>
        <v>7.1</v>
      </c>
      <c r="H19" s="255">
        <v>6.5</v>
      </c>
    </row>
    <row r="20" spans="1:8" ht="18.75" customHeight="1" hidden="1">
      <c r="A20" s="230"/>
      <c r="B20" s="238" t="s">
        <v>170</v>
      </c>
      <c r="C20" s="253">
        <v>1661</v>
      </c>
      <c r="D20" s="253">
        <v>25367214</v>
      </c>
      <c r="E20" s="253">
        <v>1116075</v>
      </c>
      <c r="F20" s="254">
        <f t="shared" si="2"/>
        <v>0.9</v>
      </c>
      <c r="G20" s="254">
        <f>ROUND(D20/$D$21*100,1)</f>
        <v>3.9</v>
      </c>
      <c r="H20" s="255">
        <f>ROUND(E20/$E$21*100,1)</f>
        <v>5.5</v>
      </c>
    </row>
    <row r="21" spans="1:8" ht="18.75" customHeight="1" hidden="1">
      <c r="A21" s="230"/>
      <c r="B21" s="85" t="s">
        <v>171</v>
      </c>
      <c r="C21" s="256">
        <f aca="true" t="shared" si="3" ref="C21:H21">SUM(C15:C20)</f>
        <v>175398</v>
      </c>
      <c r="D21" s="256">
        <f t="shared" si="3"/>
        <v>643432646</v>
      </c>
      <c r="E21" s="256">
        <f t="shared" si="3"/>
        <v>20403497</v>
      </c>
      <c r="F21" s="257">
        <f t="shared" si="3"/>
        <v>100.00000000000001</v>
      </c>
      <c r="G21" s="257">
        <f t="shared" si="3"/>
        <v>100</v>
      </c>
      <c r="H21" s="258">
        <f t="shared" si="3"/>
        <v>100</v>
      </c>
    </row>
    <row r="22" spans="1:8" ht="18.75" customHeight="1" hidden="1">
      <c r="A22" s="230"/>
      <c r="B22" s="85" t="s">
        <v>14</v>
      </c>
      <c r="C22" s="257">
        <f>ROUND(C21/C13*100,1)</f>
        <v>98.8</v>
      </c>
      <c r="D22" s="257">
        <f>ROUND(D21/D13*100,1)</f>
        <v>96.7</v>
      </c>
      <c r="E22" s="257">
        <f>ROUND(E21/E13*100,1)</f>
        <v>93</v>
      </c>
      <c r="F22" s="259">
        <v>0</v>
      </c>
      <c r="G22" s="259">
        <v>0</v>
      </c>
      <c r="H22" s="260">
        <v>0</v>
      </c>
    </row>
    <row r="23" spans="1:8" ht="18.75" customHeight="1" hidden="1">
      <c r="A23" s="233"/>
      <c r="B23" s="238" t="s">
        <v>165</v>
      </c>
      <c r="C23" s="253">
        <v>141276</v>
      </c>
      <c r="D23" s="253">
        <v>511014142</v>
      </c>
      <c r="E23" s="253">
        <v>15879294</v>
      </c>
      <c r="F23" s="254">
        <f aca="true" t="shared" si="4" ref="F23:F28">ROUND(C23/$C$29*100,1)</f>
        <v>82.6</v>
      </c>
      <c r="G23" s="254">
        <f aca="true" t="shared" si="5" ref="G23:G28">ROUND(D23/$D$29*100,1)</f>
        <v>81.7</v>
      </c>
      <c r="H23" s="261">
        <v>80.5</v>
      </c>
    </row>
    <row r="24" spans="1:8" ht="18.75" customHeight="1" hidden="1">
      <c r="A24" s="230"/>
      <c r="B24" s="238" t="s">
        <v>166</v>
      </c>
      <c r="C24" s="253">
        <v>9445</v>
      </c>
      <c r="D24" s="253">
        <v>27222220</v>
      </c>
      <c r="E24" s="253">
        <v>657873</v>
      </c>
      <c r="F24" s="254">
        <f t="shared" si="4"/>
        <v>5.5</v>
      </c>
      <c r="G24" s="254">
        <f t="shared" si="5"/>
        <v>4.3</v>
      </c>
      <c r="H24" s="261">
        <f>ROUND(E24/$E$29*100,1)</f>
        <v>3.3</v>
      </c>
    </row>
    <row r="25" spans="1:8" ht="18.75" customHeight="1" hidden="1">
      <c r="A25" s="230"/>
      <c r="B25" s="238" t="s">
        <v>167</v>
      </c>
      <c r="C25" s="253">
        <v>234</v>
      </c>
      <c r="D25" s="253">
        <v>869118</v>
      </c>
      <c r="E25" s="253">
        <v>25333</v>
      </c>
      <c r="F25" s="254">
        <f t="shared" si="4"/>
        <v>0.1</v>
      </c>
      <c r="G25" s="254">
        <f t="shared" si="5"/>
        <v>0.1</v>
      </c>
      <c r="H25" s="261">
        <f>ROUND(E25/$E$29*100,1)</f>
        <v>0.1</v>
      </c>
    </row>
    <row r="26" spans="1:8" ht="18.75" customHeight="1" hidden="1">
      <c r="A26" s="230" t="s">
        <v>10</v>
      </c>
      <c r="B26" s="242" t="s">
        <v>168</v>
      </c>
      <c r="C26" s="253">
        <v>4082</v>
      </c>
      <c r="D26" s="253">
        <v>17945414</v>
      </c>
      <c r="E26" s="253">
        <v>891244</v>
      </c>
      <c r="F26" s="254">
        <f t="shared" si="4"/>
        <v>2.4</v>
      </c>
      <c r="G26" s="254">
        <f t="shared" si="5"/>
        <v>2.9</v>
      </c>
      <c r="H26" s="261">
        <f>ROUND(E26/$E$29*100,1)</f>
        <v>4.5</v>
      </c>
    </row>
    <row r="27" spans="1:8" ht="18.75" customHeight="1" hidden="1">
      <c r="A27" s="230"/>
      <c r="B27" s="238" t="s">
        <v>169</v>
      </c>
      <c r="C27" s="253">
        <v>14919</v>
      </c>
      <c r="D27" s="253">
        <v>46513553</v>
      </c>
      <c r="E27" s="253">
        <v>1360976</v>
      </c>
      <c r="F27" s="254">
        <f t="shared" si="4"/>
        <v>8.7</v>
      </c>
      <c r="G27" s="254">
        <f t="shared" si="5"/>
        <v>7.4</v>
      </c>
      <c r="H27" s="261">
        <f>ROUND(E27/$E$29*100,1)</f>
        <v>6.9</v>
      </c>
    </row>
    <row r="28" spans="1:8" ht="18.75" customHeight="1" hidden="1">
      <c r="A28" s="230"/>
      <c r="B28" s="238" t="s">
        <v>170</v>
      </c>
      <c r="C28" s="253">
        <v>1154</v>
      </c>
      <c r="D28" s="253">
        <v>22262431</v>
      </c>
      <c r="E28" s="253">
        <v>924873</v>
      </c>
      <c r="F28" s="254">
        <f t="shared" si="4"/>
        <v>0.7</v>
      </c>
      <c r="G28" s="254">
        <f t="shared" si="5"/>
        <v>3.6</v>
      </c>
      <c r="H28" s="261">
        <f>ROUND(E28/$E$29*100,1)</f>
        <v>4.7</v>
      </c>
    </row>
    <row r="29" spans="1:8" ht="18.75" customHeight="1" hidden="1">
      <c r="A29" s="230"/>
      <c r="B29" s="197" t="s">
        <v>171</v>
      </c>
      <c r="C29" s="262">
        <f aca="true" t="shared" si="6" ref="C29:H29">SUM(C23:C28)</f>
        <v>171110</v>
      </c>
      <c r="D29" s="262">
        <f t="shared" si="6"/>
        <v>625826878</v>
      </c>
      <c r="E29" s="262">
        <f t="shared" si="6"/>
        <v>19739593</v>
      </c>
      <c r="F29" s="263">
        <f t="shared" si="6"/>
        <v>100</v>
      </c>
      <c r="G29" s="263">
        <f t="shared" si="6"/>
        <v>100</v>
      </c>
      <c r="H29" s="264">
        <f t="shared" si="6"/>
        <v>100</v>
      </c>
    </row>
    <row r="30" spans="1:8" ht="18.75" customHeight="1" hidden="1">
      <c r="A30" s="232"/>
      <c r="B30" s="85" t="s">
        <v>14</v>
      </c>
      <c r="C30" s="257">
        <f>ROUND(C29/C21*100,1)</f>
        <v>97.6</v>
      </c>
      <c r="D30" s="257">
        <f>ROUND(D29/D21*100,1)</f>
        <v>97.3</v>
      </c>
      <c r="E30" s="257">
        <f>ROUND(E29/E21*100,1)</f>
        <v>96.7</v>
      </c>
      <c r="F30" s="259">
        <v>0</v>
      </c>
      <c r="G30" s="259">
        <v>0</v>
      </c>
      <c r="H30" s="260">
        <v>0</v>
      </c>
    </row>
    <row r="31" spans="1:8" ht="18.75" customHeight="1" hidden="1">
      <c r="A31" s="230"/>
      <c r="B31" s="238" t="s">
        <v>165</v>
      </c>
      <c r="C31" s="253">
        <v>139728</v>
      </c>
      <c r="D31" s="253">
        <v>501609205</v>
      </c>
      <c r="E31" s="253">
        <v>15480796</v>
      </c>
      <c r="F31" s="254">
        <f>ROUND(C31/$C$37*100,1)</f>
        <v>82.7</v>
      </c>
      <c r="G31" s="254">
        <f aca="true" t="shared" si="7" ref="G31:G36">ROUND(D31/$D$37*100,1)</f>
        <v>81.8</v>
      </c>
      <c r="H31" s="261">
        <f aca="true" t="shared" si="8" ref="H31:H36">ROUND(E31/$E$37*100,1)</f>
        <v>80.3</v>
      </c>
    </row>
    <row r="32" spans="1:8" ht="18.75" customHeight="1" hidden="1">
      <c r="A32" s="230"/>
      <c r="B32" s="238" t="s">
        <v>166</v>
      </c>
      <c r="C32" s="253">
        <v>8791</v>
      </c>
      <c r="D32" s="253">
        <v>26182118</v>
      </c>
      <c r="E32" s="253">
        <v>671527</v>
      </c>
      <c r="F32" s="254">
        <f>ROUND(C32/$C$37*100,1)</f>
        <v>5.2</v>
      </c>
      <c r="G32" s="254">
        <f t="shared" si="7"/>
        <v>4.3</v>
      </c>
      <c r="H32" s="261">
        <f t="shared" si="8"/>
        <v>3.5</v>
      </c>
    </row>
    <row r="33" spans="1:8" ht="18.75" customHeight="1" hidden="1">
      <c r="A33" s="230"/>
      <c r="B33" s="238" t="s">
        <v>167</v>
      </c>
      <c r="C33" s="253">
        <v>221</v>
      </c>
      <c r="D33" s="253">
        <v>747416</v>
      </c>
      <c r="E33" s="253">
        <v>18423</v>
      </c>
      <c r="F33" s="254">
        <f>ROUND(C33/$C$37*100,1)</f>
        <v>0.1</v>
      </c>
      <c r="G33" s="254">
        <f t="shared" si="7"/>
        <v>0.1</v>
      </c>
      <c r="H33" s="261">
        <f t="shared" si="8"/>
        <v>0.1</v>
      </c>
    </row>
    <row r="34" spans="1:8" ht="18.75" customHeight="1" hidden="1">
      <c r="A34" s="230" t="s">
        <v>5</v>
      </c>
      <c r="B34" s="242" t="s">
        <v>168</v>
      </c>
      <c r="C34" s="253">
        <v>3915</v>
      </c>
      <c r="D34" s="253">
        <v>17063637</v>
      </c>
      <c r="E34" s="253">
        <v>856429</v>
      </c>
      <c r="F34" s="254">
        <f>ROUND(C34/$C$37*100,1)</f>
        <v>2.3</v>
      </c>
      <c r="G34" s="254">
        <f t="shared" si="7"/>
        <v>2.8</v>
      </c>
      <c r="H34" s="261">
        <f t="shared" si="8"/>
        <v>4.4</v>
      </c>
    </row>
    <row r="35" spans="1:8" ht="18.75" customHeight="1" hidden="1">
      <c r="A35" s="230"/>
      <c r="B35" s="238" t="s">
        <v>169</v>
      </c>
      <c r="C35" s="253">
        <v>15113</v>
      </c>
      <c r="D35" s="253">
        <v>46923214</v>
      </c>
      <c r="E35" s="253">
        <v>1350198</v>
      </c>
      <c r="F35" s="254">
        <v>9</v>
      </c>
      <c r="G35" s="254">
        <f t="shared" si="7"/>
        <v>7.6</v>
      </c>
      <c r="H35" s="261">
        <f t="shared" si="8"/>
        <v>7</v>
      </c>
    </row>
    <row r="36" spans="1:8" ht="18.75" customHeight="1" hidden="1">
      <c r="A36" s="230"/>
      <c r="B36" s="243" t="s">
        <v>170</v>
      </c>
      <c r="C36" s="265">
        <v>1158</v>
      </c>
      <c r="D36" s="265">
        <v>20896625</v>
      </c>
      <c r="E36" s="265">
        <v>906163</v>
      </c>
      <c r="F36" s="266">
        <f>ROUND(C36/$C$37*100,1)</f>
        <v>0.7</v>
      </c>
      <c r="G36" s="266">
        <f t="shared" si="7"/>
        <v>3.4</v>
      </c>
      <c r="H36" s="267">
        <f t="shared" si="8"/>
        <v>4.7</v>
      </c>
    </row>
    <row r="37" spans="1:8" ht="18.75" customHeight="1" hidden="1">
      <c r="A37" s="230"/>
      <c r="B37" s="85" t="s">
        <v>171</v>
      </c>
      <c r="C37" s="256">
        <f aca="true" t="shared" si="9" ref="C37:H37">SUM(C31:C36)</f>
        <v>168926</v>
      </c>
      <c r="D37" s="256">
        <f t="shared" si="9"/>
        <v>613422215</v>
      </c>
      <c r="E37" s="256">
        <f t="shared" si="9"/>
        <v>19283536</v>
      </c>
      <c r="F37" s="257">
        <f t="shared" si="9"/>
        <v>100</v>
      </c>
      <c r="G37" s="257">
        <f t="shared" si="9"/>
        <v>99.99999999999999</v>
      </c>
      <c r="H37" s="268">
        <f t="shared" si="9"/>
        <v>100</v>
      </c>
    </row>
    <row r="38" spans="1:8" ht="18.75" customHeight="1" hidden="1">
      <c r="A38" s="230"/>
      <c r="B38" s="85" t="s">
        <v>14</v>
      </c>
      <c r="C38" s="257">
        <f>ROUND(C37/C29*100,1)</f>
        <v>98.7</v>
      </c>
      <c r="D38" s="257">
        <f>ROUND(D37/D29*100,1)</f>
        <v>98</v>
      </c>
      <c r="E38" s="257">
        <f>ROUND(E37/E29*100,1)</f>
        <v>97.7</v>
      </c>
      <c r="F38" s="259">
        <v>0</v>
      </c>
      <c r="G38" s="259">
        <v>0</v>
      </c>
      <c r="H38" s="260">
        <v>0</v>
      </c>
    </row>
    <row r="39" spans="1:10" ht="18.75" customHeight="1" hidden="1">
      <c r="A39" s="233"/>
      <c r="B39" s="238" t="s">
        <v>165</v>
      </c>
      <c r="C39" s="253">
        <v>138372</v>
      </c>
      <c r="D39" s="253">
        <v>493297328</v>
      </c>
      <c r="E39" s="253">
        <v>15124087</v>
      </c>
      <c r="F39" s="254">
        <f>ROUND(C39/$C$44*100,1)</f>
        <v>83</v>
      </c>
      <c r="G39" s="254">
        <f>ROUND(D39/$D$44*100,1)</f>
        <v>81.8</v>
      </c>
      <c r="H39" s="261">
        <f>ROUND(E39/$E$44*100,1)</f>
        <v>80.3</v>
      </c>
      <c r="J39" s="269"/>
    </row>
    <row r="40" spans="1:10" ht="18.75" customHeight="1" hidden="1">
      <c r="A40" s="230"/>
      <c r="B40" s="238" t="s">
        <v>173</v>
      </c>
      <c r="C40" s="253">
        <v>11872</v>
      </c>
      <c r="D40" s="253">
        <v>40864420</v>
      </c>
      <c r="E40" s="253">
        <v>1466045</v>
      </c>
      <c r="F40" s="254">
        <f>ROUND(C40/$C$44*100,1)</f>
        <v>7.1</v>
      </c>
      <c r="G40" s="254">
        <f>ROUND(D40/$D$44*100,1)</f>
        <v>6.8</v>
      </c>
      <c r="H40" s="261">
        <f>ROUND(E40/$E$44*100,1)</f>
        <v>7.8</v>
      </c>
      <c r="J40" s="269"/>
    </row>
    <row r="41" spans="1:10" ht="18.75" customHeight="1" hidden="1">
      <c r="A41" s="230"/>
      <c r="B41" s="238" t="s">
        <v>167</v>
      </c>
      <c r="C41" s="253">
        <v>209</v>
      </c>
      <c r="D41" s="253">
        <v>638956</v>
      </c>
      <c r="E41" s="253">
        <v>12842</v>
      </c>
      <c r="F41" s="254">
        <f>ROUND(C41/$C$44*100,1)</f>
        <v>0.1</v>
      </c>
      <c r="G41" s="254">
        <f>ROUND(D41/$D$44*100,1)</f>
        <v>0.1</v>
      </c>
      <c r="H41" s="261">
        <f>ROUND(E41/$E$44*100,1)</f>
        <v>0.1</v>
      </c>
      <c r="J41" s="269"/>
    </row>
    <row r="42" spans="1:10" ht="18.75" customHeight="1" hidden="1">
      <c r="A42" s="230" t="s">
        <v>6</v>
      </c>
      <c r="B42" s="238" t="s">
        <v>169</v>
      </c>
      <c r="C42" s="253">
        <v>15186</v>
      </c>
      <c r="D42" s="253">
        <v>47169398</v>
      </c>
      <c r="E42" s="253">
        <v>1331575</v>
      </c>
      <c r="F42" s="254">
        <f>ROUND(C42/$C$44*100,1)</f>
        <v>9.1</v>
      </c>
      <c r="G42" s="254">
        <f>ROUND(D42/$D$44*100,1)</f>
        <v>7.8</v>
      </c>
      <c r="H42" s="261">
        <f>ROUND(E42/$E$44*100,1)</f>
        <v>7.1</v>
      </c>
      <c r="J42" s="269"/>
    </row>
    <row r="43" spans="1:10" ht="18.75" customHeight="1" hidden="1">
      <c r="A43" s="230"/>
      <c r="B43" s="238" t="s">
        <v>170</v>
      </c>
      <c r="C43" s="253">
        <v>1046</v>
      </c>
      <c r="D43" s="253">
        <v>20946798</v>
      </c>
      <c r="E43" s="253">
        <v>894632</v>
      </c>
      <c r="F43" s="254">
        <v>0.7</v>
      </c>
      <c r="G43" s="254">
        <f>ROUND(D43/$D$44*100,1)</f>
        <v>3.5</v>
      </c>
      <c r="H43" s="261">
        <v>4.7</v>
      </c>
      <c r="J43" s="269"/>
    </row>
    <row r="44" spans="1:12" ht="18.75" customHeight="1" hidden="1">
      <c r="A44" s="230"/>
      <c r="B44" s="85" t="s">
        <v>171</v>
      </c>
      <c r="C44" s="256">
        <f aca="true" t="shared" si="10" ref="C44:H44">SUM(C39:C43)</f>
        <v>166685</v>
      </c>
      <c r="D44" s="256">
        <f t="shared" si="10"/>
        <v>602916900</v>
      </c>
      <c r="E44" s="256">
        <f t="shared" si="10"/>
        <v>18829181</v>
      </c>
      <c r="F44" s="257">
        <f t="shared" si="10"/>
        <v>99.99999999999999</v>
      </c>
      <c r="G44" s="257">
        <f t="shared" si="10"/>
        <v>99.99999999999999</v>
      </c>
      <c r="H44" s="268">
        <f t="shared" si="10"/>
        <v>99.99999999999999</v>
      </c>
      <c r="J44" s="270"/>
      <c r="K44" s="270"/>
      <c r="L44" s="270"/>
    </row>
    <row r="45" spans="1:8" ht="18.75" customHeight="1" hidden="1">
      <c r="A45" s="230"/>
      <c r="B45" s="231" t="s">
        <v>14</v>
      </c>
      <c r="C45" s="254">
        <f>ROUND(C44/C37*100,1)</f>
        <v>98.7</v>
      </c>
      <c r="D45" s="254">
        <f>ROUND(D44/D37*100,1)</f>
        <v>98.3</v>
      </c>
      <c r="E45" s="254">
        <f>ROUND(E44/E37*100,1)</f>
        <v>97.6</v>
      </c>
      <c r="F45" s="271">
        <v>0</v>
      </c>
      <c r="G45" s="271">
        <v>0</v>
      </c>
      <c r="H45" s="272">
        <v>0</v>
      </c>
    </row>
    <row r="46" spans="1:9" ht="18.75" customHeight="1" hidden="1">
      <c r="A46" s="273"/>
      <c r="B46" s="234" t="s">
        <v>165</v>
      </c>
      <c r="C46" s="262">
        <v>135389</v>
      </c>
      <c r="D46" s="262">
        <v>476902502</v>
      </c>
      <c r="E46" s="262">
        <v>14434468</v>
      </c>
      <c r="F46" s="263">
        <f>ROUND(C46/$C$51*100,1)</f>
        <v>83.1</v>
      </c>
      <c r="G46" s="263">
        <f>ROUND(D46/$D$51*100,1)</f>
        <v>82.3</v>
      </c>
      <c r="H46" s="264">
        <f>ROUND(E46/$E$51*100,1)</f>
        <v>80.8</v>
      </c>
      <c r="I46" s="274"/>
    </row>
    <row r="47" spans="1:9" ht="18.75" customHeight="1" hidden="1">
      <c r="A47" s="275"/>
      <c r="B47" s="238" t="s">
        <v>173</v>
      </c>
      <c r="C47" s="253">
        <v>11123</v>
      </c>
      <c r="D47" s="253">
        <v>38555165</v>
      </c>
      <c r="E47" s="253">
        <v>1408598</v>
      </c>
      <c r="F47" s="254">
        <f>ROUND(C47/$C$51*100,1)</f>
        <v>6.8</v>
      </c>
      <c r="G47" s="254">
        <f>ROUND(D47/$D$51*100,1)</f>
        <v>6.7</v>
      </c>
      <c r="H47" s="261">
        <f>ROUND(E47/$E$51*100,1)</f>
        <v>7.9</v>
      </c>
      <c r="I47" s="274"/>
    </row>
    <row r="48" spans="1:9" ht="18.75" customHeight="1" hidden="1">
      <c r="A48" s="275"/>
      <c r="B48" s="238" t="s">
        <v>167</v>
      </c>
      <c r="C48" s="253">
        <v>189</v>
      </c>
      <c r="D48" s="253">
        <v>581353</v>
      </c>
      <c r="E48" s="253">
        <v>11927</v>
      </c>
      <c r="F48" s="254">
        <f>ROUND(C48/$C$51*100,1)</f>
        <v>0.1</v>
      </c>
      <c r="G48" s="254">
        <f>ROUND(D48/$D$51*100,1)</f>
        <v>0.1</v>
      </c>
      <c r="H48" s="261">
        <f>ROUND(E48/$E$51*100,1)</f>
        <v>0.1</v>
      </c>
      <c r="I48" s="274"/>
    </row>
    <row r="49" spans="1:9" ht="18.75" customHeight="1" hidden="1">
      <c r="A49" s="275" t="s">
        <v>17</v>
      </c>
      <c r="B49" s="238" t="s">
        <v>169</v>
      </c>
      <c r="C49" s="253">
        <v>15226</v>
      </c>
      <c r="D49" s="253">
        <v>47796581</v>
      </c>
      <c r="E49" s="253">
        <v>1373990</v>
      </c>
      <c r="F49" s="254">
        <v>9.4</v>
      </c>
      <c r="G49" s="254">
        <f>ROUND(D49/$D$51*100,1)</f>
        <v>8.2</v>
      </c>
      <c r="H49" s="261">
        <f>ROUND(E49/$E$51*100,1)</f>
        <v>7.7</v>
      </c>
      <c r="I49" s="274"/>
    </row>
    <row r="50" spans="1:9" ht="18.75" customHeight="1" hidden="1">
      <c r="A50" s="275"/>
      <c r="B50" s="238" t="s">
        <v>170</v>
      </c>
      <c r="C50" s="253">
        <v>958</v>
      </c>
      <c r="D50" s="253">
        <v>15788601</v>
      </c>
      <c r="E50" s="253">
        <v>637447</v>
      </c>
      <c r="F50" s="254">
        <f>ROUND(C50/$C$51*100,1)</f>
        <v>0.6</v>
      </c>
      <c r="G50" s="254">
        <f>ROUND(D50/$D$51*100,1)</f>
        <v>2.7</v>
      </c>
      <c r="H50" s="261">
        <v>3.5</v>
      </c>
      <c r="I50" s="274"/>
    </row>
    <row r="51" spans="1:9" ht="18.75" customHeight="1" hidden="1">
      <c r="A51" s="275"/>
      <c r="B51" s="85" t="s">
        <v>171</v>
      </c>
      <c r="C51" s="256">
        <f aca="true" t="shared" si="11" ref="C51:H51">SUM(C46:C50)</f>
        <v>162885</v>
      </c>
      <c r="D51" s="256">
        <f t="shared" si="11"/>
        <v>579624202</v>
      </c>
      <c r="E51" s="256">
        <f t="shared" si="11"/>
        <v>17866430</v>
      </c>
      <c r="F51" s="257">
        <f t="shared" si="11"/>
        <v>99.99999999999999</v>
      </c>
      <c r="G51" s="257">
        <f t="shared" si="11"/>
        <v>100</v>
      </c>
      <c r="H51" s="268">
        <f t="shared" si="11"/>
        <v>100</v>
      </c>
      <c r="I51" s="274"/>
    </row>
    <row r="52" spans="1:8" ht="1.5" customHeight="1" hidden="1">
      <c r="A52" s="275"/>
      <c r="B52" s="231" t="s">
        <v>14</v>
      </c>
      <c r="C52" s="254">
        <f>ROUND(C51/C44*100,1)</f>
        <v>97.7</v>
      </c>
      <c r="D52" s="257">
        <f>ROUND(D51/D44*100,1)</f>
        <v>96.1</v>
      </c>
      <c r="E52" s="257">
        <f>ROUND(E51/E44*100,1)</f>
        <v>94.9</v>
      </c>
      <c r="F52" s="271">
        <v>0</v>
      </c>
      <c r="G52" s="259">
        <v>0</v>
      </c>
      <c r="H52" s="276">
        <v>0</v>
      </c>
    </row>
    <row r="53" spans="1:8" ht="18.75" customHeight="1" hidden="1">
      <c r="A53" s="277"/>
      <c r="B53" s="234" t="s">
        <v>165</v>
      </c>
      <c r="C53" s="198">
        <v>133321</v>
      </c>
      <c r="D53" s="199">
        <v>456996262</v>
      </c>
      <c r="E53" s="199">
        <v>13254168</v>
      </c>
      <c r="F53" s="278">
        <f>ROUND(C53/$C$58*100,1)</f>
        <v>82.1</v>
      </c>
      <c r="G53" s="247">
        <f>ROUND(D53/$D$58*100,1)</f>
        <v>80</v>
      </c>
      <c r="H53" s="279">
        <f>ROUND(E53/$E$58*100,1)</f>
        <v>77.1</v>
      </c>
    </row>
    <row r="54" spans="1:8" ht="18.75" customHeight="1" hidden="1">
      <c r="A54" s="280"/>
      <c r="B54" s="238" t="s">
        <v>173</v>
      </c>
      <c r="C54" s="199">
        <v>10529</v>
      </c>
      <c r="D54" s="199">
        <v>35903961</v>
      </c>
      <c r="E54" s="199">
        <v>1273816</v>
      </c>
      <c r="F54" s="247">
        <f>ROUND(C54/$C$58*100,1)</f>
        <v>6.5</v>
      </c>
      <c r="G54" s="247">
        <f>ROUND(D54/$D$58*100,1)</f>
        <v>6.3</v>
      </c>
      <c r="H54" s="279">
        <f>ROUND(E54/$E$58*100,1)</f>
        <v>7.4</v>
      </c>
    </row>
    <row r="55" spans="1:8" ht="18.75" customHeight="1" hidden="1">
      <c r="A55" s="280"/>
      <c r="B55" s="238" t="s">
        <v>167</v>
      </c>
      <c r="C55" s="199">
        <v>169</v>
      </c>
      <c r="D55" s="199">
        <v>519591</v>
      </c>
      <c r="E55" s="199">
        <v>9880</v>
      </c>
      <c r="F55" s="247">
        <f>ROUND(C55/$C$58*100,1)</f>
        <v>0.1</v>
      </c>
      <c r="G55" s="247">
        <f>ROUND(D55/$D$58*100,1)</f>
        <v>0.1</v>
      </c>
      <c r="H55" s="279">
        <f>ROUND(E55/$E$58*100,1)</f>
        <v>0.1</v>
      </c>
    </row>
    <row r="56" spans="1:8" ht="18.75" customHeight="1" hidden="1">
      <c r="A56" s="275" t="s">
        <v>19</v>
      </c>
      <c r="B56" s="238" t="s">
        <v>169</v>
      </c>
      <c r="C56" s="199">
        <v>14567</v>
      </c>
      <c r="D56" s="199">
        <v>44352819</v>
      </c>
      <c r="E56" s="199">
        <v>1237511</v>
      </c>
      <c r="F56" s="247">
        <f>ROUND(C56/$C$58*100,1)</f>
        <v>9</v>
      </c>
      <c r="G56" s="247">
        <f>ROUND(D56/$D$58*100,1)</f>
        <v>7.8</v>
      </c>
      <c r="H56" s="279">
        <f>ROUND(E56/$E$58*100,1)</f>
        <v>7.2</v>
      </c>
    </row>
    <row r="57" spans="1:8" ht="18.75" customHeight="1" hidden="1">
      <c r="A57" s="280"/>
      <c r="B57" s="238" t="s">
        <v>170</v>
      </c>
      <c r="C57" s="199">
        <v>3763</v>
      </c>
      <c r="D57" s="199">
        <v>33459311</v>
      </c>
      <c r="E57" s="199">
        <v>1413317</v>
      </c>
      <c r="F57" s="247">
        <f>ROUND(C57/$C$58*100,1)</f>
        <v>2.3</v>
      </c>
      <c r="G57" s="247">
        <v>5.8</v>
      </c>
      <c r="H57" s="279">
        <f>ROUND(E57/$E$58*100,1)</f>
        <v>8.2</v>
      </c>
    </row>
    <row r="58" spans="1:8" ht="18.75" customHeight="1" hidden="1">
      <c r="A58" s="195"/>
      <c r="B58" s="85" t="s">
        <v>171</v>
      </c>
      <c r="C58" s="281">
        <f aca="true" t="shared" si="12" ref="C58:H58">SUM(C53:C57)</f>
        <v>162349</v>
      </c>
      <c r="D58" s="281">
        <f t="shared" si="12"/>
        <v>571231944</v>
      </c>
      <c r="E58" s="281">
        <f t="shared" si="12"/>
        <v>17188692</v>
      </c>
      <c r="F58" s="248">
        <f t="shared" si="12"/>
        <v>99.99999999999999</v>
      </c>
      <c r="G58" s="248">
        <f>SUM(G53:G57)</f>
        <v>99.99999999999999</v>
      </c>
      <c r="H58" s="282">
        <f t="shared" si="12"/>
        <v>100</v>
      </c>
    </row>
    <row r="59" spans="1:8" ht="18.75" customHeight="1" hidden="1">
      <c r="A59" s="177"/>
      <c r="B59" s="194" t="s">
        <v>14</v>
      </c>
      <c r="C59" s="283">
        <f>ROUND(C58/C51*100,1)</f>
        <v>99.7</v>
      </c>
      <c r="D59" s="283">
        <f>ROUND(D58/D51*100,1)</f>
        <v>98.6</v>
      </c>
      <c r="E59" s="283">
        <f>ROUND(E58/E51*100,1)</f>
        <v>96.2</v>
      </c>
      <c r="F59" s="251" t="s">
        <v>172</v>
      </c>
      <c r="G59" s="284" t="s">
        <v>172</v>
      </c>
      <c r="H59" s="285" t="s">
        <v>172</v>
      </c>
    </row>
    <row r="60" spans="1:8" ht="18.75" customHeight="1" hidden="1">
      <c r="A60" s="277"/>
      <c r="B60" s="234" t="s">
        <v>165</v>
      </c>
      <c r="C60" s="198">
        <v>135774</v>
      </c>
      <c r="D60" s="199">
        <v>464869264</v>
      </c>
      <c r="E60" s="286">
        <v>14147139</v>
      </c>
      <c r="F60" s="278">
        <f aca="true" t="shared" si="13" ref="F60:F65">ROUND(C60/$C$65*100,1)</f>
        <v>81.9</v>
      </c>
      <c r="G60" s="278">
        <f aca="true" t="shared" si="14" ref="G60:G65">ROUND(D60/$D$65*100,1)</f>
        <v>80.6</v>
      </c>
      <c r="H60" s="287">
        <f aca="true" t="shared" si="15" ref="H60:H65">ROUND(E60/$E$65*100,1)</f>
        <v>79.3</v>
      </c>
    </row>
    <row r="61" spans="1:8" ht="18.75" customHeight="1" hidden="1">
      <c r="A61" s="280"/>
      <c r="B61" s="238" t="s">
        <v>173</v>
      </c>
      <c r="C61" s="199">
        <v>10541</v>
      </c>
      <c r="D61" s="199">
        <v>37108621</v>
      </c>
      <c r="E61" s="286">
        <v>1395800</v>
      </c>
      <c r="F61" s="247">
        <f t="shared" si="13"/>
        <v>6.4</v>
      </c>
      <c r="G61" s="247">
        <f t="shared" si="14"/>
        <v>6.4</v>
      </c>
      <c r="H61" s="279">
        <f t="shared" si="15"/>
        <v>7.8</v>
      </c>
    </row>
    <row r="62" spans="1:8" ht="18.75" customHeight="1" hidden="1">
      <c r="A62" s="280"/>
      <c r="B62" s="238" t="s">
        <v>167</v>
      </c>
      <c r="C62" s="199">
        <v>193</v>
      </c>
      <c r="D62" s="199">
        <v>625279</v>
      </c>
      <c r="E62" s="286">
        <v>14468</v>
      </c>
      <c r="F62" s="247">
        <f t="shared" si="13"/>
        <v>0.1</v>
      </c>
      <c r="G62" s="247">
        <f t="shared" si="14"/>
        <v>0.1</v>
      </c>
      <c r="H62" s="279">
        <f t="shared" si="15"/>
        <v>0.1</v>
      </c>
    </row>
    <row r="63" spans="1:8" ht="18.75" customHeight="1" hidden="1">
      <c r="A63" s="275" t="s">
        <v>25</v>
      </c>
      <c r="B63" s="238" t="s">
        <v>169</v>
      </c>
      <c r="C63" s="199">
        <v>17261</v>
      </c>
      <c r="D63" s="199">
        <v>48749920</v>
      </c>
      <c r="E63" s="286">
        <v>1295150</v>
      </c>
      <c r="F63" s="247">
        <f t="shared" si="13"/>
        <v>10.4</v>
      </c>
      <c r="G63" s="247">
        <f t="shared" si="14"/>
        <v>8.5</v>
      </c>
      <c r="H63" s="279">
        <f t="shared" si="15"/>
        <v>7.3</v>
      </c>
    </row>
    <row r="64" spans="1:8" ht="18.75" customHeight="1" hidden="1">
      <c r="A64" s="280"/>
      <c r="B64" s="238" t="s">
        <v>170</v>
      </c>
      <c r="C64" s="199">
        <v>1996</v>
      </c>
      <c r="D64" s="199">
        <v>25193558</v>
      </c>
      <c r="E64" s="286">
        <v>979382</v>
      </c>
      <c r="F64" s="288">
        <f t="shared" si="13"/>
        <v>1.2</v>
      </c>
      <c r="G64" s="288">
        <f t="shared" si="14"/>
        <v>4.4</v>
      </c>
      <c r="H64" s="289">
        <f t="shared" si="15"/>
        <v>5.5</v>
      </c>
    </row>
    <row r="65" spans="1:8" ht="18.75" customHeight="1" hidden="1">
      <c r="A65" s="195"/>
      <c r="B65" s="85" t="s">
        <v>171</v>
      </c>
      <c r="C65" s="281">
        <f>SUM(C60:C64)</f>
        <v>165765</v>
      </c>
      <c r="D65" s="281">
        <f>SUM(D60:D64)</f>
        <v>576546642</v>
      </c>
      <c r="E65" s="281">
        <f>SUM(E60:E64)</f>
        <v>17831939</v>
      </c>
      <c r="F65" s="248">
        <f t="shared" si="13"/>
        <v>100</v>
      </c>
      <c r="G65" s="290">
        <f t="shared" si="14"/>
        <v>100</v>
      </c>
      <c r="H65" s="282">
        <f t="shared" si="15"/>
        <v>100</v>
      </c>
    </row>
    <row r="66" spans="1:8" ht="18.75" customHeight="1" hidden="1">
      <c r="A66" s="177"/>
      <c r="B66" s="194" t="s">
        <v>14</v>
      </c>
      <c r="C66" s="283">
        <f>ROUND(C65/C58*100,1)</f>
        <v>102.1</v>
      </c>
      <c r="D66" s="283">
        <f>ROUND(D65/D58*100,1)</f>
        <v>100.9</v>
      </c>
      <c r="E66" s="283">
        <f>ROUND(E65/E58*100,1)</f>
        <v>103.7</v>
      </c>
      <c r="F66" s="284" t="s">
        <v>172</v>
      </c>
      <c r="G66" s="284" t="s">
        <v>172</v>
      </c>
      <c r="H66" s="285" t="s">
        <v>172</v>
      </c>
    </row>
    <row r="67" spans="1:8" ht="18.75" customHeight="1" hidden="1">
      <c r="A67" s="291"/>
      <c r="B67" s="238" t="s">
        <v>165</v>
      </c>
      <c r="C67" s="199">
        <v>142348</v>
      </c>
      <c r="D67" s="199">
        <v>480789827</v>
      </c>
      <c r="E67" s="199">
        <v>15295164</v>
      </c>
      <c r="F67" s="247">
        <f aca="true" t="shared" si="16" ref="F67:F72">ROUND(C67/$C$72*100,1)</f>
        <v>78.1</v>
      </c>
      <c r="G67" s="247">
        <f aca="true" t="shared" si="17" ref="G67:G72">ROUND(D67/$D$72*100,1)</f>
        <v>77.7</v>
      </c>
      <c r="H67" s="279">
        <f aca="true" t="shared" si="18" ref="H67:H72">ROUND(E67/$E$72*100,1)</f>
        <v>76.5</v>
      </c>
    </row>
    <row r="68" spans="1:8" ht="18.75" customHeight="1" hidden="1">
      <c r="A68" s="280"/>
      <c r="B68" s="238" t="s">
        <v>173</v>
      </c>
      <c r="C68" s="199">
        <v>10836</v>
      </c>
      <c r="D68" s="199">
        <v>36718387</v>
      </c>
      <c r="E68" s="199">
        <v>1429611</v>
      </c>
      <c r="F68" s="247">
        <f t="shared" si="16"/>
        <v>5.9</v>
      </c>
      <c r="G68" s="247">
        <f t="shared" si="17"/>
        <v>5.9</v>
      </c>
      <c r="H68" s="279">
        <f t="shared" si="18"/>
        <v>7.1</v>
      </c>
    </row>
    <row r="69" spans="1:8" ht="18.75" customHeight="1" hidden="1">
      <c r="A69" s="280"/>
      <c r="B69" s="238" t="s">
        <v>167</v>
      </c>
      <c r="C69" s="199">
        <v>198</v>
      </c>
      <c r="D69" s="199">
        <v>532838</v>
      </c>
      <c r="E69" s="199">
        <v>12028</v>
      </c>
      <c r="F69" s="247">
        <f t="shared" si="16"/>
        <v>0.1</v>
      </c>
      <c r="G69" s="247">
        <f t="shared" si="17"/>
        <v>0.1</v>
      </c>
      <c r="H69" s="279">
        <f t="shared" si="18"/>
        <v>0.1</v>
      </c>
    </row>
    <row r="70" spans="1:8" ht="18.75" customHeight="1" hidden="1">
      <c r="A70" s="275" t="s">
        <v>20</v>
      </c>
      <c r="B70" s="238" t="s">
        <v>169</v>
      </c>
      <c r="C70" s="199">
        <v>26025</v>
      </c>
      <c r="D70" s="199">
        <v>63140247</v>
      </c>
      <c r="E70" s="199">
        <v>1766021</v>
      </c>
      <c r="F70" s="247">
        <f t="shared" si="16"/>
        <v>14.3</v>
      </c>
      <c r="G70" s="247">
        <f t="shared" si="17"/>
        <v>10.2</v>
      </c>
      <c r="H70" s="279">
        <f t="shared" si="18"/>
        <v>8.8</v>
      </c>
    </row>
    <row r="71" spans="1:8" ht="18.75" customHeight="1" hidden="1">
      <c r="A71" s="280"/>
      <c r="B71" s="238" t="s">
        <v>170</v>
      </c>
      <c r="C71" s="199">
        <v>2841</v>
      </c>
      <c r="D71" s="199">
        <v>37210105</v>
      </c>
      <c r="E71" s="199">
        <v>1493292</v>
      </c>
      <c r="F71" s="247">
        <f t="shared" si="16"/>
        <v>1.6</v>
      </c>
      <c r="G71" s="247">
        <f t="shared" si="17"/>
        <v>6</v>
      </c>
      <c r="H71" s="279">
        <f t="shared" si="18"/>
        <v>7.5</v>
      </c>
    </row>
    <row r="72" spans="1:8" ht="18.75" customHeight="1" hidden="1">
      <c r="A72" s="195"/>
      <c r="B72" s="85" t="s">
        <v>171</v>
      </c>
      <c r="C72" s="281">
        <f>SUM(C67:C71)</f>
        <v>182248</v>
      </c>
      <c r="D72" s="281">
        <f>SUM(D67:D71)</f>
        <v>618391404</v>
      </c>
      <c r="E72" s="281">
        <f>SUM(E67:E71)</f>
        <v>19996116</v>
      </c>
      <c r="F72" s="248">
        <f t="shared" si="16"/>
        <v>100</v>
      </c>
      <c r="G72" s="248">
        <f t="shared" si="17"/>
        <v>100</v>
      </c>
      <c r="H72" s="282">
        <f t="shared" si="18"/>
        <v>100</v>
      </c>
    </row>
    <row r="73" spans="1:8" ht="18.75" customHeight="1" hidden="1">
      <c r="A73" s="177"/>
      <c r="B73" s="194" t="s">
        <v>14</v>
      </c>
      <c r="C73" s="283">
        <f>ROUND(C72/C65*100,1)</f>
        <v>109.9</v>
      </c>
      <c r="D73" s="283">
        <f>ROUND(D72/D65*100,1)</f>
        <v>107.3</v>
      </c>
      <c r="E73" s="283">
        <f>ROUND(E72/E65*100,1)</f>
        <v>112.1</v>
      </c>
      <c r="F73" s="284" t="s">
        <v>172</v>
      </c>
      <c r="G73" s="284" t="s">
        <v>172</v>
      </c>
      <c r="H73" s="285" t="s">
        <v>172</v>
      </c>
    </row>
    <row r="74" spans="1:8" ht="18.75" customHeight="1" hidden="1">
      <c r="A74" s="291"/>
      <c r="B74" s="238" t="s">
        <v>165</v>
      </c>
      <c r="C74" s="199">
        <v>150064</v>
      </c>
      <c r="D74" s="199">
        <v>512774685</v>
      </c>
      <c r="E74" s="199">
        <v>19804668</v>
      </c>
      <c r="F74" s="247">
        <f aca="true" t="shared" si="19" ref="F74:F79">ROUND(C74/$C$79*100,1)</f>
        <v>81.5</v>
      </c>
      <c r="G74" s="247">
        <f aca="true" t="shared" si="20" ref="G74:G79">ROUND(D74/$D$79*100,1)</f>
        <v>82.1</v>
      </c>
      <c r="H74" s="279">
        <f aca="true" t="shared" si="21" ref="H74:H79">ROUND(E74/$E$79*100,1)</f>
        <v>83.7</v>
      </c>
    </row>
    <row r="75" spans="1:8" ht="18.75" customHeight="1" hidden="1">
      <c r="A75" s="280"/>
      <c r="B75" s="238" t="s">
        <v>173</v>
      </c>
      <c r="C75" s="199">
        <v>11322</v>
      </c>
      <c r="D75" s="199">
        <v>39502175</v>
      </c>
      <c r="E75" s="199">
        <v>1524493</v>
      </c>
      <c r="F75" s="247">
        <f t="shared" si="19"/>
        <v>6.2</v>
      </c>
      <c r="G75" s="247">
        <f t="shared" si="20"/>
        <v>6.3</v>
      </c>
      <c r="H75" s="279">
        <f t="shared" si="21"/>
        <v>6.4</v>
      </c>
    </row>
    <row r="76" spans="1:8" ht="18.75" customHeight="1" hidden="1">
      <c r="A76" s="280"/>
      <c r="B76" s="238" t="s">
        <v>167</v>
      </c>
      <c r="C76" s="199">
        <v>458</v>
      </c>
      <c r="D76" s="199">
        <v>1438577</v>
      </c>
      <c r="E76" s="199">
        <v>51492</v>
      </c>
      <c r="F76" s="247">
        <f t="shared" si="19"/>
        <v>0.2</v>
      </c>
      <c r="G76" s="247">
        <f t="shared" si="20"/>
        <v>0.2</v>
      </c>
      <c r="H76" s="279">
        <f t="shared" si="21"/>
        <v>0.2</v>
      </c>
    </row>
    <row r="77" spans="1:8" ht="18.75" customHeight="1" hidden="1">
      <c r="A77" s="275" t="s">
        <v>21</v>
      </c>
      <c r="B77" s="238" t="s">
        <v>169</v>
      </c>
      <c r="C77" s="199">
        <v>19695</v>
      </c>
      <c r="D77" s="199">
        <v>39838176</v>
      </c>
      <c r="E77" s="199">
        <v>1245780</v>
      </c>
      <c r="F77" s="247">
        <f t="shared" si="19"/>
        <v>10.7</v>
      </c>
      <c r="G77" s="247">
        <f t="shared" si="20"/>
        <v>6.4</v>
      </c>
      <c r="H77" s="279">
        <f t="shared" si="21"/>
        <v>5.3</v>
      </c>
    </row>
    <row r="78" spans="1:8" ht="18.75" customHeight="1" hidden="1">
      <c r="A78" s="280"/>
      <c r="B78" s="238" t="s">
        <v>170</v>
      </c>
      <c r="C78" s="199">
        <v>2508</v>
      </c>
      <c r="D78" s="199">
        <v>30851147</v>
      </c>
      <c r="E78" s="199">
        <v>1040452</v>
      </c>
      <c r="F78" s="247">
        <f t="shared" si="19"/>
        <v>1.4</v>
      </c>
      <c r="G78" s="247">
        <f t="shared" si="20"/>
        <v>4.9</v>
      </c>
      <c r="H78" s="279">
        <f t="shared" si="21"/>
        <v>4.4</v>
      </c>
    </row>
    <row r="79" spans="1:8" ht="18.75" customHeight="1" hidden="1">
      <c r="A79" s="195"/>
      <c r="B79" s="85" t="s">
        <v>171</v>
      </c>
      <c r="C79" s="281">
        <f>SUM(C74:C78)</f>
        <v>184047</v>
      </c>
      <c r="D79" s="281">
        <f>SUM(D74:D78)</f>
        <v>624404760</v>
      </c>
      <c r="E79" s="281">
        <f>SUM(E74:E78)</f>
        <v>23666885</v>
      </c>
      <c r="F79" s="248">
        <f t="shared" si="19"/>
        <v>100</v>
      </c>
      <c r="G79" s="248">
        <f t="shared" si="20"/>
        <v>100</v>
      </c>
      <c r="H79" s="282">
        <f t="shared" si="21"/>
        <v>100</v>
      </c>
    </row>
    <row r="80" spans="1:8" ht="18.75" customHeight="1" hidden="1">
      <c r="A80" s="177"/>
      <c r="B80" s="194" t="s">
        <v>14</v>
      </c>
      <c r="C80" s="292">
        <f>ROUND(C79/C72*100,1)</f>
        <v>101</v>
      </c>
      <c r="D80" s="292">
        <f>ROUND(D79/D72*100,1)</f>
        <v>101</v>
      </c>
      <c r="E80" s="283">
        <f>ROUND(E79/E72*100,1)</f>
        <v>118.4</v>
      </c>
      <c r="F80" s="284" t="s">
        <v>172</v>
      </c>
      <c r="G80" s="284" t="s">
        <v>172</v>
      </c>
      <c r="H80" s="285" t="s">
        <v>172</v>
      </c>
    </row>
    <row r="81" spans="1:8" ht="18.75" customHeight="1" hidden="1">
      <c r="A81" s="291"/>
      <c r="B81" s="238" t="s">
        <v>165</v>
      </c>
      <c r="C81" s="199">
        <v>151939</v>
      </c>
      <c r="D81" s="199">
        <v>518685598</v>
      </c>
      <c r="E81" s="199">
        <v>19834243</v>
      </c>
      <c r="F81" s="247">
        <f aca="true" t="shared" si="22" ref="F81:F86">ROUND(C81/$C$86*100,1)</f>
        <v>81.9</v>
      </c>
      <c r="G81" s="247">
        <f aca="true" t="shared" si="23" ref="G81:G86">ROUND(D81/$D$86*100,1)</f>
        <v>82.1</v>
      </c>
      <c r="H81" s="279">
        <f aca="true" t="shared" si="24" ref="H81:H86">ROUND(E81/$E$86*100,1)</f>
        <v>83.4</v>
      </c>
    </row>
    <row r="82" spans="1:8" ht="18.75" customHeight="1" hidden="1">
      <c r="A82" s="280"/>
      <c r="B82" s="238" t="s">
        <v>173</v>
      </c>
      <c r="C82" s="199">
        <v>11022</v>
      </c>
      <c r="D82" s="199">
        <v>38910205</v>
      </c>
      <c r="E82" s="199">
        <v>1506817</v>
      </c>
      <c r="F82" s="247">
        <f t="shared" si="22"/>
        <v>5.9</v>
      </c>
      <c r="G82" s="247">
        <f t="shared" si="23"/>
        <v>6.2</v>
      </c>
      <c r="H82" s="279">
        <f t="shared" si="24"/>
        <v>6.3</v>
      </c>
    </row>
    <row r="83" spans="1:8" ht="18.75" customHeight="1" hidden="1">
      <c r="A83" s="280"/>
      <c r="B83" s="238" t="s">
        <v>167</v>
      </c>
      <c r="C83" s="199">
        <v>416</v>
      </c>
      <c r="D83" s="199">
        <v>1361415</v>
      </c>
      <c r="E83" s="199">
        <v>49648</v>
      </c>
      <c r="F83" s="247">
        <f t="shared" si="22"/>
        <v>0.2</v>
      </c>
      <c r="G83" s="247">
        <f t="shared" si="23"/>
        <v>0.2</v>
      </c>
      <c r="H83" s="279">
        <f t="shared" si="24"/>
        <v>0.2</v>
      </c>
    </row>
    <row r="84" spans="1:8" ht="18.75" customHeight="1" hidden="1">
      <c r="A84" s="275" t="s">
        <v>22</v>
      </c>
      <c r="B84" s="238" t="s">
        <v>169</v>
      </c>
      <c r="C84" s="199">
        <v>19821</v>
      </c>
      <c r="D84" s="199">
        <v>40308091</v>
      </c>
      <c r="E84" s="199">
        <v>1255460</v>
      </c>
      <c r="F84" s="247">
        <f t="shared" si="22"/>
        <v>10.7</v>
      </c>
      <c r="G84" s="247">
        <f t="shared" si="23"/>
        <v>6.4</v>
      </c>
      <c r="H84" s="279">
        <f t="shared" si="24"/>
        <v>5.3</v>
      </c>
    </row>
    <row r="85" spans="1:8" ht="18.75" customHeight="1" hidden="1">
      <c r="A85" s="280"/>
      <c r="B85" s="238" t="s">
        <v>170</v>
      </c>
      <c r="C85" s="199">
        <v>2222</v>
      </c>
      <c r="D85" s="199">
        <v>32679050</v>
      </c>
      <c r="E85" s="199">
        <v>1128797</v>
      </c>
      <c r="F85" s="247">
        <f t="shared" si="22"/>
        <v>1.2</v>
      </c>
      <c r="G85" s="247">
        <f t="shared" si="23"/>
        <v>5.2</v>
      </c>
      <c r="H85" s="279">
        <f t="shared" si="24"/>
        <v>4.7</v>
      </c>
    </row>
    <row r="86" spans="1:8" ht="18.75" customHeight="1" hidden="1">
      <c r="A86" s="195"/>
      <c r="B86" s="85" t="s">
        <v>171</v>
      </c>
      <c r="C86" s="281">
        <f>SUM(C81:C85)</f>
        <v>185420</v>
      </c>
      <c r="D86" s="281">
        <f>SUM(D81:D85)</f>
        <v>631944359</v>
      </c>
      <c r="E86" s="281">
        <f>SUM(E81:E85)</f>
        <v>23774965</v>
      </c>
      <c r="F86" s="248">
        <f t="shared" si="22"/>
        <v>100</v>
      </c>
      <c r="G86" s="248">
        <f t="shared" si="23"/>
        <v>100</v>
      </c>
      <c r="H86" s="282">
        <f t="shared" si="24"/>
        <v>100</v>
      </c>
    </row>
    <row r="87" spans="1:8" ht="18.75" customHeight="1" hidden="1">
      <c r="A87" s="177"/>
      <c r="B87" s="194" t="s">
        <v>14</v>
      </c>
      <c r="C87" s="292">
        <f>ROUND(C86/C79*100,1)</f>
        <v>100.7</v>
      </c>
      <c r="D87" s="292">
        <f>ROUND(D86/D79*100,1)</f>
        <v>101.2</v>
      </c>
      <c r="E87" s="283">
        <f>ROUND(E86/E79*100,1)</f>
        <v>100.5</v>
      </c>
      <c r="F87" s="284" t="s">
        <v>172</v>
      </c>
      <c r="G87" s="284" t="s">
        <v>172</v>
      </c>
      <c r="H87" s="285" t="s">
        <v>172</v>
      </c>
    </row>
    <row r="88" spans="1:8" ht="18.75" customHeight="1" hidden="1">
      <c r="A88" s="291"/>
      <c r="B88" s="238" t="s">
        <v>165</v>
      </c>
      <c r="C88" s="199">
        <v>152365</v>
      </c>
      <c r="D88" s="199">
        <v>518395576</v>
      </c>
      <c r="E88" s="199">
        <v>19771512</v>
      </c>
      <c r="F88" s="247">
        <f aca="true" t="shared" si="25" ref="F88:F93">ROUND(C88/$C$93*100,1)</f>
        <v>82.5</v>
      </c>
      <c r="G88" s="247">
        <f aca="true" t="shared" si="26" ref="G88:G93">ROUND(D88/$D$93*100,1)</f>
        <v>83.7</v>
      </c>
      <c r="H88" s="279">
        <f aca="true" t="shared" si="27" ref="H88:H93">ROUND(E88/$E$93*100,1)</f>
        <v>84.9</v>
      </c>
    </row>
    <row r="89" spans="1:8" ht="18.75" customHeight="1" hidden="1">
      <c r="A89" s="280"/>
      <c r="B89" s="238" t="s">
        <v>173</v>
      </c>
      <c r="C89" s="199">
        <v>10096</v>
      </c>
      <c r="D89" s="199">
        <v>35798848</v>
      </c>
      <c r="E89" s="199">
        <v>1385968</v>
      </c>
      <c r="F89" s="247">
        <f t="shared" si="25"/>
        <v>5.5</v>
      </c>
      <c r="G89" s="247">
        <f t="shared" si="26"/>
        <v>5.8</v>
      </c>
      <c r="H89" s="279">
        <f t="shared" si="27"/>
        <v>6</v>
      </c>
    </row>
    <row r="90" spans="1:8" ht="18.75" customHeight="1" hidden="1">
      <c r="A90" s="280"/>
      <c r="B90" s="238" t="s">
        <v>167</v>
      </c>
      <c r="C90" s="199">
        <v>391</v>
      </c>
      <c r="D90" s="199">
        <v>1158116</v>
      </c>
      <c r="E90" s="199">
        <v>40555</v>
      </c>
      <c r="F90" s="247">
        <f t="shared" si="25"/>
        <v>0.2</v>
      </c>
      <c r="G90" s="247">
        <f t="shared" si="26"/>
        <v>0.2</v>
      </c>
      <c r="H90" s="279">
        <f t="shared" si="27"/>
        <v>0.2</v>
      </c>
    </row>
    <row r="91" spans="1:8" ht="18.75" customHeight="1" hidden="1">
      <c r="A91" s="275" t="s">
        <v>23</v>
      </c>
      <c r="B91" s="238" t="s">
        <v>169</v>
      </c>
      <c r="C91" s="199">
        <v>20227</v>
      </c>
      <c r="D91" s="199">
        <v>40586129</v>
      </c>
      <c r="E91" s="199">
        <v>1252797</v>
      </c>
      <c r="F91" s="247">
        <f t="shared" si="25"/>
        <v>11</v>
      </c>
      <c r="G91" s="247">
        <f t="shared" si="26"/>
        <v>6.6</v>
      </c>
      <c r="H91" s="279">
        <f t="shared" si="27"/>
        <v>5.4</v>
      </c>
    </row>
    <row r="92" spans="1:8" ht="18.75" customHeight="1" hidden="1">
      <c r="A92" s="280"/>
      <c r="B92" s="238" t="s">
        <v>170</v>
      </c>
      <c r="C92" s="199">
        <v>1514</v>
      </c>
      <c r="D92" s="199">
        <v>23434376</v>
      </c>
      <c r="E92" s="199">
        <v>832595</v>
      </c>
      <c r="F92" s="247">
        <f t="shared" si="25"/>
        <v>0.8</v>
      </c>
      <c r="G92" s="247">
        <f t="shared" si="26"/>
        <v>3.8</v>
      </c>
      <c r="H92" s="279">
        <f t="shared" si="27"/>
        <v>3.6</v>
      </c>
    </row>
    <row r="93" spans="1:8" ht="18.75" customHeight="1" hidden="1">
      <c r="A93" s="195"/>
      <c r="B93" s="85" t="s">
        <v>171</v>
      </c>
      <c r="C93" s="281">
        <f>SUM(C88:C92)</f>
        <v>184593</v>
      </c>
      <c r="D93" s="281">
        <f>SUM(D88:D92)</f>
        <v>619373045</v>
      </c>
      <c r="E93" s="281">
        <f>SUM(E88:E92)</f>
        <v>23283427</v>
      </c>
      <c r="F93" s="248">
        <f t="shared" si="25"/>
        <v>100</v>
      </c>
      <c r="G93" s="248">
        <f t="shared" si="26"/>
        <v>100</v>
      </c>
      <c r="H93" s="282">
        <f t="shared" si="27"/>
        <v>100</v>
      </c>
    </row>
    <row r="94" spans="1:8" ht="18.75" customHeight="1" hidden="1">
      <c r="A94" s="293"/>
      <c r="B94" s="85" t="s">
        <v>14</v>
      </c>
      <c r="C94" s="294">
        <f>ROUND(C93/C86*100,1)</f>
        <v>99.6</v>
      </c>
      <c r="D94" s="294">
        <f>ROUND(D93/D86*100,1)</f>
        <v>98</v>
      </c>
      <c r="E94" s="250">
        <f>ROUND(E93/E86*100,1)</f>
        <v>97.9</v>
      </c>
      <c r="F94" s="251" t="s">
        <v>172</v>
      </c>
      <c r="G94" s="251" t="s">
        <v>172</v>
      </c>
      <c r="H94" s="252" t="s">
        <v>172</v>
      </c>
    </row>
    <row r="95" spans="1:8" ht="18" customHeight="1" hidden="1">
      <c r="A95" s="291"/>
      <c r="B95" s="238" t="s">
        <v>165</v>
      </c>
      <c r="C95" s="199">
        <v>147443</v>
      </c>
      <c r="D95" s="199">
        <v>485035427</v>
      </c>
      <c r="E95" s="199">
        <v>18025015</v>
      </c>
      <c r="F95" s="247">
        <v>82.5</v>
      </c>
      <c r="G95" s="247">
        <f>ROUND(D95/$D$100*100,1)</f>
        <v>84.2</v>
      </c>
      <c r="H95" s="279">
        <f>ROUND(E95/$E$100*100,1)</f>
        <v>85.3</v>
      </c>
    </row>
    <row r="96" spans="1:8" ht="18" customHeight="1" hidden="1">
      <c r="A96" s="280"/>
      <c r="B96" s="238" t="s">
        <v>173</v>
      </c>
      <c r="C96" s="199">
        <v>9183</v>
      </c>
      <c r="D96" s="199">
        <v>32214631</v>
      </c>
      <c r="E96" s="199">
        <v>1235043</v>
      </c>
      <c r="F96" s="247">
        <f>ROUND(C96/$C$100*100,1)</f>
        <v>5.1</v>
      </c>
      <c r="G96" s="247">
        <f>ROUND(D96/$D$100*100,1)</f>
        <v>5.6</v>
      </c>
      <c r="H96" s="279">
        <f>ROUND(E96/$E$100*100,1)</f>
        <v>5.8</v>
      </c>
    </row>
    <row r="97" spans="1:8" ht="18" customHeight="1" hidden="1">
      <c r="A97" s="280"/>
      <c r="B97" s="238" t="s">
        <v>167</v>
      </c>
      <c r="C97" s="199">
        <v>359</v>
      </c>
      <c r="D97" s="199">
        <v>1118557</v>
      </c>
      <c r="E97" s="199">
        <v>40017</v>
      </c>
      <c r="F97" s="247">
        <f>ROUND(C97/$C$100*100,1)</f>
        <v>0.2</v>
      </c>
      <c r="G97" s="247">
        <f>ROUND(D97/$D$100*100,1)</f>
        <v>0.2</v>
      </c>
      <c r="H97" s="279">
        <f>ROUND(E97/$E$100*100,1)</f>
        <v>0.2</v>
      </c>
    </row>
    <row r="98" spans="1:8" ht="19.5" customHeight="1" hidden="1">
      <c r="A98" s="275" t="s">
        <v>24</v>
      </c>
      <c r="B98" s="238" t="s">
        <v>169</v>
      </c>
      <c r="C98" s="199">
        <v>20604</v>
      </c>
      <c r="D98" s="199">
        <v>40836379</v>
      </c>
      <c r="E98" s="199">
        <v>1239301</v>
      </c>
      <c r="F98" s="247">
        <f>ROUND(C98/$C$100*100,1)</f>
        <v>11.5</v>
      </c>
      <c r="G98" s="247">
        <f>ROUND(D98/$D$100*100,1)</f>
        <v>7.1</v>
      </c>
      <c r="H98" s="279">
        <f>ROUND(E98/$E$100*100,1)</f>
        <v>5.9</v>
      </c>
    </row>
    <row r="99" spans="1:8" ht="19.5" customHeight="1" hidden="1">
      <c r="A99" s="280"/>
      <c r="B99" s="238" t="s">
        <v>170</v>
      </c>
      <c r="C99" s="199">
        <v>1286</v>
      </c>
      <c r="D99" s="199">
        <v>16877655</v>
      </c>
      <c r="E99" s="199">
        <v>586040</v>
      </c>
      <c r="F99" s="247">
        <f>ROUND(C99/$C$100*100,1)</f>
        <v>0.7</v>
      </c>
      <c r="G99" s="247">
        <f>ROUND(D99/$D$100*100,1)</f>
        <v>2.9</v>
      </c>
      <c r="H99" s="279">
        <f>ROUND(E99/$E$100*100,1)</f>
        <v>2.8</v>
      </c>
    </row>
    <row r="100" spans="1:8" ht="19.5" customHeight="1" hidden="1">
      <c r="A100" s="195"/>
      <c r="B100" s="85" t="s">
        <v>171</v>
      </c>
      <c r="C100" s="281">
        <f aca="true" t="shared" si="28" ref="C100:H100">SUM(C95:C99)</f>
        <v>178875</v>
      </c>
      <c r="D100" s="281">
        <f t="shared" si="28"/>
        <v>576082649</v>
      </c>
      <c r="E100" s="281">
        <f t="shared" si="28"/>
        <v>21125416</v>
      </c>
      <c r="F100" s="248">
        <f t="shared" si="28"/>
        <v>100</v>
      </c>
      <c r="G100" s="248">
        <f t="shared" si="28"/>
        <v>100</v>
      </c>
      <c r="H100" s="282">
        <f t="shared" si="28"/>
        <v>100</v>
      </c>
    </row>
    <row r="101" spans="1:8" ht="19.5" customHeight="1" hidden="1">
      <c r="A101" s="177"/>
      <c r="B101" s="194" t="s">
        <v>14</v>
      </c>
      <c r="C101" s="292">
        <f>ROUND(C100/C93*100,1)</f>
        <v>96.9</v>
      </c>
      <c r="D101" s="292">
        <f>ROUND(D100/D93*100,1)</f>
        <v>93</v>
      </c>
      <c r="E101" s="292">
        <f>ROUND(E100/E93*100,1)</f>
        <v>90.7</v>
      </c>
      <c r="F101" s="284" t="s">
        <v>172</v>
      </c>
      <c r="G101" s="284" t="s">
        <v>172</v>
      </c>
      <c r="H101" s="285" t="s">
        <v>172</v>
      </c>
    </row>
    <row r="102" spans="1:8" ht="19.5" customHeight="1" hidden="1">
      <c r="A102" s="291"/>
      <c r="B102" s="238" t="s">
        <v>165</v>
      </c>
      <c r="C102" s="199">
        <v>145734</v>
      </c>
      <c r="D102" s="199">
        <v>478447114</v>
      </c>
      <c r="E102" s="199">
        <v>17601572</v>
      </c>
      <c r="F102" s="247">
        <f>ROUND(C102/$C$107*100,1)</f>
        <v>82.1</v>
      </c>
      <c r="G102" s="247">
        <f>ROUND(D102/$D$107*100,1)</f>
        <v>83.7</v>
      </c>
      <c r="H102" s="279">
        <f>ROUND(E102/$E$107*100,1)</f>
        <v>84.8</v>
      </c>
    </row>
    <row r="103" spans="1:8" ht="19.5" customHeight="1" hidden="1">
      <c r="A103" s="280"/>
      <c r="B103" s="238" t="s">
        <v>173</v>
      </c>
      <c r="C103" s="199">
        <v>8980</v>
      </c>
      <c r="D103" s="199">
        <v>32152851</v>
      </c>
      <c r="E103" s="199">
        <v>1236530</v>
      </c>
      <c r="F103" s="247">
        <f>ROUND(C103/$C$107*100,1)</f>
        <v>5.1</v>
      </c>
      <c r="G103" s="247">
        <f>ROUND(D103/$D$107*100,1)</f>
        <v>5.6</v>
      </c>
      <c r="H103" s="279">
        <f>ROUND(E103/$E$107*100,1)</f>
        <v>6</v>
      </c>
    </row>
    <row r="104" spans="1:8" ht="19.5" customHeight="1" hidden="1">
      <c r="A104" s="280"/>
      <c r="B104" s="238" t="s">
        <v>167</v>
      </c>
      <c r="C104" s="199">
        <v>330</v>
      </c>
      <c r="D104" s="199">
        <v>1020621</v>
      </c>
      <c r="E104" s="199">
        <v>36393</v>
      </c>
      <c r="F104" s="247">
        <f>ROUND(C104/$C$107*100,1)</f>
        <v>0.2</v>
      </c>
      <c r="G104" s="247">
        <f>ROUND(D104/$D$107*100,1)</f>
        <v>0.2</v>
      </c>
      <c r="H104" s="279">
        <f>ROUND(E104/$E$107*100,1)</f>
        <v>0.2</v>
      </c>
    </row>
    <row r="105" spans="1:8" ht="19.5" customHeight="1" hidden="1">
      <c r="A105" s="275" t="s">
        <v>30</v>
      </c>
      <c r="B105" s="238" t="s">
        <v>169</v>
      </c>
      <c r="C105" s="199">
        <v>20965</v>
      </c>
      <c r="D105" s="199">
        <v>40789503</v>
      </c>
      <c r="E105" s="199">
        <v>1216409</v>
      </c>
      <c r="F105" s="247">
        <f>ROUND(C105/$C$107*100,1)</f>
        <v>11.8</v>
      </c>
      <c r="G105" s="247">
        <f>ROUND(D105/$D$107*100,1)</f>
        <v>7.1</v>
      </c>
      <c r="H105" s="279">
        <f>ROUND(E105/$E$107*100,1)</f>
        <v>5.9</v>
      </c>
    </row>
    <row r="106" spans="1:8" ht="19.5" customHeight="1" hidden="1">
      <c r="A106" s="280"/>
      <c r="B106" s="238" t="s">
        <v>170</v>
      </c>
      <c r="C106" s="199">
        <v>1455</v>
      </c>
      <c r="D106" s="199">
        <v>19466852</v>
      </c>
      <c r="E106" s="199">
        <v>676724</v>
      </c>
      <c r="F106" s="247">
        <f>ROUND(C106/$C$107*100,1)</f>
        <v>0.8</v>
      </c>
      <c r="G106" s="247">
        <f>ROUND(D106/$D$107*100,1)</f>
        <v>3.4</v>
      </c>
      <c r="H106" s="279">
        <f>ROUND(E106/$E$107*100,1)</f>
        <v>3.3</v>
      </c>
    </row>
    <row r="107" spans="1:8" ht="19.5" customHeight="1" hidden="1">
      <c r="A107" s="195"/>
      <c r="B107" s="85" t="s">
        <v>171</v>
      </c>
      <c r="C107" s="281">
        <f>SUM(C102:C106)</f>
        <v>177464</v>
      </c>
      <c r="D107" s="281">
        <f>SUM(D102:D106)</f>
        <v>571876941</v>
      </c>
      <c r="E107" s="281">
        <f>SUM(E102:E106)</f>
        <v>20767628</v>
      </c>
      <c r="F107" s="248">
        <f>SUM(F102:F106)</f>
        <v>99.99999999999999</v>
      </c>
      <c r="G107" s="248">
        <f>SUM(G102:G106)</f>
        <v>100</v>
      </c>
      <c r="H107" s="282">
        <v>100</v>
      </c>
    </row>
    <row r="108" spans="1:8" ht="19.5" customHeight="1" hidden="1">
      <c r="A108" s="177"/>
      <c r="B108" s="194" t="s">
        <v>14</v>
      </c>
      <c r="C108" s="292">
        <f>ROUND(C107/C100*100,1)</f>
        <v>99.2</v>
      </c>
      <c r="D108" s="292">
        <f>ROUND(D107/D100*100,1)</f>
        <v>99.3</v>
      </c>
      <c r="E108" s="292">
        <f>ROUND(E107/E100*100,1)</f>
        <v>98.3</v>
      </c>
      <c r="F108" s="284" t="s">
        <v>172</v>
      </c>
      <c r="G108" s="284" t="s">
        <v>172</v>
      </c>
      <c r="H108" s="285" t="s">
        <v>172</v>
      </c>
    </row>
    <row r="109" spans="1:11" ht="19.5" customHeight="1" hidden="1">
      <c r="A109" s="291"/>
      <c r="B109" s="238" t="s">
        <v>165</v>
      </c>
      <c r="C109" s="199">
        <v>146126</v>
      </c>
      <c r="D109" s="199">
        <v>480290793</v>
      </c>
      <c r="E109" s="199">
        <v>18545592</v>
      </c>
      <c r="F109" s="247">
        <f>ROUND(C109/$C$114*100,1)</f>
        <v>82</v>
      </c>
      <c r="G109" s="247">
        <f>ROUND(D109/$D$114*100,1)</f>
        <v>83</v>
      </c>
      <c r="H109" s="279">
        <f>ROUND(E109/$E$114*100,1)</f>
        <v>84.7</v>
      </c>
      <c r="I109" s="74"/>
      <c r="J109" s="74"/>
      <c r="K109" s="74"/>
    </row>
    <row r="110" spans="1:11" ht="19.5" customHeight="1" hidden="1">
      <c r="A110" s="280"/>
      <c r="B110" s="238" t="s">
        <v>173</v>
      </c>
      <c r="C110" s="199">
        <v>9012</v>
      </c>
      <c r="D110" s="199">
        <v>32901619</v>
      </c>
      <c r="E110" s="199">
        <v>1322829</v>
      </c>
      <c r="F110" s="247">
        <f>ROUND(C110/$C$114*100,1)</f>
        <v>5.1</v>
      </c>
      <c r="G110" s="247">
        <f>ROUND(D110/$D$114*100,1)</f>
        <v>5.7</v>
      </c>
      <c r="H110" s="279">
        <f>ROUND(E110/$E$114*100,1)</f>
        <v>6</v>
      </c>
      <c r="I110" s="74"/>
      <c r="J110" s="74"/>
      <c r="K110" s="74"/>
    </row>
    <row r="111" spans="1:11" ht="19.5" customHeight="1" hidden="1">
      <c r="A111" s="280"/>
      <c r="B111" s="238" t="s">
        <v>167</v>
      </c>
      <c r="C111" s="199">
        <v>358</v>
      </c>
      <c r="D111" s="199">
        <v>1069914</v>
      </c>
      <c r="E111" s="199">
        <v>37375</v>
      </c>
      <c r="F111" s="247">
        <f>ROUND(C111/$C$114*100,1)</f>
        <v>0.2</v>
      </c>
      <c r="G111" s="247">
        <f>ROUND(D111/$D$114*100,1)</f>
        <v>0.2</v>
      </c>
      <c r="H111" s="279">
        <f>ROUND(E111/$E$114*100,1)</f>
        <v>0.2</v>
      </c>
      <c r="I111" s="74"/>
      <c r="J111" s="74"/>
      <c r="K111" s="74"/>
    </row>
    <row r="112" spans="1:11" ht="19.5" customHeight="1" hidden="1">
      <c r="A112" s="275" t="s">
        <v>174</v>
      </c>
      <c r="B112" s="238" t="s">
        <v>169</v>
      </c>
      <c r="C112" s="199">
        <v>21303</v>
      </c>
      <c r="D112" s="199">
        <v>40855202</v>
      </c>
      <c r="E112" s="199">
        <v>1212262</v>
      </c>
      <c r="F112" s="247">
        <f>ROUND(C112/$C$114*100,1)</f>
        <v>12</v>
      </c>
      <c r="G112" s="247">
        <f>ROUND(D112/$D$114*100,1)</f>
        <v>7.1</v>
      </c>
      <c r="H112" s="279">
        <f>ROUND(E112/$E$114*100,1)</f>
        <v>5.5</v>
      </c>
      <c r="I112" s="74"/>
      <c r="J112" s="74"/>
      <c r="K112" s="74"/>
    </row>
    <row r="113" spans="1:11" ht="19.5" customHeight="1" hidden="1">
      <c r="A113" s="280"/>
      <c r="B113" s="238" t="s">
        <v>170</v>
      </c>
      <c r="C113" s="199">
        <v>1418</v>
      </c>
      <c r="D113" s="199">
        <v>23589432</v>
      </c>
      <c r="E113" s="199">
        <v>779801</v>
      </c>
      <c r="F113" s="247">
        <f>ROUND(C113/$C$114*100,1)</f>
        <v>0.8</v>
      </c>
      <c r="G113" s="247">
        <f>ROUND(D113/$D$114*100,1)</f>
        <v>4.1</v>
      </c>
      <c r="H113" s="279">
        <f>ROUND(E113/$E$114*100,1)</f>
        <v>3.6</v>
      </c>
      <c r="I113" s="74"/>
      <c r="J113" s="74"/>
      <c r="K113" s="74"/>
    </row>
    <row r="114" spans="1:8" ht="19.5" customHeight="1" hidden="1">
      <c r="A114" s="195"/>
      <c r="B114" s="85" t="s">
        <v>171</v>
      </c>
      <c r="C114" s="281">
        <f>SUM(C109:C113)</f>
        <v>178217</v>
      </c>
      <c r="D114" s="281">
        <f>SUM(D109:D113)</f>
        <v>578706960</v>
      </c>
      <c r="E114" s="281">
        <f>SUM(E109:E113)</f>
        <v>21897859</v>
      </c>
      <c r="F114" s="248">
        <v>100</v>
      </c>
      <c r="G114" s="248">
        <v>100</v>
      </c>
      <c r="H114" s="282">
        <f>SUM(H109:H113)</f>
        <v>100</v>
      </c>
    </row>
    <row r="115" spans="1:8" ht="19.5" customHeight="1" hidden="1">
      <c r="A115" s="195"/>
      <c r="B115" s="231" t="s">
        <v>14</v>
      </c>
      <c r="C115" s="295">
        <f>ROUND(C114/C107*100,1)</f>
        <v>100.4</v>
      </c>
      <c r="D115" s="295">
        <f>ROUND(D114/D107*100,1)</f>
        <v>101.2</v>
      </c>
      <c r="E115" s="295">
        <f>ROUND(E114/E107*100,1)</f>
        <v>105.4</v>
      </c>
      <c r="F115" s="296" t="s">
        <v>172</v>
      </c>
      <c r="G115" s="296" t="s">
        <v>172</v>
      </c>
      <c r="H115" s="297" t="s">
        <v>172</v>
      </c>
    </row>
    <row r="116" spans="1:11" ht="19.5" customHeight="1" hidden="1">
      <c r="A116" s="277"/>
      <c r="B116" s="234" t="s">
        <v>165</v>
      </c>
      <c r="C116" s="198">
        <v>147012</v>
      </c>
      <c r="D116" s="198">
        <v>482573472</v>
      </c>
      <c r="E116" s="198">
        <v>18568464</v>
      </c>
      <c r="F116" s="278">
        <f>ROUND(C116/$C$121*100,1)</f>
        <v>82</v>
      </c>
      <c r="G116" s="278">
        <f>ROUND(D116/$D$121*100,1)</f>
        <v>82.5</v>
      </c>
      <c r="H116" s="287">
        <f>ROUNDDOWN(E116/$E$121*100,1)</f>
        <v>84.1</v>
      </c>
      <c r="I116" s="74"/>
      <c r="J116" s="74"/>
      <c r="K116" s="74"/>
    </row>
    <row r="117" spans="1:11" ht="19.5" customHeight="1" hidden="1">
      <c r="A117" s="280"/>
      <c r="B117" s="238" t="s">
        <v>173</v>
      </c>
      <c r="C117" s="199">
        <v>8902</v>
      </c>
      <c r="D117" s="199">
        <v>32669625</v>
      </c>
      <c r="E117" s="199">
        <v>1317082</v>
      </c>
      <c r="F117" s="247">
        <f>ROUND(C117/$C$121*100,1)</f>
        <v>5</v>
      </c>
      <c r="G117" s="247">
        <f>ROUND(D117/$D$121*100,1)</f>
        <v>5.6</v>
      </c>
      <c r="H117" s="298">
        <f>ROUND(E117/$E$121*100,1)</f>
        <v>6</v>
      </c>
      <c r="I117" s="74"/>
      <c r="J117" s="74"/>
      <c r="K117" s="74"/>
    </row>
    <row r="118" spans="1:11" ht="19.5" customHeight="1" hidden="1">
      <c r="A118" s="280"/>
      <c r="B118" s="238" t="s">
        <v>167</v>
      </c>
      <c r="C118" s="199">
        <v>363</v>
      </c>
      <c r="D118" s="199">
        <v>1095950</v>
      </c>
      <c r="E118" s="199">
        <v>39918</v>
      </c>
      <c r="F118" s="247">
        <f>ROUND(C118/$C$121*100,1)</f>
        <v>0.2</v>
      </c>
      <c r="G118" s="247">
        <f>ROUND(D118/$D$121*100,1)</f>
        <v>0.2</v>
      </c>
      <c r="H118" s="279">
        <f>ROUND(E118/$E$121*100,1)</f>
        <v>0.2</v>
      </c>
      <c r="I118" s="74"/>
      <c r="J118" s="74"/>
      <c r="K118" s="74"/>
    </row>
    <row r="119" spans="1:11" ht="19.5" customHeight="1" hidden="1">
      <c r="A119" s="275" t="s">
        <v>175</v>
      </c>
      <c r="B119" s="238" t="s">
        <v>169</v>
      </c>
      <c r="C119" s="199">
        <v>21319</v>
      </c>
      <c r="D119" s="199">
        <v>40690331</v>
      </c>
      <c r="E119" s="199">
        <v>1206793</v>
      </c>
      <c r="F119" s="247">
        <f>ROUND(C119/$C$121*100,1)</f>
        <v>11.9</v>
      </c>
      <c r="G119" s="247">
        <f>ROUND(D119/$D$121*100,1)</f>
        <v>7</v>
      </c>
      <c r="H119" s="298">
        <f>ROUND(E119/$E$121*100,1)</f>
        <v>5.5</v>
      </c>
      <c r="I119" s="74"/>
      <c r="J119" s="74"/>
      <c r="K119" s="74"/>
    </row>
    <row r="120" spans="1:11" ht="19.5" customHeight="1" hidden="1">
      <c r="A120" s="280"/>
      <c r="B120" s="238" t="s">
        <v>170</v>
      </c>
      <c r="C120" s="199">
        <v>1611</v>
      </c>
      <c r="D120" s="199">
        <v>27750946</v>
      </c>
      <c r="E120" s="199">
        <v>926235</v>
      </c>
      <c r="F120" s="247">
        <f>ROUND(C120/$C$121*100,1)</f>
        <v>0.9</v>
      </c>
      <c r="G120" s="247">
        <f>ROUND(D120/$D$121*100,1)</f>
        <v>4.7</v>
      </c>
      <c r="H120" s="299">
        <f>ROUND(E120/$E$121*100,1)</f>
        <v>4.2</v>
      </c>
      <c r="I120" s="74"/>
      <c r="J120" s="74"/>
      <c r="K120" s="74"/>
    </row>
    <row r="121" spans="1:9" ht="19.5" customHeight="1" hidden="1">
      <c r="A121" s="195"/>
      <c r="B121" s="85" t="s">
        <v>171</v>
      </c>
      <c r="C121" s="281">
        <f aca="true" t="shared" si="29" ref="C121:H121">SUM(C116:C120)</f>
        <v>179207</v>
      </c>
      <c r="D121" s="281">
        <f t="shared" si="29"/>
        <v>584780324</v>
      </c>
      <c r="E121" s="281">
        <f t="shared" si="29"/>
        <v>22058492</v>
      </c>
      <c r="F121" s="248">
        <f t="shared" si="29"/>
        <v>100.00000000000001</v>
      </c>
      <c r="G121" s="248">
        <f t="shared" si="29"/>
        <v>100</v>
      </c>
      <c r="H121" s="282">
        <f t="shared" si="29"/>
        <v>100</v>
      </c>
      <c r="I121" s="300"/>
    </row>
    <row r="122" spans="1:8" ht="19.5" customHeight="1" hidden="1">
      <c r="A122" s="177"/>
      <c r="B122" s="194" t="s">
        <v>14</v>
      </c>
      <c r="C122" s="292">
        <f>ROUND(C121/C114*100,1)</f>
        <v>100.6</v>
      </c>
      <c r="D122" s="292">
        <f>ROUND(D121/D114*100,1)</f>
        <v>101</v>
      </c>
      <c r="E122" s="292">
        <f>ROUND(E121/E114*100,1)</f>
        <v>100.7</v>
      </c>
      <c r="F122" s="284" t="s">
        <v>172</v>
      </c>
      <c r="G122" s="284" t="s">
        <v>172</v>
      </c>
      <c r="H122" s="285" t="s">
        <v>172</v>
      </c>
    </row>
    <row r="123" spans="1:11" ht="19.5" customHeight="1" hidden="1">
      <c r="A123" s="291"/>
      <c r="B123" s="238" t="s">
        <v>165</v>
      </c>
      <c r="C123" s="199">
        <v>141349</v>
      </c>
      <c r="D123" s="199">
        <v>463456256</v>
      </c>
      <c r="E123" s="199">
        <v>17712033</v>
      </c>
      <c r="F123" s="247">
        <f>ROUND(C123/$C$128*100,1)</f>
        <v>78.8</v>
      </c>
      <c r="G123" s="247">
        <f>ROUND(D123/$D$128*100,1)</f>
        <v>78.7</v>
      </c>
      <c r="H123" s="279">
        <f>ROUND(E123/$E$128*100,1)</f>
        <v>80.2</v>
      </c>
      <c r="I123" s="74"/>
      <c r="J123" s="74"/>
      <c r="K123" s="74"/>
    </row>
    <row r="124" spans="1:11" ht="19.5" customHeight="1" hidden="1">
      <c r="A124" s="280"/>
      <c r="B124" s="238" t="s">
        <v>173</v>
      </c>
      <c r="C124" s="199">
        <v>8438</v>
      </c>
      <c r="D124" s="199">
        <v>31549822</v>
      </c>
      <c r="E124" s="199">
        <v>1282317</v>
      </c>
      <c r="F124" s="247">
        <f>ROUND(C124/$C$128*100,1)</f>
        <v>4.7</v>
      </c>
      <c r="G124" s="247">
        <f>ROUND(D124/$D$128*100,1)</f>
        <v>5.4</v>
      </c>
      <c r="H124" s="279">
        <f>ROUND(E124/$E$128*100,1)</f>
        <v>5.8</v>
      </c>
      <c r="I124" s="74"/>
      <c r="J124" s="74"/>
      <c r="K124" s="74"/>
    </row>
    <row r="125" spans="1:11" ht="19.5" customHeight="1" hidden="1">
      <c r="A125" s="280"/>
      <c r="B125" s="238" t="s">
        <v>167</v>
      </c>
      <c r="C125" s="199">
        <v>155</v>
      </c>
      <c r="D125" s="199">
        <v>428159</v>
      </c>
      <c r="E125" s="199">
        <v>15058</v>
      </c>
      <c r="F125" s="247">
        <f>ROUND(C125/$C$128*100,1)</f>
        <v>0.1</v>
      </c>
      <c r="G125" s="247">
        <f>ROUND(D125/$D$128*100,1)</f>
        <v>0.1</v>
      </c>
      <c r="H125" s="279">
        <f>ROUND(E125/$E$128*100,1)</f>
        <v>0.1</v>
      </c>
      <c r="I125" s="74"/>
      <c r="J125" s="74"/>
      <c r="K125" s="74"/>
    </row>
    <row r="126" spans="1:11" ht="19.5" customHeight="1" hidden="1">
      <c r="A126" s="275" t="s">
        <v>176</v>
      </c>
      <c r="B126" s="238" t="s">
        <v>169</v>
      </c>
      <c r="C126" s="199">
        <v>26668</v>
      </c>
      <c r="D126" s="199">
        <v>59039072</v>
      </c>
      <c r="E126" s="199">
        <v>1942972</v>
      </c>
      <c r="F126" s="247">
        <f>ROUND(C126/$C$128*100,1)</f>
        <v>14.9</v>
      </c>
      <c r="G126" s="247">
        <f>ROUND(D126/$D$128*100,1)</f>
        <v>10</v>
      </c>
      <c r="H126" s="279">
        <f>ROUND(E126/$E$128*100,1)</f>
        <v>8.8</v>
      </c>
      <c r="I126" s="74"/>
      <c r="J126" s="74"/>
      <c r="K126" s="74"/>
    </row>
    <row r="127" spans="1:16" ht="19.5" customHeight="1" hidden="1" thickBot="1">
      <c r="A127" s="280"/>
      <c r="B127" s="238" t="s">
        <v>170</v>
      </c>
      <c r="C127" s="199">
        <v>2727</v>
      </c>
      <c r="D127" s="199">
        <f>+N128</f>
        <v>34406746</v>
      </c>
      <c r="E127" s="199">
        <v>1135420</v>
      </c>
      <c r="F127" s="247">
        <f>ROUND(C127/$C$128*100,1)</f>
        <v>1.5</v>
      </c>
      <c r="G127" s="247">
        <f>ROUND(D127/$D$128*100,1)</f>
        <v>5.8</v>
      </c>
      <c r="H127" s="279">
        <f>ROUND(E127/$E$128*100,1)</f>
        <v>5.1</v>
      </c>
      <c r="I127" s="74"/>
      <c r="J127" s="74"/>
      <c r="K127" s="74"/>
      <c r="L127" s="75">
        <v>10798075</v>
      </c>
      <c r="M127" s="75">
        <v>123270</v>
      </c>
      <c r="N127" s="75">
        <v>6961673</v>
      </c>
      <c r="O127" s="75">
        <v>534409</v>
      </c>
      <c r="P127" s="75">
        <v>883399</v>
      </c>
    </row>
    <row r="128" spans="1:14" ht="19.5" customHeight="1" hidden="1" thickBot="1">
      <c r="A128" s="195"/>
      <c r="B128" s="85" t="s">
        <v>171</v>
      </c>
      <c r="C128" s="281">
        <f aca="true" t="shared" si="30" ref="C128:H128">SUM(C123:C127)</f>
        <v>179337</v>
      </c>
      <c r="D128" s="281">
        <f t="shared" si="30"/>
        <v>588880055</v>
      </c>
      <c r="E128" s="281">
        <f t="shared" si="30"/>
        <v>22087800</v>
      </c>
      <c r="F128" s="248">
        <f t="shared" si="30"/>
        <v>100</v>
      </c>
      <c r="G128" s="248">
        <f t="shared" si="30"/>
        <v>100</v>
      </c>
      <c r="H128" s="282">
        <f t="shared" si="30"/>
        <v>99.99999999999999</v>
      </c>
      <c r="I128" s="300"/>
      <c r="L128" s="75">
        <f>SUM(L127:P127)</f>
        <v>19300826</v>
      </c>
      <c r="M128" s="75">
        <v>15105920</v>
      </c>
      <c r="N128" s="301">
        <f>+M128+L128</f>
        <v>34406746</v>
      </c>
    </row>
    <row r="129" spans="1:8" ht="19.5" customHeight="1" hidden="1">
      <c r="A129" s="293"/>
      <c r="B129" s="231" t="s">
        <v>14</v>
      </c>
      <c r="C129" s="294">
        <f>ROUND(C128/C121*100,1)</f>
        <v>100.1</v>
      </c>
      <c r="D129" s="295">
        <f>ROUND(D128/D121*100,1)</f>
        <v>100.7</v>
      </c>
      <c r="E129" s="295">
        <f>ROUND(E128/E121*100,1)</f>
        <v>100.1</v>
      </c>
      <c r="F129" s="251" t="s">
        <v>172</v>
      </c>
      <c r="G129" s="296" t="s">
        <v>172</v>
      </c>
      <c r="H129" s="302" t="s">
        <v>172</v>
      </c>
    </row>
    <row r="130" spans="1:11" ht="19.5" customHeight="1" hidden="1">
      <c r="A130" s="291"/>
      <c r="B130" s="234" t="s">
        <v>165</v>
      </c>
      <c r="C130" s="199">
        <v>143266</v>
      </c>
      <c r="D130" s="198">
        <v>475613855</v>
      </c>
      <c r="E130" s="198">
        <v>18169501</v>
      </c>
      <c r="F130" s="247">
        <f>ROUND(C130/$C$135*100,1)</f>
        <v>79.5</v>
      </c>
      <c r="G130" s="278">
        <f>ROUND(D130/$D$135*100,1)</f>
        <v>80</v>
      </c>
      <c r="H130" s="279">
        <f>ROUND(E130/$E$135*100,1)</f>
        <v>81.2</v>
      </c>
      <c r="I130" s="74" t="s">
        <v>177</v>
      </c>
      <c r="J130" s="74" t="s">
        <v>178</v>
      </c>
      <c r="K130" s="74" t="s">
        <v>179</v>
      </c>
    </row>
    <row r="131" spans="1:11" ht="19.5" customHeight="1" hidden="1">
      <c r="A131" s="280"/>
      <c r="B131" s="238" t="s">
        <v>173</v>
      </c>
      <c r="C131" s="199">
        <v>8724</v>
      </c>
      <c r="D131" s="199">
        <v>33003784</v>
      </c>
      <c r="E131" s="199">
        <v>1345843</v>
      </c>
      <c r="F131" s="247">
        <f>ROUND(C131/$C$135*100,1)</f>
        <v>4.8</v>
      </c>
      <c r="G131" s="247">
        <f>ROUND(D131/$D$135*100,1)</f>
        <v>5.6</v>
      </c>
      <c r="H131" s="279">
        <f>ROUND(E131/$E$135*100,1)</f>
        <v>6</v>
      </c>
      <c r="I131" s="74" t="s">
        <v>180</v>
      </c>
      <c r="J131" s="74" t="s">
        <v>181</v>
      </c>
      <c r="K131" s="74" t="s">
        <v>182</v>
      </c>
    </row>
    <row r="132" spans="1:11" ht="19.5" customHeight="1" hidden="1">
      <c r="A132" s="280"/>
      <c r="B132" s="238" t="s">
        <v>167</v>
      </c>
      <c r="C132" s="199">
        <v>122</v>
      </c>
      <c r="D132" s="199">
        <v>321441</v>
      </c>
      <c r="E132" s="199">
        <v>10517</v>
      </c>
      <c r="F132" s="247">
        <f>ROUND(C132/$C$135*100,1)</f>
        <v>0.1</v>
      </c>
      <c r="G132" s="247">
        <f>ROUND(D132/$D$135*100,1)</f>
        <v>0.1</v>
      </c>
      <c r="H132" s="279">
        <f>ROUND(E132/$E$135*100,1)</f>
        <v>0</v>
      </c>
      <c r="I132" s="74" t="s">
        <v>183</v>
      </c>
      <c r="J132" s="74" t="s">
        <v>184</v>
      </c>
      <c r="K132" s="74" t="s">
        <v>185</v>
      </c>
    </row>
    <row r="133" spans="1:11" ht="19.5" customHeight="1" hidden="1">
      <c r="A133" s="275" t="s">
        <v>186</v>
      </c>
      <c r="B133" s="238" t="s">
        <v>169</v>
      </c>
      <c r="C133" s="199">
        <v>25721</v>
      </c>
      <c r="D133" s="199">
        <v>56376776</v>
      </c>
      <c r="E133" s="199">
        <v>1846581</v>
      </c>
      <c r="F133" s="247">
        <f>ROUND(C133/$C$135*100,1)</f>
        <v>14.3</v>
      </c>
      <c r="G133" s="247">
        <f>ROUNDDOWN(D133/$D$135*100,1)</f>
        <v>9.4</v>
      </c>
      <c r="H133" s="279">
        <f>ROUND(E133/$E$135*100,1)</f>
        <v>8.2</v>
      </c>
      <c r="I133" s="74" t="s">
        <v>187</v>
      </c>
      <c r="J133" s="74" t="s">
        <v>188</v>
      </c>
      <c r="K133" s="74" t="s">
        <v>189</v>
      </c>
    </row>
    <row r="134" spans="1:16" ht="19.5" customHeight="1" hidden="1" thickBot="1">
      <c r="A134" s="280"/>
      <c r="B134" s="238" t="s">
        <v>170</v>
      </c>
      <c r="C134" s="199">
        <v>2430</v>
      </c>
      <c r="D134" s="199">
        <v>29169134</v>
      </c>
      <c r="E134" s="199">
        <v>1016441</v>
      </c>
      <c r="F134" s="247">
        <f>ROUND(C134/$C$135*100,1)</f>
        <v>1.3</v>
      </c>
      <c r="G134" s="247">
        <f>ROUND(D134/$D$135*100,1)</f>
        <v>4.9</v>
      </c>
      <c r="H134" s="279">
        <f>ROUNDUP(E134/$E$135*100,1)</f>
        <v>4.6</v>
      </c>
      <c r="I134" s="74" t="s">
        <v>190</v>
      </c>
      <c r="J134" s="74" t="s">
        <v>191</v>
      </c>
      <c r="K134" s="74" t="s">
        <v>192</v>
      </c>
      <c r="L134" s="75">
        <v>10798075</v>
      </c>
      <c r="M134" s="75">
        <v>123270</v>
      </c>
      <c r="N134" s="75">
        <v>6961673</v>
      </c>
      <c r="O134" s="75">
        <v>534409</v>
      </c>
      <c r="P134" s="75">
        <v>883399</v>
      </c>
    </row>
    <row r="135" spans="1:14" ht="19.5" customHeight="1" hidden="1" thickBot="1">
      <c r="A135" s="195"/>
      <c r="B135" s="85" t="s">
        <v>171</v>
      </c>
      <c r="C135" s="281">
        <f aca="true" t="shared" si="31" ref="C135:H135">SUM(C130:C134)</f>
        <v>180263</v>
      </c>
      <c r="D135" s="281">
        <f t="shared" si="31"/>
        <v>594484990</v>
      </c>
      <c r="E135" s="281">
        <f t="shared" si="31"/>
        <v>22388883</v>
      </c>
      <c r="F135" s="248">
        <f t="shared" si="31"/>
        <v>99.99999999999999</v>
      </c>
      <c r="G135" s="248">
        <f t="shared" si="31"/>
        <v>100</v>
      </c>
      <c r="H135" s="282">
        <f t="shared" si="31"/>
        <v>100</v>
      </c>
      <c r="I135" s="300"/>
      <c r="L135" s="75">
        <f>SUM(L134:P134)</f>
        <v>19300826</v>
      </c>
      <c r="M135" s="75">
        <v>15105920</v>
      </c>
      <c r="N135" s="301">
        <f>+M135+L135</f>
        <v>34406746</v>
      </c>
    </row>
    <row r="136" spans="1:8" ht="19.5" customHeight="1" hidden="1">
      <c r="A136" s="195"/>
      <c r="B136" s="231" t="s">
        <v>14</v>
      </c>
      <c r="C136" s="295">
        <f>ROUND(C135/C128*100,1)</f>
        <v>100.5</v>
      </c>
      <c r="D136" s="295">
        <f>ROUND(D135/D128*100,1)</f>
        <v>101</v>
      </c>
      <c r="E136" s="295">
        <f>ROUND(E135/E128*100,1)</f>
        <v>101.4</v>
      </c>
      <c r="F136" s="296" t="s">
        <v>172</v>
      </c>
      <c r="G136" s="296" t="s">
        <v>172</v>
      </c>
      <c r="H136" s="297" t="s">
        <v>172</v>
      </c>
    </row>
    <row r="137" spans="1:11" ht="19.5" customHeight="1" hidden="1">
      <c r="A137" s="277"/>
      <c r="B137" s="234" t="s">
        <v>165</v>
      </c>
      <c r="C137" s="198">
        <v>145393</v>
      </c>
      <c r="D137" s="198">
        <v>485621542</v>
      </c>
      <c r="E137" s="198">
        <v>18359148</v>
      </c>
      <c r="F137" s="278">
        <f>ROUNDUP(C137/$C$142*100,1)</f>
        <v>79.6</v>
      </c>
      <c r="G137" s="278">
        <f>ROUND(D137/$D$142*100,1)</f>
        <v>78.4</v>
      </c>
      <c r="H137" s="303">
        <f>ROUND(E137/$E$142*100,1)</f>
        <v>79.8</v>
      </c>
      <c r="I137" s="74" t="s">
        <v>177</v>
      </c>
      <c r="J137" s="74" t="s">
        <v>178</v>
      </c>
      <c r="K137" s="74" t="s">
        <v>179</v>
      </c>
    </row>
    <row r="138" spans="1:11" ht="19.5" customHeight="1" hidden="1">
      <c r="A138" s="280"/>
      <c r="B138" s="238" t="s">
        <v>173</v>
      </c>
      <c r="C138" s="199">
        <v>8778</v>
      </c>
      <c r="D138" s="199">
        <v>34278671</v>
      </c>
      <c r="E138" s="199">
        <v>1390170</v>
      </c>
      <c r="F138" s="247">
        <f>ROUND(C138/$C$142*100,1)</f>
        <v>4.8</v>
      </c>
      <c r="G138" s="247">
        <f>ROUND(D138/$D$142*100,1)</f>
        <v>5.5</v>
      </c>
      <c r="H138" s="298">
        <f>ROUND(E138/$E$142*100,1)</f>
        <v>6</v>
      </c>
      <c r="I138" s="74" t="s">
        <v>180</v>
      </c>
      <c r="J138" s="74" t="s">
        <v>181</v>
      </c>
      <c r="K138" s="74" t="s">
        <v>182</v>
      </c>
    </row>
    <row r="139" spans="1:11" ht="19.5" customHeight="1" hidden="1">
      <c r="A139" s="280"/>
      <c r="B139" s="238" t="s">
        <v>167</v>
      </c>
      <c r="C139" s="199">
        <v>145</v>
      </c>
      <c r="D139" s="199">
        <v>407920</v>
      </c>
      <c r="E139" s="199">
        <v>15243</v>
      </c>
      <c r="F139" s="247">
        <f>ROUND(C139/$C$142*100,1)</f>
        <v>0.1</v>
      </c>
      <c r="G139" s="247">
        <f>ROUND(D139/$D$142*100,1)</f>
        <v>0.1</v>
      </c>
      <c r="H139" s="298">
        <f>ROUND(E139/$E$142*100,1)</f>
        <v>0.1</v>
      </c>
      <c r="I139" s="74" t="s">
        <v>183</v>
      </c>
      <c r="J139" s="74" t="s">
        <v>184</v>
      </c>
      <c r="K139" s="74" t="s">
        <v>185</v>
      </c>
    </row>
    <row r="140" spans="1:11" ht="19.5" customHeight="1" hidden="1">
      <c r="A140" s="275" t="s">
        <v>193</v>
      </c>
      <c r="B140" s="238" t="s">
        <v>169</v>
      </c>
      <c r="C140" s="199">
        <v>25864</v>
      </c>
      <c r="D140" s="199">
        <v>56218144</v>
      </c>
      <c r="E140" s="199">
        <v>1821654</v>
      </c>
      <c r="F140" s="247">
        <f>ROUND(C140/$C$142*100,1)</f>
        <v>14.1</v>
      </c>
      <c r="G140" s="247">
        <f>ROUND(D140/$D$142*100,1)</f>
        <v>9.1</v>
      </c>
      <c r="H140" s="298">
        <f>ROUND(E140/$E$142*100,1)</f>
        <v>7.9</v>
      </c>
      <c r="I140" s="74" t="s">
        <v>187</v>
      </c>
      <c r="J140" s="74" t="s">
        <v>188</v>
      </c>
      <c r="K140" s="74" t="s">
        <v>189</v>
      </c>
    </row>
    <row r="141" spans="1:16" ht="19.5" customHeight="1" hidden="1" thickBot="1">
      <c r="A141" s="280"/>
      <c r="B141" s="238" t="s">
        <v>170</v>
      </c>
      <c r="C141" s="199">
        <v>2649</v>
      </c>
      <c r="D141" s="199">
        <v>42725882</v>
      </c>
      <c r="E141" s="199">
        <v>1422841</v>
      </c>
      <c r="F141" s="247">
        <f>ROUND(C141/$C$142*100,1)</f>
        <v>1.4</v>
      </c>
      <c r="G141" s="247">
        <f>ROUND(D141/$D$142*100,1)</f>
        <v>6.9</v>
      </c>
      <c r="H141" s="298">
        <f>ROUND(E141/$E$142*100,1)</f>
        <v>6.2</v>
      </c>
      <c r="I141" s="74" t="s">
        <v>190</v>
      </c>
      <c r="J141" s="74" t="s">
        <v>191</v>
      </c>
      <c r="K141" s="74" t="s">
        <v>192</v>
      </c>
      <c r="L141" s="75">
        <v>10798075</v>
      </c>
      <c r="M141" s="75">
        <v>123270</v>
      </c>
      <c r="N141" s="75">
        <v>6961673</v>
      </c>
      <c r="O141" s="75">
        <v>534409</v>
      </c>
      <c r="P141" s="75">
        <v>883399</v>
      </c>
    </row>
    <row r="142" spans="1:14" ht="19.5" customHeight="1" hidden="1" thickBot="1">
      <c r="A142" s="195"/>
      <c r="B142" s="85" t="s">
        <v>171</v>
      </c>
      <c r="C142" s="281">
        <f aca="true" t="shared" si="32" ref="C142:H142">SUM(C137:C141)</f>
        <v>182829</v>
      </c>
      <c r="D142" s="281">
        <f t="shared" si="32"/>
        <v>619252159</v>
      </c>
      <c r="E142" s="281">
        <f t="shared" si="32"/>
        <v>23009056</v>
      </c>
      <c r="F142" s="248">
        <f t="shared" si="32"/>
        <v>99.99999999999999</v>
      </c>
      <c r="G142" s="248">
        <f t="shared" si="32"/>
        <v>100</v>
      </c>
      <c r="H142" s="249">
        <f t="shared" si="32"/>
        <v>100</v>
      </c>
      <c r="I142" s="300"/>
      <c r="L142" s="75">
        <f>SUM(L141:P141)</f>
        <v>19300826</v>
      </c>
      <c r="M142" s="75">
        <v>15105920</v>
      </c>
      <c r="N142" s="301">
        <f>+M142+L142</f>
        <v>34406746</v>
      </c>
    </row>
    <row r="143" spans="1:8" ht="19.5" customHeight="1" hidden="1">
      <c r="A143" s="195"/>
      <c r="B143" s="231" t="s">
        <v>14</v>
      </c>
      <c r="C143" s="295">
        <f>ROUND(C142/C135*100,1)</f>
        <v>101.4</v>
      </c>
      <c r="D143" s="295">
        <f>ROUND(D142/D135*100,1)</f>
        <v>104.2</v>
      </c>
      <c r="E143" s="295">
        <f>ROUND(E142/E135*100,1)</f>
        <v>102.8</v>
      </c>
      <c r="F143" s="296" t="s">
        <v>172</v>
      </c>
      <c r="G143" s="296" t="s">
        <v>172</v>
      </c>
      <c r="H143" s="304" t="s">
        <v>172</v>
      </c>
    </row>
    <row r="144" spans="1:12" ht="19.5" customHeight="1">
      <c r="A144" s="277"/>
      <c r="B144" s="234" t="s">
        <v>165</v>
      </c>
      <c r="C144" s="198">
        <v>146932</v>
      </c>
      <c r="D144" s="198">
        <v>497135755</v>
      </c>
      <c r="E144" s="198">
        <v>18634768</v>
      </c>
      <c r="F144" s="305">
        <f>ROUND(C144/$C$149*100,1)</f>
        <v>79.8</v>
      </c>
      <c r="G144" s="305">
        <f>ROUND(D144/$D$149*100,1)</f>
        <v>79.5</v>
      </c>
      <c r="H144" s="306">
        <f>ROUND(E144/$E$149*100,1)</f>
        <v>80.7</v>
      </c>
      <c r="I144" s="74" t="s">
        <v>177</v>
      </c>
      <c r="J144" s="74" t="s">
        <v>178</v>
      </c>
      <c r="K144" s="74" t="s">
        <v>179</v>
      </c>
      <c r="L144" s="75" t="s">
        <v>194</v>
      </c>
    </row>
    <row r="145" spans="1:12" ht="19.5" customHeight="1">
      <c r="A145" s="280"/>
      <c r="B145" s="238" t="s">
        <v>173</v>
      </c>
      <c r="C145" s="199">
        <v>8698</v>
      </c>
      <c r="D145" s="199">
        <v>34179377</v>
      </c>
      <c r="E145" s="199">
        <v>1357448</v>
      </c>
      <c r="F145" s="307">
        <f>ROUND(C145/$C$149*100,1)</f>
        <v>4.7</v>
      </c>
      <c r="G145" s="307">
        <f>ROUNDDOWN(D145/$D$149*100,1)</f>
        <v>5.4</v>
      </c>
      <c r="H145" s="308">
        <f>ROUNDDOWN(E145/$E$149*100,1)</f>
        <v>5.8</v>
      </c>
      <c r="I145" s="74" t="s">
        <v>180</v>
      </c>
      <c r="J145" s="74" t="s">
        <v>181</v>
      </c>
      <c r="K145" s="74" t="s">
        <v>182</v>
      </c>
      <c r="L145" s="75" t="s">
        <v>195</v>
      </c>
    </row>
    <row r="146" spans="1:12" ht="19.5" customHeight="1">
      <c r="A146" s="280"/>
      <c r="B146" s="238" t="s">
        <v>167</v>
      </c>
      <c r="C146" s="199">
        <v>142</v>
      </c>
      <c r="D146" s="199">
        <v>420563</v>
      </c>
      <c r="E146" s="199">
        <v>15474</v>
      </c>
      <c r="F146" s="307">
        <f>ROUND(C146/$C$149*100,1)</f>
        <v>0.1</v>
      </c>
      <c r="G146" s="307">
        <f>ROUND(D146/$D$149*100,1)</f>
        <v>0.1</v>
      </c>
      <c r="H146" s="308">
        <f>ROUND(E146/$E$149*100,1)</f>
        <v>0.1</v>
      </c>
      <c r="I146" s="74" t="s">
        <v>183</v>
      </c>
      <c r="J146" s="74" t="s">
        <v>184</v>
      </c>
      <c r="K146" s="74" t="s">
        <v>185</v>
      </c>
      <c r="L146" s="75" t="s">
        <v>196</v>
      </c>
    </row>
    <row r="147" spans="1:12" ht="19.5" customHeight="1">
      <c r="A147" s="275" t="s">
        <v>197</v>
      </c>
      <c r="B147" s="238" t="s">
        <v>169</v>
      </c>
      <c r="C147" s="199">
        <v>25979</v>
      </c>
      <c r="D147" s="199">
        <v>56782314</v>
      </c>
      <c r="E147" s="199">
        <v>1845148</v>
      </c>
      <c r="F147" s="307">
        <f>ROUND(C147/$C$149*100,1)</f>
        <v>14.1</v>
      </c>
      <c r="G147" s="307">
        <f>ROUND(D147/$D$149*100,1)</f>
        <v>9.1</v>
      </c>
      <c r="H147" s="308">
        <f>ROUND(E147/$E$149*100,1)</f>
        <v>8</v>
      </c>
      <c r="I147" s="74" t="s">
        <v>187</v>
      </c>
      <c r="J147" s="74" t="s">
        <v>188</v>
      </c>
      <c r="K147" s="74" t="s">
        <v>189</v>
      </c>
      <c r="L147" s="75" t="s">
        <v>198</v>
      </c>
    </row>
    <row r="148" spans="1:18" ht="19.5" customHeight="1" thickBot="1">
      <c r="A148" s="280"/>
      <c r="B148" s="238" t="s">
        <v>170</v>
      </c>
      <c r="C148" s="199">
        <v>2396</v>
      </c>
      <c r="D148" s="199">
        <f>SUM(L148:R148)</f>
        <v>37003732</v>
      </c>
      <c r="E148" s="199">
        <v>1241130</v>
      </c>
      <c r="F148" s="307">
        <f>ROUND(C148/$C$149*100,1)</f>
        <v>1.3</v>
      </c>
      <c r="G148" s="307">
        <f>ROUND(D148/$D$149*100,1)</f>
        <v>5.9</v>
      </c>
      <c r="H148" s="308">
        <f>ROUND(E148/$E$149*100,1)</f>
        <v>5.4</v>
      </c>
      <c r="I148" s="74" t="s">
        <v>190</v>
      </c>
      <c r="J148" s="74" t="s">
        <v>191</v>
      </c>
      <c r="K148" s="74" t="s">
        <v>192</v>
      </c>
      <c r="L148" s="75">
        <v>13733841</v>
      </c>
      <c r="M148" s="75">
        <v>14288002</v>
      </c>
      <c r="N148" s="75">
        <v>78602</v>
      </c>
      <c r="O148" s="75">
        <v>7085468</v>
      </c>
      <c r="P148" s="75">
        <v>1436450</v>
      </c>
      <c r="Q148" s="75">
        <v>198410</v>
      </c>
      <c r="R148" s="75">
        <v>182959</v>
      </c>
    </row>
    <row r="149" spans="1:14" ht="19.5" customHeight="1" thickBot="1">
      <c r="A149" s="195"/>
      <c r="B149" s="85" t="s">
        <v>171</v>
      </c>
      <c r="C149" s="309">
        <f aca="true" t="shared" si="33" ref="C149:H149">SUM(C144:C148)</f>
        <v>184147</v>
      </c>
      <c r="D149" s="309">
        <f t="shared" si="33"/>
        <v>625521741</v>
      </c>
      <c r="E149" s="309">
        <f t="shared" si="33"/>
        <v>23093968</v>
      </c>
      <c r="F149" s="310">
        <f t="shared" si="33"/>
        <v>99.99999999999999</v>
      </c>
      <c r="G149" s="310">
        <f t="shared" si="33"/>
        <v>100</v>
      </c>
      <c r="H149" s="311">
        <f t="shared" si="33"/>
        <v>100</v>
      </c>
      <c r="I149" s="300"/>
      <c r="L149" s="75" t="s">
        <v>199</v>
      </c>
      <c r="N149" s="301"/>
    </row>
    <row r="150" spans="1:8" ht="19.5" customHeight="1">
      <c r="A150" s="177"/>
      <c r="B150" s="194" t="s">
        <v>14</v>
      </c>
      <c r="C150" s="292">
        <f>ROUND(C149/C142*100,1)</f>
        <v>100.7</v>
      </c>
      <c r="D150" s="292">
        <f>ROUND(D149/D142*100,1)</f>
        <v>101</v>
      </c>
      <c r="E150" s="292">
        <f>ROUND(E149/E142*100,1)</f>
        <v>100.4</v>
      </c>
      <c r="F150" s="284" t="s">
        <v>172</v>
      </c>
      <c r="G150" s="284" t="s">
        <v>172</v>
      </c>
      <c r="H150" s="312" t="s">
        <v>172</v>
      </c>
    </row>
    <row r="151" spans="1:12" ht="19.5" customHeight="1">
      <c r="A151" s="277"/>
      <c r="B151" s="234" t="s">
        <v>165</v>
      </c>
      <c r="C151" s="198">
        <v>148814</v>
      </c>
      <c r="D151" s="198">
        <v>504824998</v>
      </c>
      <c r="E151" s="198">
        <v>18744990</v>
      </c>
      <c r="F151" s="313">
        <f>ROUNDDOWN(C151/$C$156*100,1)</f>
        <v>80</v>
      </c>
      <c r="G151" s="313">
        <f>ROUNDDOWN(D151/$D$156*100,1)</f>
        <v>78.9</v>
      </c>
      <c r="H151" s="314">
        <f>ROUNDUP(E151/$E$156*100,1)</f>
        <v>80.19999999999999</v>
      </c>
      <c r="I151" s="315">
        <v>-3</v>
      </c>
      <c r="J151" s="315">
        <v>-5</v>
      </c>
      <c r="K151" s="315">
        <v>-21</v>
      </c>
      <c r="L151" s="75" t="s">
        <v>194</v>
      </c>
    </row>
    <row r="152" spans="1:12" ht="19.5" customHeight="1">
      <c r="A152" s="280"/>
      <c r="B152" s="238" t="s">
        <v>173</v>
      </c>
      <c r="C152" s="199">
        <v>8508</v>
      </c>
      <c r="D152" s="199">
        <v>34009351</v>
      </c>
      <c r="E152" s="199">
        <v>1341138</v>
      </c>
      <c r="F152" s="316">
        <f>ROUND(C152/$C$156*100,1)</f>
        <v>4.6</v>
      </c>
      <c r="G152" s="316">
        <f>ROUND(D152/$D$156*100,1)</f>
        <v>5.3</v>
      </c>
      <c r="H152" s="317">
        <f>ROUND(E152/$E$156*100,1)</f>
        <v>5.7</v>
      </c>
      <c r="I152" s="315">
        <v>-3</v>
      </c>
      <c r="J152" s="315">
        <v>-5</v>
      </c>
      <c r="K152" s="315">
        <v>-21</v>
      </c>
      <c r="L152" s="75" t="s">
        <v>195</v>
      </c>
    </row>
    <row r="153" spans="1:12" ht="19.5" customHeight="1">
      <c r="A153" s="280"/>
      <c r="B153" s="238" t="s">
        <v>167</v>
      </c>
      <c r="C153" s="199">
        <v>129</v>
      </c>
      <c r="D153" s="199">
        <v>364940</v>
      </c>
      <c r="E153" s="199">
        <v>12407</v>
      </c>
      <c r="F153" s="316">
        <f>ROUND(C153/$C$156*100,1)</f>
        <v>0.1</v>
      </c>
      <c r="G153" s="316">
        <f>ROUND(D153/$D$156*100,1)</f>
        <v>0.1</v>
      </c>
      <c r="H153" s="317">
        <f>ROUND(E153/$E$156*100,1)</f>
        <v>0.1</v>
      </c>
      <c r="I153" s="315">
        <v>-3</v>
      </c>
      <c r="J153" s="315">
        <v>-5</v>
      </c>
      <c r="K153" s="315">
        <v>-21</v>
      </c>
      <c r="L153" s="75" t="s">
        <v>196</v>
      </c>
    </row>
    <row r="154" spans="1:12" ht="19.5" customHeight="1">
      <c r="A154" s="275" t="s">
        <v>200</v>
      </c>
      <c r="B154" s="238" t="s">
        <v>169</v>
      </c>
      <c r="C154" s="199">
        <v>25526</v>
      </c>
      <c r="D154" s="199">
        <v>55472984</v>
      </c>
      <c r="E154" s="199">
        <v>1786717</v>
      </c>
      <c r="F154" s="316">
        <f>ROUND(C154/$C$156*100,1)</f>
        <v>13.7</v>
      </c>
      <c r="G154" s="316">
        <f>ROUND(D154/$D$156*100,1)</f>
        <v>8.7</v>
      </c>
      <c r="H154" s="317">
        <f>ROUND(E154/$E$156*100,1)</f>
        <v>7.6</v>
      </c>
      <c r="I154" s="315">
        <v>-3</v>
      </c>
      <c r="J154" s="315">
        <v>-5</v>
      </c>
      <c r="K154" s="315">
        <v>-21</v>
      </c>
      <c r="L154" s="75" t="s">
        <v>198</v>
      </c>
    </row>
    <row r="155" spans="1:12" ht="19.5" customHeight="1">
      <c r="A155" s="280"/>
      <c r="B155" s="238" t="s">
        <v>170</v>
      </c>
      <c r="C155" s="199">
        <v>2914</v>
      </c>
      <c r="D155" s="199">
        <v>45055174</v>
      </c>
      <c r="E155" s="199">
        <v>1508585</v>
      </c>
      <c r="F155" s="316">
        <f>ROUND(C155/$C$156*100,1)</f>
        <v>1.6</v>
      </c>
      <c r="G155" s="316">
        <f>ROUND(D155/$D$156*100,1)</f>
        <v>7</v>
      </c>
      <c r="H155" s="317">
        <f>ROUND(E155/$E$156*100,1)</f>
        <v>6.4</v>
      </c>
      <c r="I155" s="315">
        <v>-3</v>
      </c>
      <c r="J155" s="315">
        <v>-14</v>
      </c>
      <c r="K155" s="315">
        <v>-28</v>
      </c>
      <c r="L155" s="75" t="s">
        <v>201</v>
      </c>
    </row>
    <row r="156" spans="1:10" ht="19.5" customHeight="1">
      <c r="A156" s="195"/>
      <c r="B156" s="85" t="s">
        <v>171</v>
      </c>
      <c r="C156" s="318">
        <f aca="true" t="shared" si="34" ref="C156:H156">SUM(C151:C155)</f>
        <v>185891</v>
      </c>
      <c r="D156" s="318">
        <f t="shared" si="34"/>
        <v>639727447</v>
      </c>
      <c r="E156" s="318">
        <f t="shared" si="34"/>
        <v>23393837</v>
      </c>
      <c r="F156" s="319">
        <f t="shared" si="34"/>
        <v>99.99999999999999</v>
      </c>
      <c r="G156" s="319">
        <f t="shared" si="34"/>
        <v>100</v>
      </c>
      <c r="H156" s="320">
        <f t="shared" si="34"/>
        <v>99.99999999999999</v>
      </c>
      <c r="I156" s="75" t="s">
        <v>202</v>
      </c>
      <c r="J156" s="75" t="s">
        <v>203</v>
      </c>
    </row>
    <row r="157" spans="1:8" ht="19.5" customHeight="1">
      <c r="A157" s="177"/>
      <c r="B157" s="194" t="s">
        <v>14</v>
      </c>
      <c r="C157" s="292">
        <f>ROUND(C156/C149*100,1)</f>
        <v>100.9</v>
      </c>
      <c r="D157" s="292">
        <f>ROUND(D156/D149*100,1)</f>
        <v>102.3</v>
      </c>
      <c r="E157" s="292">
        <f>ROUND(E156/E149*100,1)</f>
        <v>101.3</v>
      </c>
      <c r="F157" s="284" t="s">
        <v>172</v>
      </c>
      <c r="G157" s="284" t="s">
        <v>172</v>
      </c>
      <c r="H157" s="312" t="s">
        <v>172</v>
      </c>
    </row>
    <row r="158" spans="1:12" ht="19.5" customHeight="1">
      <c r="A158" s="291"/>
      <c r="B158" s="238" t="s">
        <v>165</v>
      </c>
      <c r="C158" s="199">
        <v>151086</v>
      </c>
      <c r="D158" s="199">
        <v>519006300</v>
      </c>
      <c r="E158" s="199">
        <v>19141510</v>
      </c>
      <c r="F158" s="316">
        <f>ROUND(C158/$C$163*100,1)</f>
        <v>80.6</v>
      </c>
      <c r="G158" s="316">
        <f>ROUND(D158/$D$163*100,1)</f>
        <v>79.2</v>
      </c>
      <c r="H158" s="317">
        <f>ROUNDUP(E158/$E$163*100,1)</f>
        <v>80.5</v>
      </c>
      <c r="I158" s="315">
        <v>-3</v>
      </c>
      <c r="J158" s="315">
        <v>-5</v>
      </c>
      <c r="K158" s="315">
        <v>-21</v>
      </c>
      <c r="L158" s="75" t="s">
        <v>194</v>
      </c>
    </row>
    <row r="159" spans="1:12" ht="19.5" customHeight="1">
      <c r="A159" s="280"/>
      <c r="B159" s="238" t="s">
        <v>173</v>
      </c>
      <c r="C159" s="199">
        <v>8457</v>
      </c>
      <c r="D159" s="199">
        <v>34977924</v>
      </c>
      <c r="E159" s="199">
        <v>1370204</v>
      </c>
      <c r="F159" s="316">
        <f>ROUND(C159/$C$163*100,1)</f>
        <v>4.5</v>
      </c>
      <c r="G159" s="316">
        <f>ROUND(D159/$D$163*100,1)</f>
        <v>5.3</v>
      </c>
      <c r="H159" s="317">
        <f>ROUNDUP(E159/$E$163*100,1)</f>
        <v>5.8</v>
      </c>
      <c r="I159" s="315">
        <v>-3</v>
      </c>
      <c r="J159" s="315">
        <v>-5</v>
      </c>
      <c r="K159" s="315">
        <v>-21</v>
      </c>
      <c r="L159" s="75" t="s">
        <v>204</v>
      </c>
    </row>
    <row r="160" spans="1:12" ht="19.5" customHeight="1">
      <c r="A160" s="280"/>
      <c r="B160" s="238" t="s">
        <v>167</v>
      </c>
      <c r="C160" s="199">
        <v>112</v>
      </c>
      <c r="D160" s="199">
        <v>313740</v>
      </c>
      <c r="E160" s="199">
        <v>10055</v>
      </c>
      <c r="F160" s="316">
        <f>ROUND(C160/$C$163*100,1)</f>
        <v>0.1</v>
      </c>
      <c r="G160" s="316">
        <f>ROUND(D160/$D$163*100,1)</f>
        <v>0</v>
      </c>
      <c r="H160" s="317">
        <f>ROUND(E160/$E$163*100,1)</f>
        <v>0</v>
      </c>
      <c r="I160" s="315">
        <v>-3</v>
      </c>
      <c r="J160" s="315">
        <v>-5</v>
      </c>
      <c r="K160" s="315">
        <v>-21</v>
      </c>
      <c r="L160" s="75" t="s">
        <v>196</v>
      </c>
    </row>
    <row r="161" spans="1:12" ht="19.5" customHeight="1">
      <c r="A161" s="275" t="s">
        <v>205</v>
      </c>
      <c r="B161" s="238" t="s">
        <v>169</v>
      </c>
      <c r="C161" s="199">
        <v>25162</v>
      </c>
      <c r="D161" s="199">
        <v>54754643</v>
      </c>
      <c r="E161" s="199">
        <v>1744335</v>
      </c>
      <c r="F161" s="316">
        <f>ROUND(C161/$C$163*100,1)</f>
        <v>13.4</v>
      </c>
      <c r="G161" s="316">
        <f>ROUND(D161/$D$163*100,1)</f>
        <v>8.4</v>
      </c>
      <c r="H161" s="317">
        <f>ROUND(E161/$E$163*100,1)</f>
        <v>7.3</v>
      </c>
      <c r="I161" s="315">
        <v>-3</v>
      </c>
      <c r="J161" s="315">
        <v>-5</v>
      </c>
      <c r="K161" s="315">
        <v>-21</v>
      </c>
      <c r="L161" s="75" t="s">
        <v>198</v>
      </c>
    </row>
    <row r="162" spans="1:12" ht="19.5" customHeight="1">
      <c r="A162" s="280"/>
      <c r="B162" s="238" t="s">
        <v>170</v>
      </c>
      <c r="C162" s="199">
        <v>2701</v>
      </c>
      <c r="D162" s="199">
        <v>46577953</v>
      </c>
      <c r="E162" s="199">
        <v>1522012</v>
      </c>
      <c r="F162" s="316">
        <f>ROUND(C162/$C$163*100,1)</f>
        <v>1.4</v>
      </c>
      <c r="G162" s="316">
        <f>ROUND(D162/$D$163*100,1)</f>
        <v>7.1</v>
      </c>
      <c r="H162" s="317">
        <f>ROUND(E162/$E$163*100,1)</f>
        <v>6.4</v>
      </c>
      <c r="I162" s="315">
        <v>-3</v>
      </c>
      <c r="J162" s="315">
        <v>-17</v>
      </c>
      <c r="K162" s="315">
        <v>-28</v>
      </c>
      <c r="L162" s="75" t="s">
        <v>201</v>
      </c>
    </row>
    <row r="163" spans="1:10" ht="19.5" customHeight="1">
      <c r="A163" s="195"/>
      <c r="B163" s="85" t="s">
        <v>171</v>
      </c>
      <c r="C163" s="318">
        <f aca="true" t="shared" si="35" ref="C163:H163">SUM(C158:C162)</f>
        <v>187518</v>
      </c>
      <c r="D163" s="318">
        <f t="shared" si="35"/>
        <v>655630560</v>
      </c>
      <c r="E163" s="318">
        <f t="shared" si="35"/>
        <v>23788116</v>
      </c>
      <c r="F163" s="319">
        <f t="shared" si="35"/>
        <v>100</v>
      </c>
      <c r="G163" s="319">
        <f t="shared" si="35"/>
        <v>100</v>
      </c>
      <c r="H163" s="320">
        <f t="shared" si="35"/>
        <v>100</v>
      </c>
      <c r="I163" s="75" t="s">
        <v>202</v>
      </c>
      <c r="J163" s="75" t="s">
        <v>203</v>
      </c>
    </row>
    <row r="164" spans="1:8" ht="19.5" customHeight="1">
      <c r="A164" s="177"/>
      <c r="B164" s="194" t="s">
        <v>14</v>
      </c>
      <c r="C164" s="292">
        <f>ROUND(C163/C156*100,1)</f>
        <v>100.9</v>
      </c>
      <c r="D164" s="292">
        <f>ROUND(D163/D156*100,1)</f>
        <v>102.5</v>
      </c>
      <c r="E164" s="292">
        <f>ROUND(E163/E156*100,1)</f>
        <v>101.7</v>
      </c>
      <c r="F164" s="284" t="s">
        <v>172</v>
      </c>
      <c r="G164" s="284" t="s">
        <v>172</v>
      </c>
      <c r="H164" s="312" t="s">
        <v>172</v>
      </c>
    </row>
    <row r="165" spans="1:12" ht="19.5" customHeight="1">
      <c r="A165" s="277"/>
      <c r="B165" s="234" t="s">
        <v>165</v>
      </c>
      <c r="C165" s="198">
        <v>153276</v>
      </c>
      <c r="D165" s="198">
        <v>528423285</v>
      </c>
      <c r="E165" s="198">
        <v>19433611</v>
      </c>
      <c r="F165" s="313">
        <f>ROUND(C165/$C$170*100,1)</f>
        <v>80.8</v>
      </c>
      <c r="G165" s="313">
        <f>ROUND(D165/$D$170*100,1)</f>
        <v>79.8</v>
      </c>
      <c r="H165" s="314">
        <f>ROUNDDOWN(E165/$E$170*100,1)</f>
        <v>80.8</v>
      </c>
      <c r="I165" s="315">
        <v>-3</v>
      </c>
      <c r="J165" s="315">
        <v>-5</v>
      </c>
      <c r="K165" s="315">
        <v>-21</v>
      </c>
      <c r="L165" s="75" t="s">
        <v>194</v>
      </c>
    </row>
    <row r="166" spans="1:12" ht="19.5" customHeight="1">
      <c r="A166" s="280"/>
      <c r="B166" s="238" t="s">
        <v>173</v>
      </c>
      <c r="C166" s="199">
        <v>8543</v>
      </c>
      <c r="D166" s="199">
        <v>36288861</v>
      </c>
      <c r="E166" s="199">
        <v>1428533</v>
      </c>
      <c r="F166" s="316">
        <f>ROUND(C166/$C$170*100,1)</f>
        <v>4.5</v>
      </c>
      <c r="G166" s="316">
        <f>ROUND(D166/$D$170*100,1)</f>
        <v>5.5</v>
      </c>
      <c r="H166" s="317">
        <f>ROUND(E166/$E$170*100,1)</f>
        <v>5.9</v>
      </c>
      <c r="I166" s="315">
        <v>-3</v>
      </c>
      <c r="J166" s="315">
        <v>-5</v>
      </c>
      <c r="K166" s="315">
        <v>-21</v>
      </c>
      <c r="L166" s="75" t="s">
        <v>204</v>
      </c>
    </row>
    <row r="167" spans="1:12" ht="19.5" customHeight="1">
      <c r="A167" s="280"/>
      <c r="B167" s="238" t="s">
        <v>167</v>
      </c>
      <c r="C167" s="199">
        <v>116</v>
      </c>
      <c r="D167" s="199">
        <v>325376</v>
      </c>
      <c r="E167" s="199">
        <v>10258</v>
      </c>
      <c r="F167" s="316">
        <f>ROUND(C167/$C$170*100,1)</f>
        <v>0.1</v>
      </c>
      <c r="G167" s="316">
        <f>ROUNDUP(D167/$D$170*100,1)</f>
        <v>0.1</v>
      </c>
      <c r="H167" s="317">
        <f>ROUNDUP(E167/$E$170*100,1)</f>
        <v>0.1</v>
      </c>
      <c r="I167" s="315">
        <v>-3</v>
      </c>
      <c r="J167" s="315">
        <v>-5</v>
      </c>
      <c r="K167" s="315">
        <v>-21</v>
      </c>
      <c r="L167" s="75" t="s">
        <v>196</v>
      </c>
    </row>
    <row r="168" spans="1:12" ht="19.5" customHeight="1">
      <c r="A168" s="275" t="s">
        <v>206</v>
      </c>
      <c r="B168" s="238" t="s">
        <v>169</v>
      </c>
      <c r="C168" s="199">
        <v>25000</v>
      </c>
      <c r="D168" s="199">
        <v>55048065</v>
      </c>
      <c r="E168" s="199">
        <v>1759697</v>
      </c>
      <c r="F168" s="316">
        <f>ROUND(C168/$C$170*100,1)</f>
        <v>13.2</v>
      </c>
      <c r="G168" s="316">
        <f>ROUND(D168/$D$170*100,1)</f>
        <v>8.3</v>
      </c>
      <c r="H168" s="317">
        <f>ROUND(E168/$E$170*100,1)</f>
        <v>7.3</v>
      </c>
      <c r="I168" s="315">
        <v>-3</v>
      </c>
      <c r="J168" s="315">
        <v>-5</v>
      </c>
      <c r="K168" s="315">
        <v>-21</v>
      </c>
      <c r="L168" s="75" t="s">
        <v>198</v>
      </c>
    </row>
    <row r="169" spans="1:12" ht="19.5" customHeight="1">
      <c r="A169" s="280"/>
      <c r="B169" s="238" t="s">
        <v>170</v>
      </c>
      <c r="C169" s="199">
        <v>2669</v>
      </c>
      <c r="D169" s="199">
        <v>42337141</v>
      </c>
      <c r="E169" s="199">
        <v>1419090</v>
      </c>
      <c r="F169" s="316">
        <f>ROUND(C169/$C$170*100,1)</f>
        <v>1.4</v>
      </c>
      <c r="G169" s="316">
        <f>ROUNDDOWN(D169/$D$170*100,1)</f>
        <v>6.3</v>
      </c>
      <c r="H169" s="317">
        <f>ROUND(E169/$E$170*100,1)</f>
        <v>5.9</v>
      </c>
      <c r="I169" s="315">
        <v>-3</v>
      </c>
      <c r="J169" s="315">
        <v>-17</v>
      </c>
      <c r="K169" s="315">
        <v>-28</v>
      </c>
      <c r="L169" s="75" t="s">
        <v>201</v>
      </c>
    </row>
    <row r="170" spans="1:10" ht="19.5" customHeight="1">
      <c r="A170" s="195"/>
      <c r="B170" s="85" t="s">
        <v>171</v>
      </c>
      <c r="C170" s="318">
        <f aca="true" t="shared" si="36" ref="C170:H170">SUM(C165:C169)</f>
        <v>189604</v>
      </c>
      <c r="D170" s="318">
        <f t="shared" si="36"/>
        <v>662422728</v>
      </c>
      <c r="E170" s="318">
        <f t="shared" si="36"/>
        <v>24051189</v>
      </c>
      <c r="F170" s="319">
        <f t="shared" si="36"/>
        <v>100</v>
      </c>
      <c r="G170" s="319">
        <f t="shared" si="36"/>
        <v>99.99999999999999</v>
      </c>
      <c r="H170" s="320">
        <f t="shared" si="36"/>
        <v>100</v>
      </c>
      <c r="I170" s="75" t="s">
        <v>202</v>
      </c>
      <c r="J170" s="75" t="s">
        <v>203</v>
      </c>
    </row>
    <row r="171" spans="1:8" ht="19.5" customHeight="1">
      <c r="A171" s="177"/>
      <c r="B171" s="194" t="s">
        <v>14</v>
      </c>
      <c r="C171" s="292">
        <f>ROUND(C170/C163*100,1)</f>
        <v>101.1</v>
      </c>
      <c r="D171" s="292">
        <f>ROUND(D170/D163*100,1)</f>
        <v>101</v>
      </c>
      <c r="E171" s="292">
        <f>ROUND(E170/E163*100,1)</f>
        <v>101.1</v>
      </c>
      <c r="F171" s="284" t="s">
        <v>172</v>
      </c>
      <c r="G171" s="284" t="s">
        <v>172</v>
      </c>
      <c r="H171" s="312" t="s">
        <v>172</v>
      </c>
    </row>
    <row r="172" spans="1:12" ht="19.5" customHeight="1">
      <c r="A172" s="291"/>
      <c r="B172" s="238" t="s">
        <v>165</v>
      </c>
      <c r="C172" s="199">
        <v>152863</v>
      </c>
      <c r="D172" s="199">
        <v>538098956</v>
      </c>
      <c r="E172" s="199">
        <v>18895708</v>
      </c>
      <c r="F172" s="316">
        <f>ROUNDDOWN(C172/$C$177*100,1)</f>
        <v>80.5</v>
      </c>
      <c r="G172" s="316">
        <f>ROUND(D172/$D$177*100,1)</f>
        <v>79.7</v>
      </c>
      <c r="H172" s="317">
        <f>ROUNDUP(E172/$E$177*100,1)</f>
        <v>80.6</v>
      </c>
      <c r="I172" s="321">
        <v>-3</v>
      </c>
      <c r="J172" s="321">
        <v>-5</v>
      </c>
      <c r="K172" s="321">
        <v>-21</v>
      </c>
      <c r="L172" s="322" t="s">
        <v>194</v>
      </c>
    </row>
    <row r="173" spans="1:12" ht="19.5" customHeight="1">
      <c r="A173" s="280"/>
      <c r="B173" s="238" t="s">
        <v>173</v>
      </c>
      <c r="C173" s="199">
        <v>8680</v>
      </c>
      <c r="D173" s="199">
        <v>36871388</v>
      </c>
      <c r="E173" s="199">
        <v>1410789</v>
      </c>
      <c r="F173" s="316">
        <f>ROUND(C173/$C$177*100,1)</f>
        <v>4.6</v>
      </c>
      <c r="G173" s="316">
        <f>ROUND(D173/$D$177*100,1)</f>
        <v>5.5</v>
      </c>
      <c r="H173" s="317">
        <f>ROUND(E173/$E$177*100,1)</f>
        <v>6</v>
      </c>
      <c r="I173" s="321">
        <v>-3</v>
      </c>
      <c r="J173" s="321">
        <v>-5</v>
      </c>
      <c r="K173" s="321">
        <v>-21</v>
      </c>
      <c r="L173" s="322" t="s">
        <v>204</v>
      </c>
    </row>
    <row r="174" spans="1:12" ht="19.5" customHeight="1">
      <c r="A174" s="280"/>
      <c r="B174" s="238" t="s">
        <v>167</v>
      </c>
      <c r="C174" s="199">
        <v>96</v>
      </c>
      <c r="D174" s="199">
        <v>260294</v>
      </c>
      <c r="E174" s="199">
        <v>7964</v>
      </c>
      <c r="F174" s="316">
        <f>ROUND(C174/$C$177*100,1)</f>
        <v>0.1</v>
      </c>
      <c r="G174" s="316">
        <f>ROUND(D174/$D$177*100,1)</f>
        <v>0</v>
      </c>
      <c r="H174" s="317">
        <f>ROUND(E174/$E$177*100,1)</f>
        <v>0</v>
      </c>
      <c r="I174" s="321">
        <v>-3</v>
      </c>
      <c r="J174" s="321">
        <v>-5</v>
      </c>
      <c r="K174" s="321">
        <v>-21</v>
      </c>
      <c r="L174" s="322" t="s">
        <v>196</v>
      </c>
    </row>
    <row r="175" spans="1:12" ht="19.5" customHeight="1">
      <c r="A175" s="275" t="s">
        <v>207</v>
      </c>
      <c r="B175" s="238" t="s">
        <v>169</v>
      </c>
      <c r="C175" s="199">
        <v>25243</v>
      </c>
      <c r="D175" s="199">
        <v>57369425</v>
      </c>
      <c r="E175" s="199">
        <v>1739190</v>
      </c>
      <c r="F175" s="316">
        <f>ROUND(C175/$C$177*100,1)</f>
        <v>13.3</v>
      </c>
      <c r="G175" s="316">
        <f>ROUND(D175/$D$177*100,1)</f>
        <v>8.5</v>
      </c>
      <c r="H175" s="317">
        <f>ROUND(E175/$E$177*100,1)</f>
        <v>7.4</v>
      </c>
      <c r="I175" s="323">
        <v>-3</v>
      </c>
      <c r="J175" s="323">
        <v>-5</v>
      </c>
      <c r="K175" s="323">
        <v>-21</v>
      </c>
      <c r="L175" s="324" t="s">
        <v>198</v>
      </c>
    </row>
    <row r="176" spans="1:12" ht="19.5" customHeight="1">
      <c r="A176" s="280"/>
      <c r="B176" s="238" t="s">
        <v>170</v>
      </c>
      <c r="C176" s="199">
        <v>2860</v>
      </c>
      <c r="D176" s="199">
        <v>42403405</v>
      </c>
      <c r="E176" s="199">
        <v>1413507</v>
      </c>
      <c r="F176" s="316">
        <f>ROUND(C176/$C$177*100,1)</f>
        <v>1.5</v>
      </c>
      <c r="G176" s="316">
        <f>ROUND(D176/$D$177*100,1)</f>
        <v>6.3</v>
      </c>
      <c r="H176" s="317">
        <f>ROUND(E176/$E$177*100,1)</f>
        <v>6</v>
      </c>
      <c r="I176" s="315">
        <v>-3</v>
      </c>
      <c r="J176" s="325">
        <v>-17</v>
      </c>
      <c r="K176" s="323">
        <v>-28</v>
      </c>
      <c r="L176" s="324" t="s">
        <v>201</v>
      </c>
    </row>
    <row r="177" spans="1:10" ht="19.5" customHeight="1">
      <c r="A177" s="195"/>
      <c r="B177" s="85" t="s">
        <v>171</v>
      </c>
      <c r="C177" s="318">
        <f aca="true" t="shared" si="37" ref="C177:H177">SUM(C172:C176)</f>
        <v>189742</v>
      </c>
      <c r="D177" s="318">
        <f t="shared" si="37"/>
        <v>675003468</v>
      </c>
      <c r="E177" s="318">
        <f t="shared" si="37"/>
        <v>23467158</v>
      </c>
      <c r="F177" s="319">
        <f>SUM(F172:F176)</f>
        <v>99.99999999999999</v>
      </c>
      <c r="G177" s="319">
        <f t="shared" si="37"/>
        <v>100</v>
      </c>
      <c r="H177" s="320">
        <f t="shared" si="37"/>
        <v>100</v>
      </c>
      <c r="I177" s="326" t="s">
        <v>202</v>
      </c>
      <c r="J177" s="327" t="s">
        <v>203</v>
      </c>
    </row>
    <row r="178" spans="1:8" ht="19.5" customHeight="1">
      <c r="A178" s="195"/>
      <c r="B178" s="231" t="s">
        <v>14</v>
      </c>
      <c r="C178" s="295">
        <f>ROUND(C177/C170*100,1)</f>
        <v>100.1</v>
      </c>
      <c r="D178" s="295">
        <f>ROUND(D177/D170*100,1)</f>
        <v>101.9</v>
      </c>
      <c r="E178" s="295">
        <f>ROUND(E177/E170*100,1)</f>
        <v>97.6</v>
      </c>
      <c r="F178" s="296" t="s">
        <v>172</v>
      </c>
      <c r="G178" s="296" t="s">
        <v>172</v>
      </c>
      <c r="H178" s="304" t="s">
        <v>172</v>
      </c>
    </row>
    <row r="179" spans="1:12" ht="19.5" customHeight="1">
      <c r="A179" s="277"/>
      <c r="B179" s="234" t="s">
        <v>165</v>
      </c>
      <c r="C179" s="198">
        <v>153674</v>
      </c>
      <c r="D179" s="198">
        <v>547401833</v>
      </c>
      <c r="E179" s="198">
        <v>19128331</v>
      </c>
      <c r="F179" s="313">
        <f>ROUND(C179/$C$184*100,1)</f>
        <v>80.9</v>
      </c>
      <c r="G179" s="313">
        <f>ROUND(D179/$D$184*100,1)</f>
        <v>77.3</v>
      </c>
      <c r="H179" s="314">
        <f>ROUND(E179/$E$184*100,1)+0.1</f>
        <v>77.89999999999999</v>
      </c>
      <c r="I179" s="321">
        <v>-3</v>
      </c>
      <c r="J179" s="321">
        <v>-5</v>
      </c>
      <c r="K179" s="321">
        <v>-21</v>
      </c>
      <c r="L179" s="322" t="s">
        <v>194</v>
      </c>
    </row>
    <row r="180" spans="1:12" ht="19.5" customHeight="1">
      <c r="A180" s="280"/>
      <c r="B180" s="238" t="s">
        <v>173</v>
      </c>
      <c r="C180" s="199">
        <v>8242</v>
      </c>
      <c r="D180" s="199">
        <v>40329852</v>
      </c>
      <c r="E180" s="199">
        <v>1604633</v>
      </c>
      <c r="F180" s="316">
        <f>ROUND(C180/$C$184*100,1)</f>
        <v>4.3</v>
      </c>
      <c r="G180" s="316">
        <f>ROUND(D180/$D$184*100,1)</f>
        <v>5.7</v>
      </c>
      <c r="H180" s="317">
        <f>ROUND(E180/$E$184*100,1)</f>
        <v>6.5</v>
      </c>
      <c r="I180" s="321">
        <v>-3</v>
      </c>
      <c r="J180" s="321">
        <v>-5</v>
      </c>
      <c r="K180" s="321">
        <v>-21</v>
      </c>
      <c r="L180" s="322" t="s">
        <v>204</v>
      </c>
    </row>
    <row r="181" spans="1:12" ht="19.5" customHeight="1">
      <c r="A181" s="280"/>
      <c r="B181" s="238" t="s">
        <v>167</v>
      </c>
      <c r="C181" s="199">
        <v>90</v>
      </c>
      <c r="D181" s="199">
        <v>305760</v>
      </c>
      <c r="E181" s="199">
        <v>10590</v>
      </c>
      <c r="F181" s="316">
        <f>ROUND(C181/$C$184*100,1)</f>
        <v>0</v>
      </c>
      <c r="G181" s="316">
        <f>ROUND(D181/$D$184*100,1)</f>
        <v>0</v>
      </c>
      <c r="H181" s="317">
        <f>ROUND(E181/$E$184*100,1)</f>
        <v>0</v>
      </c>
      <c r="I181" s="321">
        <v>-3</v>
      </c>
      <c r="J181" s="321">
        <v>-5</v>
      </c>
      <c r="K181" s="321">
        <v>-21</v>
      </c>
      <c r="L181" s="322" t="s">
        <v>196</v>
      </c>
    </row>
    <row r="182" spans="1:12" ht="19.5" customHeight="1">
      <c r="A182" s="275" t="s">
        <v>208</v>
      </c>
      <c r="B182" s="238" t="s">
        <v>169</v>
      </c>
      <c r="C182" s="199">
        <v>25022</v>
      </c>
      <c r="D182" s="199">
        <v>58205720</v>
      </c>
      <c r="E182" s="199">
        <v>1792626</v>
      </c>
      <c r="F182" s="316">
        <f>ROUND(C182/$C$184*100,1)</f>
        <v>13.2</v>
      </c>
      <c r="G182" s="316">
        <f>ROUND(D182/$D$184*100,1)</f>
        <v>8.2</v>
      </c>
      <c r="H182" s="317">
        <f>ROUND(E182/$E$184*100,1)</f>
        <v>7.3</v>
      </c>
      <c r="I182" s="323">
        <v>-3</v>
      </c>
      <c r="J182" s="323">
        <v>-5</v>
      </c>
      <c r="K182" s="323">
        <v>-21</v>
      </c>
      <c r="L182" s="324" t="s">
        <v>198</v>
      </c>
    </row>
    <row r="183" spans="1:12" ht="19.5" customHeight="1">
      <c r="A183" s="280"/>
      <c r="B183" s="238" t="s">
        <v>170</v>
      </c>
      <c r="C183" s="199">
        <v>2954</v>
      </c>
      <c r="D183" s="199">
        <v>62087791</v>
      </c>
      <c r="E183" s="199">
        <v>2040241</v>
      </c>
      <c r="F183" s="316">
        <f>ROUND(C183/$C$184*100,1)</f>
        <v>1.6</v>
      </c>
      <c r="G183" s="316">
        <f>ROUND(D183/$D$184*100,1)</f>
        <v>8.8</v>
      </c>
      <c r="H183" s="317">
        <f>ROUND(E183/$E$184*100,1)</f>
        <v>8.3</v>
      </c>
      <c r="I183" s="315">
        <v>-3</v>
      </c>
      <c r="J183" s="325">
        <v>-17</v>
      </c>
      <c r="K183" s="323">
        <v>-28</v>
      </c>
      <c r="L183" s="324" t="s">
        <v>201</v>
      </c>
    </row>
    <row r="184" spans="1:10" ht="19.5" customHeight="1">
      <c r="A184" s="195"/>
      <c r="B184" s="85" t="s">
        <v>171</v>
      </c>
      <c r="C184" s="318">
        <f aca="true" t="shared" si="38" ref="C184:H184">SUM(C179:C183)</f>
        <v>189982</v>
      </c>
      <c r="D184" s="318">
        <f t="shared" si="38"/>
        <v>708330956</v>
      </c>
      <c r="E184" s="318">
        <f t="shared" si="38"/>
        <v>24576421</v>
      </c>
      <c r="F184" s="319">
        <f t="shared" si="38"/>
        <v>100</v>
      </c>
      <c r="G184" s="319">
        <f>SUM(G179:G183)</f>
        <v>100</v>
      </c>
      <c r="H184" s="320">
        <f t="shared" si="38"/>
        <v>99.99999999999999</v>
      </c>
      <c r="I184" s="326" t="s">
        <v>202</v>
      </c>
      <c r="J184" s="327" t="s">
        <v>203</v>
      </c>
    </row>
    <row r="185" spans="1:8" ht="19.5" customHeight="1" thickBot="1">
      <c r="A185" s="328"/>
      <c r="B185" s="329" t="s">
        <v>14</v>
      </c>
      <c r="C185" s="330">
        <f>ROUND(C184/C177*100,1)</f>
        <v>100.1</v>
      </c>
      <c r="D185" s="330">
        <f>ROUND(D184/D177*100,1)</f>
        <v>104.9</v>
      </c>
      <c r="E185" s="330">
        <f>ROUND(E184/E177*100,1)</f>
        <v>104.7</v>
      </c>
      <c r="F185" s="331" t="s">
        <v>172</v>
      </c>
      <c r="G185" s="331" t="s">
        <v>172</v>
      </c>
      <c r="H185" s="332" t="s">
        <v>172</v>
      </c>
    </row>
    <row r="186" spans="1:8" ht="19.5" customHeight="1">
      <c r="A186" s="205" t="s">
        <v>209</v>
      </c>
      <c r="B186" s="224"/>
      <c r="C186" s="196"/>
      <c r="D186" s="196"/>
      <c r="E186" s="196"/>
      <c r="F186" s="196"/>
      <c r="G186" s="196"/>
      <c r="H186" s="196"/>
    </row>
  </sheetData>
  <sheetProtection/>
  <mergeCells count="4">
    <mergeCell ref="G3:H3"/>
    <mergeCell ref="C4:C6"/>
    <mergeCell ref="F4:H4"/>
    <mergeCell ref="H5:H6"/>
  </mergeCells>
  <printOptions horizontalCentered="1"/>
  <pageMargins left="0.5905511811023623" right="0.5905511811023623" top="0.3937007874015748" bottom="0.1968503937007874" header="0.5905511811023623" footer="0.1968503937007874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8"/>
  <sheetViews>
    <sheetView showGridLines="0" view="pageBreakPreview" zoomScale="90" zoomScaleSheetLayoutView="90" zoomScalePageLayoutView="0" workbookViewId="0" topLeftCell="A1">
      <selection activeCell="B17" sqref="B17"/>
    </sheetView>
  </sheetViews>
  <sheetFormatPr defaultColWidth="8.796875" defaultRowHeight="21.75" customHeight="1"/>
  <cols>
    <col min="1" max="1" width="10.8984375" style="75" customWidth="1"/>
    <col min="2" max="2" width="14.5" style="75" customWidth="1"/>
    <col min="3" max="5" width="13.19921875" style="75" hidden="1" customWidth="1"/>
    <col min="6" max="7" width="12.19921875" style="75" hidden="1" customWidth="1"/>
    <col min="8" max="22" width="12.59765625" style="75" hidden="1" customWidth="1"/>
    <col min="23" max="27" width="12.59765625" style="75" customWidth="1"/>
    <col min="28" max="28" width="5.19921875" style="74" hidden="1" customWidth="1"/>
    <col min="29" max="29" width="20.19921875" style="75" hidden="1" customWidth="1"/>
    <col min="30" max="32" width="0" style="75" hidden="1" customWidth="1"/>
    <col min="33" max="16384" width="9" style="75" customWidth="1"/>
  </cols>
  <sheetData>
    <row r="1" spans="1:27" ht="27" customHeight="1">
      <c r="A1" s="333"/>
      <c r="B1" s="333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</row>
    <row r="2" spans="1:27" ht="27" customHeight="1">
      <c r="A2" s="333" t="s">
        <v>210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</row>
    <row r="3" spans="1:27" ht="21.75" customHeight="1" thickBot="1">
      <c r="A3" s="196"/>
      <c r="B3" s="196"/>
      <c r="C3" s="196"/>
      <c r="D3" s="334"/>
      <c r="E3" s="196"/>
      <c r="F3" s="196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 t="s">
        <v>211</v>
      </c>
    </row>
    <row r="4" spans="1:27" ht="21.75" customHeight="1">
      <c r="A4" s="526" t="s">
        <v>11</v>
      </c>
      <c r="B4" s="527"/>
      <c r="C4" s="79" t="s">
        <v>8</v>
      </c>
      <c r="D4" s="79" t="s">
        <v>9</v>
      </c>
      <c r="E4" s="79" t="s">
        <v>10</v>
      </c>
      <c r="F4" s="79" t="s">
        <v>5</v>
      </c>
      <c r="G4" s="335" t="s">
        <v>6</v>
      </c>
      <c r="H4" s="175" t="s">
        <v>17</v>
      </c>
      <c r="I4" s="175" t="s">
        <v>19</v>
      </c>
      <c r="J4" s="175" t="s">
        <v>25</v>
      </c>
      <c r="K4" s="175" t="s">
        <v>20</v>
      </c>
      <c r="L4" s="175" t="s">
        <v>21</v>
      </c>
      <c r="M4" s="336" t="s">
        <v>22</v>
      </c>
      <c r="N4" s="176" t="s">
        <v>23</v>
      </c>
      <c r="O4" s="176" t="s">
        <v>24</v>
      </c>
      <c r="P4" s="176" t="s">
        <v>30</v>
      </c>
      <c r="Q4" s="176" t="s">
        <v>174</v>
      </c>
      <c r="R4" s="176" t="s">
        <v>175</v>
      </c>
      <c r="S4" s="176" t="s">
        <v>176</v>
      </c>
      <c r="T4" s="176" t="s">
        <v>186</v>
      </c>
      <c r="U4" s="79" t="s">
        <v>193</v>
      </c>
      <c r="V4" s="79" t="s">
        <v>197</v>
      </c>
      <c r="W4" s="335" t="s">
        <v>200</v>
      </c>
      <c r="X4" s="79" t="s">
        <v>212</v>
      </c>
      <c r="Y4" s="79" t="s">
        <v>213</v>
      </c>
      <c r="Z4" s="79" t="s">
        <v>214</v>
      </c>
      <c r="AA4" s="337" t="s">
        <v>215</v>
      </c>
    </row>
    <row r="5" spans="1:29" ht="21.75" customHeight="1">
      <c r="A5" s="338" t="s">
        <v>216</v>
      </c>
      <c r="B5" s="339"/>
      <c r="C5" s="340">
        <v>22600</v>
      </c>
      <c r="D5" s="256">
        <v>51880</v>
      </c>
      <c r="E5" s="256">
        <v>37991</v>
      </c>
      <c r="F5" s="256">
        <v>18658</v>
      </c>
      <c r="G5" s="341">
        <v>22966</v>
      </c>
      <c r="H5" s="256">
        <v>32610</v>
      </c>
      <c r="I5" s="281">
        <v>33408</v>
      </c>
      <c r="J5" s="281">
        <v>31948</v>
      </c>
      <c r="K5" s="281">
        <v>24374</v>
      </c>
      <c r="L5" s="281">
        <v>37566</v>
      </c>
      <c r="M5" s="342">
        <v>24736</v>
      </c>
      <c r="N5" s="343">
        <v>6456</v>
      </c>
      <c r="O5" s="343">
        <v>5520</v>
      </c>
      <c r="P5" s="343">
        <v>8750</v>
      </c>
      <c r="Q5" s="343">
        <v>6538</v>
      </c>
      <c r="R5" s="343">
        <v>15956</v>
      </c>
      <c r="S5" s="343">
        <v>13982</v>
      </c>
      <c r="T5" s="343">
        <v>8252</v>
      </c>
      <c r="U5" s="281">
        <v>12773</v>
      </c>
      <c r="V5" s="318">
        <v>11956</v>
      </c>
      <c r="W5" s="344">
        <v>6319</v>
      </c>
      <c r="X5" s="318">
        <v>31892</v>
      </c>
      <c r="Y5" s="318">
        <v>62560</v>
      </c>
      <c r="Z5" s="318">
        <v>6977</v>
      </c>
      <c r="AA5" s="345">
        <v>13546</v>
      </c>
      <c r="AB5" s="315">
        <v>-18</v>
      </c>
      <c r="AC5" s="75" t="s">
        <v>217</v>
      </c>
    </row>
    <row r="6" spans="1:29" ht="21.75" customHeight="1">
      <c r="A6" s="338" t="s">
        <v>218</v>
      </c>
      <c r="B6" s="339"/>
      <c r="C6" s="340">
        <v>2781755</v>
      </c>
      <c r="D6" s="346">
        <v>2814596</v>
      </c>
      <c r="E6" s="256">
        <v>2949532</v>
      </c>
      <c r="F6" s="256">
        <v>2978345</v>
      </c>
      <c r="G6" s="341">
        <v>3114206</v>
      </c>
      <c r="H6" s="256">
        <v>3091439</v>
      </c>
      <c r="I6" s="281">
        <v>3564373</v>
      </c>
      <c r="J6" s="281">
        <v>3797381</v>
      </c>
      <c r="K6" s="281">
        <v>4507871</v>
      </c>
      <c r="L6" s="281">
        <v>4670765</v>
      </c>
      <c r="M6" s="342">
        <v>5126594</v>
      </c>
      <c r="N6" s="343">
        <v>5231050</v>
      </c>
      <c r="O6" s="343">
        <v>5191178</v>
      </c>
      <c r="P6" s="343">
        <v>4913787</v>
      </c>
      <c r="Q6" s="343">
        <v>4822337</v>
      </c>
      <c r="R6" s="343">
        <v>4676119</v>
      </c>
      <c r="S6" s="343">
        <v>4537343</v>
      </c>
      <c r="T6" s="343">
        <v>4510492</v>
      </c>
      <c r="U6" s="281">
        <v>4727291</v>
      </c>
      <c r="V6" s="318">
        <v>4633011</v>
      </c>
      <c r="W6" s="344">
        <v>4715975</v>
      </c>
      <c r="X6" s="318">
        <v>4824477</v>
      </c>
      <c r="Y6" s="318">
        <v>4930500</v>
      </c>
      <c r="Z6" s="318">
        <v>4618297</v>
      </c>
      <c r="AA6" s="345">
        <v>4766441</v>
      </c>
      <c r="AB6" s="315">
        <v>-19</v>
      </c>
      <c r="AC6" s="74" t="s">
        <v>219</v>
      </c>
    </row>
    <row r="7" spans="1:29" ht="21.75" customHeight="1">
      <c r="A7" s="338" t="s">
        <v>220</v>
      </c>
      <c r="B7" s="339"/>
      <c r="C7" s="340">
        <v>75839455</v>
      </c>
      <c r="D7" s="346">
        <v>75372728</v>
      </c>
      <c r="E7" s="256">
        <v>73924269</v>
      </c>
      <c r="F7" s="256">
        <v>73194467</v>
      </c>
      <c r="G7" s="341">
        <v>74177406</v>
      </c>
      <c r="H7" s="256">
        <v>73521138</v>
      </c>
      <c r="I7" s="281">
        <v>75113890</v>
      </c>
      <c r="J7" s="281">
        <v>73652287</v>
      </c>
      <c r="K7" s="281">
        <v>79281648</v>
      </c>
      <c r="L7" s="281">
        <v>81924559</v>
      </c>
      <c r="M7" s="342">
        <v>83445722</v>
      </c>
      <c r="N7" s="343">
        <v>84239893</v>
      </c>
      <c r="O7" s="343">
        <v>81705058</v>
      </c>
      <c r="P7" s="343">
        <v>83654994</v>
      </c>
      <c r="Q7" s="343">
        <v>86360844</v>
      </c>
      <c r="R7" s="343">
        <v>88817752</v>
      </c>
      <c r="S7" s="343">
        <v>90789461</v>
      </c>
      <c r="T7" s="343">
        <v>93506114</v>
      </c>
      <c r="U7" s="281">
        <v>97152734</v>
      </c>
      <c r="V7" s="318">
        <v>100842205</v>
      </c>
      <c r="W7" s="344">
        <v>103657566</v>
      </c>
      <c r="X7" s="318">
        <v>106188269</v>
      </c>
      <c r="Y7" s="318">
        <v>108523150</v>
      </c>
      <c r="Z7" s="318">
        <v>109446757</v>
      </c>
      <c r="AA7" s="345">
        <v>110493430</v>
      </c>
      <c r="AB7" s="315">
        <v>-21</v>
      </c>
      <c r="AC7" s="74" t="s">
        <v>219</v>
      </c>
    </row>
    <row r="8" spans="1:29" ht="21.75" customHeight="1">
      <c r="A8" s="338" t="s">
        <v>221</v>
      </c>
      <c r="B8" s="339"/>
      <c r="C8" s="340">
        <v>1776148</v>
      </c>
      <c r="D8" s="346">
        <v>1717877</v>
      </c>
      <c r="E8" s="346">
        <v>1678125</v>
      </c>
      <c r="F8" s="346">
        <v>1647642</v>
      </c>
      <c r="G8" s="347">
        <v>1631364</v>
      </c>
      <c r="H8" s="346">
        <v>1602674</v>
      </c>
      <c r="I8" s="340">
        <v>1583617</v>
      </c>
      <c r="J8" s="340">
        <v>1592885</v>
      </c>
      <c r="K8" s="340">
        <v>1686168</v>
      </c>
      <c r="L8" s="340">
        <v>1730479</v>
      </c>
      <c r="M8" s="348">
        <v>1807962</v>
      </c>
      <c r="N8" s="349">
        <v>1799510</v>
      </c>
      <c r="O8" s="349">
        <v>1723043</v>
      </c>
      <c r="P8" s="349">
        <v>1741746</v>
      </c>
      <c r="Q8" s="349">
        <v>1801858</v>
      </c>
      <c r="R8" s="349">
        <v>1874166</v>
      </c>
      <c r="S8" s="340">
        <v>1965292</v>
      </c>
      <c r="T8" s="340">
        <v>2105760</v>
      </c>
      <c r="U8" s="350">
        <v>2246603</v>
      </c>
      <c r="V8" s="351">
        <v>2403177</v>
      </c>
      <c r="W8" s="352">
        <v>2695418</v>
      </c>
      <c r="X8" s="351">
        <v>3031603</v>
      </c>
      <c r="Y8" s="351">
        <v>3339157</v>
      </c>
      <c r="Z8" s="351">
        <v>3671932</v>
      </c>
      <c r="AA8" s="353">
        <v>4043849</v>
      </c>
      <c r="AB8" s="315">
        <v>-22</v>
      </c>
      <c r="AC8" s="74" t="s">
        <v>219</v>
      </c>
    </row>
    <row r="9" spans="1:29" ht="21.75" customHeight="1">
      <c r="A9" s="338" t="s">
        <v>222</v>
      </c>
      <c r="B9" s="339"/>
      <c r="C9" s="340">
        <v>6118377</v>
      </c>
      <c r="D9" s="346">
        <v>5916070</v>
      </c>
      <c r="E9" s="346">
        <v>5793231</v>
      </c>
      <c r="F9" s="346">
        <v>5654832</v>
      </c>
      <c r="G9" s="347">
        <v>5524519</v>
      </c>
      <c r="H9" s="346">
        <v>5322537</v>
      </c>
      <c r="I9" s="340">
        <v>5227699</v>
      </c>
      <c r="J9" s="340">
        <v>5251401</v>
      </c>
      <c r="K9" s="340">
        <v>5602919</v>
      </c>
      <c r="L9" s="340">
        <v>5635190</v>
      </c>
      <c r="M9" s="348">
        <v>5636078</v>
      </c>
      <c r="N9" s="349">
        <v>5594805</v>
      </c>
      <c r="O9" s="349">
        <v>5451985</v>
      </c>
      <c r="P9" s="349">
        <v>5412661</v>
      </c>
      <c r="Q9" s="349">
        <v>5412702</v>
      </c>
      <c r="R9" s="349">
        <v>5774454</v>
      </c>
      <c r="S9" s="340">
        <v>6011426</v>
      </c>
      <c r="T9" s="340">
        <v>6186666</v>
      </c>
      <c r="U9" s="350">
        <v>6394583</v>
      </c>
      <c r="V9" s="351">
        <v>6568375</v>
      </c>
      <c r="W9" s="352">
        <v>6720550</v>
      </c>
      <c r="X9" s="351">
        <v>6829796</v>
      </c>
      <c r="Y9" s="351">
        <v>6954553</v>
      </c>
      <c r="Z9" s="351">
        <v>7030735</v>
      </c>
      <c r="AA9" s="353">
        <v>7068918</v>
      </c>
      <c r="AB9" s="315">
        <v>-23</v>
      </c>
      <c r="AC9" s="74" t="s">
        <v>219</v>
      </c>
    </row>
    <row r="10" spans="1:29" ht="21.75" customHeight="1">
      <c r="A10" s="338" t="s">
        <v>223</v>
      </c>
      <c r="B10" s="354"/>
      <c r="C10" s="340">
        <v>351399</v>
      </c>
      <c r="D10" s="346">
        <v>341322</v>
      </c>
      <c r="E10" s="346">
        <v>337550</v>
      </c>
      <c r="F10" s="346">
        <v>331027</v>
      </c>
      <c r="G10" s="347">
        <v>320056</v>
      </c>
      <c r="H10" s="346">
        <v>303419</v>
      </c>
      <c r="I10" s="340">
        <v>294206</v>
      </c>
      <c r="J10" s="340">
        <v>297865</v>
      </c>
      <c r="K10" s="340">
        <v>324591</v>
      </c>
      <c r="L10" s="340">
        <v>325161</v>
      </c>
      <c r="M10" s="348">
        <v>433769</v>
      </c>
      <c r="N10" s="349">
        <v>404540</v>
      </c>
      <c r="O10" s="349">
        <v>384238</v>
      </c>
      <c r="P10" s="349">
        <v>368824</v>
      </c>
      <c r="Q10" s="349">
        <v>360499</v>
      </c>
      <c r="R10" s="349">
        <v>357838</v>
      </c>
      <c r="S10" s="340">
        <v>353203</v>
      </c>
      <c r="T10" s="340">
        <v>354231</v>
      </c>
      <c r="U10" s="350">
        <v>370641</v>
      </c>
      <c r="V10" s="351">
        <v>379287</v>
      </c>
      <c r="W10" s="352">
        <v>377457</v>
      </c>
      <c r="X10" s="351">
        <v>379162</v>
      </c>
      <c r="Y10" s="351">
        <v>379385</v>
      </c>
      <c r="Z10" s="351">
        <v>378065</v>
      </c>
      <c r="AA10" s="353">
        <v>377355</v>
      </c>
      <c r="AB10" s="315">
        <v>-24</v>
      </c>
      <c r="AC10" s="74" t="s">
        <v>219</v>
      </c>
    </row>
    <row r="11" spans="1:29" ht="21.75" customHeight="1">
      <c r="A11" s="355" t="s">
        <v>224</v>
      </c>
      <c r="B11" s="339"/>
      <c r="C11" s="340">
        <v>25956</v>
      </c>
      <c r="D11" s="346">
        <v>22568</v>
      </c>
      <c r="E11" s="346">
        <v>7568</v>
      </c>
      <c r="F11" s="346">
        <v>10092</v>
      </c>
      <c r="G11" s="347">
        <v>3210</v>
      </c>
      <c r="H11" s="346">
        <v>18794</v>
      </c>
      <c r="I11" s="340">
        <v>10612</v>
      </c>
      <c r="J11" s="340">
        <v>11509</v>
      </c>
      <c r="K11" s="340">
        <v>4802</v>
      </c>
      <c r="L11" s="340">
        <v>4933</v>
      </c>
      <c r="M11" s="348">
        <v>5168</v>
      </c>
      <c r="N11" s="356" t="s">
        <v>225</v>
      </c>
      <c r="O11" s="356" t="s">
        <v>225</v>
      </c>
      <c r="P11" s="356" t="s">
        <v>225</v>
      </c>
      <c r="Q11" s="356" t="s">
        <v>225</v>
      </c>
      <c r="R11" s="356" t="s">
        <v>225</v>
      </c>
      <c r="S11" s="357" t="s">
        <v>225</v>
      </c>
      <c r="T11" s="357" t="s">
        <v>225</v>
      </c>
      <c r="U11" s="358" t="s">
        <v>225</v>
      </c>
      <c r="V11" s="357" t="s">
        <v>225</v>
      </c>
      <c r="W11" s="356" t="s">
        <v>225</v>
      </c>
      <c r="X11" s="357" t="s">
        <v>226</v>
      </c>
      <c r="Y11" s="357" t="s">
        <v>225</v>
      </c>
      <c r="Z11" s="357" t="s">
        <v>225</v>
      </c>
      <c r="AA11" s="359" t="s">
        <v>225</v>
      </c>
      <c r="AB11" s="315"/>
      <c r="AC11" s="74" t="s">
        <v>219</v>
      </c>
    </row>
    <row r="12" spans="1:29" ht="21.75" customHeight="1">
      <c r="A12" s="360" t="s">
        <v>227</v>
      </c>
      <c r="B12" s="361"/>
      <c r="C12" s="362">
        <f aca="true" t="shared" si="0" ref="C12:H12">SUM(C13:C15)</f>
        <v>2023870</v>
      </c>
      <c r="D12" s="363">
        <f t="shared" si="0"/>
        <v>2081810</v>
      </c>
      <c r="E12" s="363">
        <f t="shared" si="0"/>
        <v>2049870</v>
      </c>
      <c r="F12" s="363">
        <f t="shared" si="0"/>
        <v>2022860</v>
      </c>
      <c r="G12" s="364">
        <f t="shared" si="0"/>
        <v>1998360</v>
      </c>
      <c r="H12" s="363">
        <f t="shared" si="0"/>
        <v>1967830</v>
      </c>
      <c r="I12" s="362">
        <v>1996250</v>
      </c>
      <c r="J12" s="362">
        <f aca="true" t="shared" si="1" ref="J12:AA12">SUM(J13:J15)</f>
        <v>2196080</v>
      </c>
      <c r="K12" s="362">
        <f t="shared" si="1"/>
        <v>2616540</v>
      </c>
      <c r="L12" s="362">
        <f t="shared" si="1"/>
        <v>3005000</v>
      </c>
      <c r="M12" s="365">
        <f t="shared" si="1"/>
        <v>2956280</v>
      </c>
      <c r="N12" s="366">
        <f t="shared" si="1"/>
        <v>2852710</v>
      </c>
      <c r="O12" s="366">
        <f t="shared" si="1"/>
        <v>2762590</v>
      </c>
      <c r="P12" s="366">
        <f t="shared" si="1"/>
        <v>2733690</v>
      </c>
      <c r="Q12" s="366">
        <f t="shared" si="1"/>
        <v>2791200</v>
      </c>
      <c r="R12" s="366">
        <f t="shared" si="1"/>
        <v>2743280</v>
      </c>
      <c r="S12" s="366">
        <f t="shared" si="1"/>
        <v>2714910</v>
      </c>
      <c r="T12" s="366">
        <f t="shared" si="1"/>
        <v>2681840</v>
      </c>
      <c r="U12" s="362">
        <f t="shared" si="1"/>
        <v>2695350</v>
      </c>
      <c r="V12" s="367">
        <f t="shared" si="1"/>
        <v>2639640</v>
      </c>
      <c r="W12" s="368">
        <f t="shared" si="1"/>
        <v>2608940</v>
      </c>
      <c r="X12" s="367">
        <f t="shared" si="1"/>
        <v>2630080</v>
      </c>
      <c r="Y12" s="367">
        <f t="shared" si="1"/>
        <v>2639020</v>
      </c>
      <c r="Z12" s="367">
        <f t="shared" si="1"/>
        <v>2602870</v>
      </c>
      <c r="AA12" s="369">
        <f t="shared" si="1"/>
        <v>2634060</v>
      </c>
      <c r="AB12" s="315"/>
      <c r="AC12" s="74" t="s">
        <v>219</v>
      </c>
    </row>
    <row r="13" spans="1:29" ht="21.75" customHeight="1">
      <c r="A13" s="195"/>
      <c r="B13" s="370" t="s">
        <v>228</v>
      </c>
      <c r="C13" s="371">
        <v>811440</v>
      </c>
      <c r="D13" s="372">
        <v>860700</v>
      </c>
      <c r="E13" s="372">
        <v>860700</v>
      </c>
      <c r="F13" s="372">
        <v>851400</v>
      </c>
      <c r="G13" s="373">
        <v>845700</v>
      </c>
      <c r="H13" s="372">
        <v>827700</v>
      </c>
      <c r="I13" s="371">
        <v>840600</v>
      </c>
      <c r="J13" s="371">
        <v>922800</v>
      </c>
      <c r="K13" s="371">
        <v>1109700</v>
      </c>
      <c r="L13" s="371">
        <v>1230600</v>
      </c>
      <c r="M13" s="374">
        <v>1229700</v>
      </c>
      <c r="N13" s="375">
        <v>1191600</v>
      </c>
      <c r="O13" s="375">
        <v>1144200</v>
      </c>
      <c r="P13" s="375">
        <v>1122900</v>
      </c>
      <c r="Q13" s="375">
        <v>1150200</v>
      </c>
      <c r="R13" s="375">
        <v>1125000</v>
      </c>
      <c r="S13" s="375">
        <v>1104300</v>
      </c>
      <c r="T13" s="375">
        <v>1095900</v>
      </c>
      <c r="U13" s="371">
        <v>1150240</v>
      </c>
      <c r="V13" s="376">
        <v>1150760</v>
      </c>
      <c r="W13" s="377">
        <v>1052400</v>
      </c>
      <c r="X13" s="376">
        <v>1063800</v>
      </c>
      <c r="Y13" s="376">
        <v>1067100</v>
      </c>
      <c r="Z13" s="376">
        <v>1033500</v>
      </c>
      <c r="AA13" s="378">
        <v>1044600</v>
      </c>
      <c r="AB13" s="315">
        <v>-26</v>
      </c>
      <c r="AC13" s="74" t="s">
        <v>219</v>
      </c>
    </row>
    <row r="14" spans="1:29" ht="21.75" customHeight="1">
      <c r="A14" s="195"/>
      <c r="B14" s="370" t="s">
        <v>229</v>
      </c>
      <c r="C14" s="371">
        <v>841360</v>
      </c>
      <c r="D14" s="372">
        <v>821600</v>
      </c>
      <c r="E14" s="372">
        <v>791960</v>
      </c>
      <c r="F14" s="372">
        <v>785980</v>
      </c>
      <c r="G14" s="373">
        <v>768560</v>
      </c>
      <c r="H14" s="372">
        <v>763620</v>
      </c>
      <c r="I14" s="371">
        <v>774540</v>
      </c>
      <c r="J14" s="371">
        <v>861120</v>
      </c>
      <c r="K14" s="371">
        <v>1045460</v>
      </c>
      <c r="L14" s="371">
        <v>1251380</v>
      </c>
      <c r="M14" s="374">
        <v>1207700</v>
      </c>
      <c r="N14" s="375">
        <v>1170520</v>
      </c>
      <c r="O14" s="375">
        <v>1141140</v>
      </c>
      <c r="P14" s="375">
        <v>1157000</v>
      </c>
      <c r="Q14" s="375">
        <v>1161680</v>
      </c>
      <c r="R14" s="375">
        <v>1160120</v>
      </c>
      <c r="S14" s="375">
        <v>1167400</v>
      </c>
      <c r="T14" s="375">
        <v>1142960</v>
      </c>
      <c r="U14" s="371">
        <v>1108800</v>
      </c>
      <c r="V14" s="376">
        <v>1068900</v>
      </c>
      <c r="W14" s="377">
        <v>1139320</v>
      </c>
      <c r="X14" s="376">
        <v>1149980</v>
      </c>
      <c r="Y14" s="376">
        <v>1151020</v>
      </c>
      <c r="Z14" s="376">
        <v>1158820</v>
      </c>
      <c r="AA14" s="378">
        <v>1181440</v>
      </c>
      <c r="AB14" s="315">
        <v>-25</v>
      </c>
      <c r="AC14" s="74" t="s">
        <v>219</v>
      </c>
    </row>
    <row r="15" spans="1:29" ht="21.75" customHeight="1">
      <c r="A15" s="177"/>
      <c r="B15" s="178" t="s">
        <v>230</v>
      </c>
      <c r="C15" s="379">
        <v>371070</v>
      </c>
      <c r="D15" s="380">
        <v>399510</v>
      </c>
      <c r="E15" s="380">
        <v>397210</v>
      </c>
      <c r="F15" s="380">
        <v>385480</v>
      </c>
      <c r="G15" s="381">
        <v>384100</v>
      </c>
      <c r="H15" s="380">
        <v>376510</v>
      </c>
      <c r="I15" s="379">
        <v>381110</v>
      </c>
      <c r="J15" s="379">
        <v>412160</v>
      </c>
      <c r="K15" s="379">
        <v>461380</v>
      </c>
      <c r="L15" s="379">
        <v>523020</v>
      </c>
      <c r="M15" s="382">
        <v>518880</v>
      </c>
      <c r="N15" s="383">
        <v>490590</v>
      </c>
      <c r="O15" s="383">
        <v>477250</v>
      </c>
      <c r="P15" s="383">
        <v>453790</v>
      </c>
      <c r="Q15" s="383">
        <v>479320</v>
      </c>
      <c r="R15" s="383">
        <v>458160</v>
      </c>
      <c r="S15" s="379">
        <v>443210</v>
      </c>
      <c r="T15" s="379">
        <v>442980</v>
      </c>
      <c r="U15" s="384">
        <v>436310</v>
      </c>
      <c r="V15" s="385">
        <v>419980</v>
      </c>
      <c r="W15" s="386">
        <v>417220</v>
      </c>
      <c r="X15" s="385">
        <v>416300</v>
      </c>
      <c r="Y15" s="385">
        <v>420900</v>
      </c>
      <c r="Z15" s="385">
        <v>410550</v>
      </c>
      <c r="AA15" s="387">
        <v>408020</v>
      </c>
      <c r="AB15" s="315">
        <v>-40</v>
      </c>
      <c r="AC15" s="74" t="s">
        <v>219</v>
      </c>
    </row>
    <row r="16" spans="1:27" ht="21.75" customHeight="1" hidden="1">
      <c r="A16" s="338" t="s">
        <v>231</v>
      </c>
      <c r="B16" s="339"/>
      <c r="C16" s="340">
        <v>7024320</v>
      </c>
      <c r="D16" s="346">
        <v>7214400</v>
      </c>
      <c r="E16" s="346">
        <v>7103040</v>
      </c>
      <c r="F16" s="346">
        <v>7200000</v>
      </c>
      <c r="G16" s="347">
        <v>7145280</v>
      </c>
      <c r="H16" s="346">
        <v>7074720</v>
      </c>
      <c r="I16" s="340">
        <v>7037280</v>
      </c>
      <c r="J16" s="340">
        <v>8122560</v>
      </c>
      <c r="K16" s="340">
        <v>0</v>
      </c>
      <c r="L16" s="340">
        <v>0</v>
      </c>
      <c r="M16" s="348">
        <v>0</v>
      </c>
      <c r="N16" s="349">
        <v>0</v>
      </c>
      <c r="O16" s="349">
        <v>0</v>
      </c>
      <c r="P16" s="349">
        <v>0</v>
      </c>
      <c r="Q16" s="349">
        <v>0</v>
      </c>
      <c r="R16" s="349">
        <v>0</v>
      </c>
      <c r="S16" s="388">
        <v>0</v>
      </c>
      <c r="T16" s="388">
        <v>0</v>
      </c>
      <c r="U16" s="340">
        <v>0</v>
      </c>
      <c r="V16" s="351">
        <v>0</v>
      </c>
      <c r="W16" s="352">
        <v>0</v>
      </c>
      <c r="X16" s="351"/>
      <c r="Y16" s="351"/>
      <c r="Z16" s="351"/>
      <c r="AA16" s="353"/>
    </row>
    <row r="17" spans="1:29" ht="21.75" customHeight="1">
      <c r="A17" s="360" t="s">
        <v>232</v>
      </c>
      <c r="B17" s="361"/>
      <c r="C17" s="362">
        <f aca="true" t="shared" si="2" ref="C17:H17">SUM(C18:C19)</f>
        <v>656060</v>
      </c>
      <c r="D17" s="363">
        <f t="shared" si="2"/>
        <v>621920</v>
      </c>
      <c r="E17" s="363">
        <f t="shared" si="2"/>
        <v>599580</v>
      </c>
      <c r="F17" s="363">
        <f t="shared" si="2"/>
        <v>592740</v>
      </c>
      <c r="G17" s="364">
        <f t="shared" si="2"/>
        <v>561060</v>
      </c>
      <c r="H17" s="363">
        <f t="shared" si="2"/>
        <v>549680</v>
      </c>
      <c r="I17" s="362">
        <v>525220</v>
      </c>
      <c r="J17" s="362">
        <f aca="true" t="shared" si="3" ref="J17:U17">SUM(J18:J19)</f>
        <v>533700</v>
      </c>
      <c r="K17" s="362">
        <f t="shared" si="3"/>
        <v>853540</v>
      </c>
      <c r="L17" s="362">
        <f t="shared" si="3"/>
        <v>884660</v>
      </c>
      <c r="M17" s="365">
        <f t="shared" si="3"/>
        <v>920540</v>
      </c>
      <c r="N17" s="366">
        <f t="shared" si="3"/>
        <v>941360</v>
      </c>
      <c r="O17" s="366">
        <f t="shared" si="3"/>
        <v>923840</v>
      </c>
      <c r="P17" s="366">
        <f t="shared" si="3"/>
        <v>912280</v>
      </c>
      <c r="Q17" s="366">
        <f t="shared" si="3"/>
        <v>977040</v>
      </c>
      <c r="R17" s="366">
        <f t="shared" si="3"/>
        <v>1017220</v>
      </c>
      <c r="S17" s="362">
        <f t="shared" si="3"/>
        <v>1026300</v>
      </c>
      <c r="T17" s="362">
        <f t="shared" si="3"/>
        <v>1047000</v>
      </c>
      <c r="U17" s="389">
        <f t="shared" si="3"/>
        <v>1071900</v>
      </c>
      <c r="V17" s="367">
        <f>SUM(V18:V19)</f>
        <v>1095780</v>
      </c>
      <c r="W17" s="368">
        <f>SUM(W18:W19)</f>
        <v>1103660</v>
      </c>
      <c r="X17" s="367">
        <f>SUM(X18:X19)</f>
        <v>1116080</v>
      </c>
      <c r="Y17" s="367">
        <f>SUM(Y18:Y19)</f>
        <v>1143560</v>
      </c>
      <c r="Z17" s="367">
        <v>448240</v>
      </c>
      <c r="AA17" s="369">
        <v>452660</v>
      </c>
      <c r="AB17" s="315">
        <v>-28</v>
      </c>
      <c r="AC17" s="74" t="s">
        <v>219</v>
      </c>
    </row>
    <row r="18" spans="1:27" ht="21.75" customHeight="1">
      <c r="A18" s="195"/>
      <c r="B18" s="370" t="s">
        <v>233</v>
      </c>
      <c r="C18" s="371">
        <v>323960</v>
      </c>
      <c r="D18" s="372">
        <v>309920</v>
      </c>
      <c r="E18" s="372">
        <v>297180</v>
      </c>
      <c r="F18" s="372">
        <v>287040</v>
      </c>
      <c r="G18" s="373">
        <v>262860</v>
      </c>
      <c r="H18" s="372">
        <v>252980</v>
      </c>
      <c r="I18" s="371">
        <v>226720</v>
      </c>
      <c r="J18" s="371">
        <v>222300</v>
      </c>
      <c r="K18" s="371">
        <v>491140</v>
      </c>
      <c r="L18" s="371">
        <v>507260</v>
      </c>
      <c r="M18" s="374">
        <v>519740</v>
      </c>
      <c r="N18" s="375">
        <v>515060</v>
      </c>
      <c r="O18" s="375">
        <v>504140</v>
      </c>
      <c r="P18" s="375">
        <v>485680</v>
      </c>
      <c r="Q18" s="375">
        <v>485940</v>
      </c>
      <c r="R18" s="375">
        <v>507520</v>
      </c>
      <c r="S18" s="371">
        <v>495300</v>
      </c>
      <c r="T18" s="371">
        <v>495300</v>
      </c>
      <c r="U18" s="390">
        <v>507000</v>
      </c>
      <c r="V18" s="376">
        <v>511680</v>
      </c>
      <c r="W18" s="377">
        <v>507260</v>
      </c>
      <c r="X18" s="376">
        <v>506480</v>
      </c>
      <c r="Y18" s="376">
        <v>530660</v>
      </c>
      <c r="Z18" s="391" t="s">
        <v>225</v>
      </c>
      <c r="AA18" s="392" t="s">
        <v>225</v>
      </c>
    </row>
    <row r="19" spans="1:27" ht="21.75" customHeight="1">
      <c r="A19" s="177"/>
      <c r="B19" s="178" t="s">
        <v>228</v>
      </c>
      <c r="C19" s="379">
        <v>332100</v>
      </c>
      <c r="D19" s="380">
        <v>312000</v>
      </c>
      <c r="E19" s="380">
        <v>302400</v>
      </c>
      <c r="F19" s="380">
        <v>305700</v>
      </c>
      <c r="G19" s="381">
        <v>298200</v>
      </c>
      <c r="H19" s="380">
        <v>296700</v>
      </c>
      <c r="I19" s="379">
        <v>298500</v>
      </c>
      <c r="J19" s="379">
        <v>311400</v>
      </c>
      <c r="K19" s="379">
        <v>362400</v>
      </c>
      <c r="L19" s="379">
        <v>377400</v>
      </c>
      <c r="M19" s="382">
        <v>400800</v>
      </c>
      <c r="N19" s="383">
        <v>426300</v>
      </c>
      <c r="O19" s="383">
        <v>419700</v>
      </c>
      <c r="P19" s="383">
        <v>426600</v>
      </c>
      <c r="Q19" s="383">
        <v>491100</v>
      </c>
      <c r="R19" s="383">
        <v>509700</v>
      </c>
      <c r="S19" s="379">
        <v>531000</v>
      </c>
      <c r="T19" s="379">
        <v>551700</v>
      </c>
      <c r="U19" s="384">
        <v>564900</v>
      </c>
      <c r="V19" s="385">
        <v>584100</v>
      </c>
      <c r="W19" s="386">
        <v>596400</v>
      </c>
      <c r="X19" s="385">
        <v>609600</v>
      </c>
      <c r="Y19" s="385">
        <v>612900</v>
      </c>
      <c r="Z19" s="393" t="s">
        <v>225</v>
      </c>
      <c r="AA19" s="394" t="s">
        <v>225</v>
      </c>
    </row>
    <row r="20" spans="1:27" ht="21.75" customHeight="1">
      <c r="A20" s="338" t="s">
        <v>234</v>
      </c>
      <c r="B20" s="339"/>
      <c r="C20" s="340">
        <v>75400</v>
      </c>
      <c r="D20" s="346">
        <v>65000</v>
      </c>
      <c r="E20" s="346">
        <v>68900</v>
      </c>
      <c r="F20" s="346">
        <v>71500</v>
      </c>
      <c r="G20" s="347">
        <v>68380</v>
      </c>
      <c r="H20" s="346">
        <v>66820</v>
      </c>
      <c r="I20" s="340">
        <v>71500</v>
      </c>
      <c r="J20" s="340">
        <v>69160</v>
      </c>
      <c r="K20" s="340">
        <v>86580</v>
      </c>
      <c r="L20" s="340">
        <v>83980</v>
      </c>
      <c r="M20" s="348">
        <v>85540</v>
      </c>
      <c r="N20" s="349">
        <v>81120</v>
      </c>
      <c r="O20" s="349">
        <v>88920</v>
      </c>
      <c r="P20" s="349">
        <v>86060</v>
      </c>
      <c r="Q20" s="349">
        <v>92560</v>
      </c>
      <c r="R20" s="349">
        <v>94380</v>
      </c>
      <c r="S20" s="340">
        <v>96980</v>
      </c>
      <c r="T20" s="340">
        <v>87360</v>
      </c>
      <c r="U20" s="350">
        <v>87620</v>
      </c>
      <c r="V20" s="351">
        <v>86580</v>
      </c>
      <c r="W20" s="352">
        <v>88140</v>
      </c>
      <c r="X20" s="351">
        <v>83720</v>
      </c>
      <c r="Y20" s="351">
        <v>80340</v>
      </c>
      <c r="Z20" s="357" t="s">
        <v>225</v>
      </c>
      <c r="AA20" s="359" t="s">
        <v>225</v>
      </c>
    </row>
    <row r="21" spans="1:29" ht="21.75" customHeight="1">
      <c r="A21" s="338" t="s">
        <v>235</v>
      </c>
      <c r="B21" s="339"/>
      <c r="C21" s="340"/>
      <c r="D21" s="346"/>
      <c r="E21" s="346"/>
      <c r="F21" s="346"/>
      <c r="G21" s="347"/>
      <c r="H21" s="346"/>
      <c r="I21" s="340"/>
      <c r="J21" s="340"/>
      <c r="K21" s="340"/>
      <c r="L21" s="340"/>
      <c r="M21" s="348"/>
      <c r="N21" s="349"/>
      <c r="O21" s="349"/>
      <c r="P21" s="349"/>
      <c r="Q21" s="349"/>
      <c r="R21" s="349"/>
      <c r="S21" s="349"/>
      <c r="T21" s="349"/>
      <c r="U21" s="358" t="s">
        <v>225</v>
      </c>
      <c r="V21" s="357" t="s">
        <v>225</v>
      </c>
      <c r="W21" s="356" t="s">
        <v>225</v>
      </c>
      <c r="X21" s="357" t="s">
        <v>226</v>
      </c>
      <c r="Y21" s="357" t="s">
        <v>225</v>
      </c>
      <c r="Z21" s="351">
        <v>738600</v>
      </c>
      <c r="AA21" s="353">
        <v>747600</v>
      </c>
      <c r="AB21" s="315">
        <v>-29</v>
      </c>
      <c r="AC21" s="74" t="s">
        <v>219</v>
      </c>
    </row>
    <row r="22" spans="1:29" ht="21.75" customHeight="1">
      <c r="A22" s="338" t="s">
        <v>236</v>
      </c>
      <c r="B22" s="339"/>
      <c r="C22" s="340">
        <v>3120</v>
      </c>
      <c r="D22" s="346">
        <v>2340</v>
      </c>
      <c r="E22" s="346">
        <v>3120</v>
      </c>
      <c r="F22" s="346">
        <v>3120</v>
      </c>
      <c r="G22" s="347">
        <v>3120</v>
      </c>
      <c r="H22" s="346">
        <v>3380</v>
      </c>
      <c r="I22" s="340">
        <v>1560</v>
      </c>
      <c r="J22" s="340">
        <v>4160</v>
      </c>
      <c r="K22" s="340">
        <v>5200</v>
      </c>
      <c r="L22" s="340">
        <v>5980</v>
      </c>
      <c r="M22" s="348">
        <v>3640</v>
      </c>
      <c r="N22" s="349">
        <v>2860</v>
      </c>
      <c r="O22" s="349">
        <v>3900</v>
      </c>
      <c r="P22" s="349">
        <v>4420</v>
      </c>
      <c r="Q22" s="349">
        <v>3900</v>
      </c>
      <c r="R22" s="349">
        <v>2340</v>
      </c>
      <c r="S22" s="349">
        <v>3900</v>
      </c>
      <c r="T22" s="349">
        <v>6240</v>
      </c>
      <c r="U22" s="340">
        <v>5460</v>
      </c>
      <c r="V22" s="351">
        <v>5460</v>
      </c>
      <c r="W22" s="352">
        <v>3900</v>
      </c>
      <c r="X22" s="351">
        <v>4420</v>
      </c>
      <c r="Y22" s="351">
        <v>3900</v>
      </c>
      <c r="Z22" s="351">
        <v>3640</v>
      </c>
      <c r="AA22" s="353">
        <v>3380</v>
      </c>
      <c r="AB22" s="315">
        <v>-30</v>
      </c>
      <c r="AC22" s="74" t="s">
        <v>219</v>
      </c>
    </row>
    <row r="23" spans="1:29" ht="21.75" customHeight="1">
      <c r="A23" s="360" t="s">
        <v>237</v>
      </c>
      <c r="B23" s="361"/>
      <c r="C23" s="362">
        <f aca="true" t="shared" si="4" ref="C23:H23">SUM(C24:C25)</f>
        <v>16626680</v>
      </c>
      <c r="D23" s="363">
        <f t="shared" si="4"/>
        <v>16593230</v>
      </c>
      <c r="E23" s="363">
        <f t="shared" si="4"/>
        <v>16139220</v>
      </c>
      <c r="F23" s="363">
        <f t="shared" si="4"/>
        <v>15939870</v>
      </c>
      <c r="G23" s="364">
        <f t="shared" si="4"/>
        <v>15648860</v>
      </c>
      <c r="H23" s="363">
        <f t="shared" si="4"/>
        <v>15329270</v>
      </c>
      <c r="I23" s="362">
        <v>14985420</v>
      </c>
      <c r="J23" s="362">
        <f aca="true" t="shared" si="5" ref="J23:AA23">SUM(J24:J25)</f>
        <v>15880640</v>
      </c>
      <c r="K23" s="362">
        <f t="shared" si="5"/>
        <v>17517140</v>
      </c>
      <c r="L23" s="362">
        <f t="shared" si="5"/>
        <v>17287510</v>
      </c>
      <c r="M23" s="365">
        <f t="shared" si="5"/>
        <v>17201330</v>
      </c>
      <c r="N23" s="366">
        <f t="shared" si="5"/>
        <v>16880550</v>
      </c>
      <c r="O23" s="366">
        <f t="shared" si="5"/>
        <v>16585890</v>
      </c>
      <c r="P23" s="366">
        <f t="shared" si="5"/>
        <v>16233590</v>
      </c>
      <c r="Q23" s="366">
        <f t="shared" si="5"/>
        <v>16139750</v>
      </c>
      <c r="R23" s="366">
        <f t="shared" si="5"/>
        <v>15831690</v>
      </c>
      <c r="S23" s="366">
        <f t="shared" si="5"/>
        <v>15563540</v>
      </c>
      <c r="T23" s="366">
        <f t="shared" si="5"/>
        <v>15172530</v>
      </c>
      <c r="U23" s="362">
        <f t="shared" si="5"/>
        <v>14841520</v>
      </c>
      <c r="V23" s="367">
        <f t="shared" si="5"/>
        <v>14585070</v>
      </c>
      <c r="W23" s="368">
        <f t="shared" si="5"/>
        <v>14224030</v>
      </c>
      <c r="X23" s="368">
        <f t="shared" si="5"/>
        <v>12650630</v>
      </c>
      <c r="Y23" s="368">
        <f t="shared" si="5"/>
        <v>12334720</v>
      </c>
      <c r="Z23" s="367">
        <f t="shared" si="5"/>
        <v>12062710</v>
      </c>
      <c r="AA23" s="369">
        <f t="shared" si="5"/>
        <v>11688580</v>
      </c>
      <c r="AB23" s="315"/>
      <c r="AC23" s="74"/>
    </row>
    <row r="24" spans="1:29" ht="21.75" customHeight="1">
      <c r="A24" s="195"/>
      <c r="B24" s="370" t="s">
        <v>233</v>
      </c>
      <c r="C24" s="371">
        <v>15841980</v>
      </c>
      <c r="D24" s="372">
        <v>15724170</v>
      </c>
      <c r="E24" s="372">
        <v>15354900</v>
      </c>
      <c r="F24" s="372">
        <v>15090570</v>
      </c>
      <c r="G24" s="373">
        <v>14799180</v>
      </c>
      <c r="H24" s="372">
        <v>14455650</v>
      </c>
      <c r="I24" s="371">
        <v>14079120</v>
      </c>
      <c r="J24" s="371">
        <v>14538480</v>
      </c>
      <c r="K24" s="371">
        <v>15475020</v>
      </c>
      <c r="L24" s="371">
        <v>15169770</v>
      </c>
      <c r="M24" s="374">
        <v>14933490</v>
      </c>
      <c r="N24" s="375">
        <v>14577750</v>
      </c>
      <c r="O24" s="375">
        <v>14247750</v>
      </c>
      <c r="P24" s="375">
        <v>13826670</v>
      </c>
      <c r="Q24" s="375">
        <v>13585770</v>
      </c>
      <c r="R24" s="375">
        <v>13193730</v>
      </c>
      <c r="S24" s="375">
        <v>12844260</v>
      </c>
      <c r="T24" s="375">
        <v>12473010</v>
      </c>
      <c r="U24" s="371">
        <v>12144660</v>
      </c>
      <c r="V24" s="376">
        <v>11906070</v>
      </c>
      <c r="W24" s="377">
        <v>11472450</v>
      </c>
      <c r="X24" s="376">
        <v>9951370</v>
      </c>
      <c r="Y24" s="376">
        <v>9517530</v>
      </c>
      <c r="Z24" s="376">
        <v>9196880</v>
      </c>
      <c r="AA24" s="378">
        <v>8863910</v>
      </c>
      <c r="AB24" s="315">
        <v>-31</v>
      </c>
      <c r="AC24" s="74" t="s">
        <v>219</v>
      </c>
    </row>
    <row r="25" spans="1:29" ht="21.75" customHeight="1">
      <c r="A25" s="177"/>
      <c r="B25" s="178" t="s">
        <v>238</v>
      </c>
      <c r="C25" s="379">
        <v>784700</v>
      </c>
      <c r="D25" s="380">
        <v>869060</v>
      </c>
      <c r="E25" s="380">
        <v>784320</v>
      </c>
      <c r="F25" s="380">
        <v>849300</v>
      </c>
      <c r="G25" s="381">
        <v>849680</v>
      </c>
      <c r="H25" s="380">
        <v>873620</v>
      </c>
      <c r="I25" s="379">
        <v>906300</v>
      </c>
      <c r="J25" s="379">
        <v>1342160</v>
      </c>
      <c r="K25" s="379">
        <v>2042120</v>
      </c>
      <c r="L25" s="379">
        <v>2117740</v>
      </c>
      <c r="M25" s="382">
        <v>2267840</v>
      </c>
      <c r="N25" s="383">
        <v>2302800</v>
      </c>
      <c r="O25" s="383">
        <v>2338140</v>
      </c>
      <c r="P25" s="383">
        <v>2406920</v>
      </c>
      <c r="Q25" s="383">
        <v>2553980</v>
      </c>
      <c r="R25" s="383">
        <v>2637960</v>
      </c>
      <c r="S25" s="383">
        <v>2719280</v>
      </c>
      <c r="T25" s="383">
        <v>2699520</v>
      </c>
      <c r="U25" s="379">
        <v>2696860</v>
      </c>
      <c r="V25" s="385">
        <v>2679000</v>
      </c>
      <c r="W25" s="386">
        <v>2751580</v>
      </c>
      <c r="X25" s="385">
        <v>2699260</v>
      </c>
      <c r="Y25" s="385">
        <v>2817190</v>
      </c>
      <c r="Z25" s="385">
        <v>2865830</v>
      </c>
      <c r="AA25" s="387">
        <v>2824670</v>
      </c>
      <c r="AB25" s="315">
        <v>-32</v>
      </c>
      <c r="AC25" s="74" t="s">
        <v>219</v>
      </c>
    </row>
    <row r="26" spans="1:29" ht="21.75" customHeight="1">
      <c r="A26" s="528" t="s">
        <v>239</v>
      </c>
      <c r="B26" s="529"/>
      <c r="C26" s="362">
        <f aca="true" t="shared" si="6" ref="C26:H26">SUM(C27:C28)</f>
        <v>13763810</v>
      </c>
      <c r="D26" s="363">
        <f t="shared" si="6"/>
        <v>13649390</v>
      </c>
      <c r="E26" s="363">
        <f t="shared" si="6"/>
        <v>13928250</v>
      </c>
      <c r="F26" s="363">
        <f t="shared" si="6"/>
        <v>13724370</v>
      </c>
      <c r="G26" s="364">
        <f t="shared" si="6"/>
        <v>13524620</v>
      </c>
      <c r="H26" s="363">
        <f t="shared" si="6"/>
        <v>13272700</v>
      </c>
      <c r="I26" s="362">
        <f>SUM(I27:I28)</f>
        <v>13064600</v>
      </c>
      <c r="J26" s="362">
        <f aca="true" t="shared" si="7" ref="J26:O26">SUM(J27:J28)</f>
        <v>808910</v>
      </c>
      <c r="K26" s="362">
        <f t="shared" si="7"/>
        <v>968230</v>
      </c>
      <c r="L26" s="362">
        <f t="shared" si="7"/>
        <v>1027990</v>
      </c>
      <c r="M26" s="365">
        <f t="shared" si="7"/>
        <v>1049890</v>
      </c>
      <c r="N26" s="366">
        <f t="shared" si="7"/>
        <v>1107780</v>
      </c>
      <c r="O26" s="366">
        <f t="shared" si="7"/>
        <v>1062970</v>
      </c>
      <c r="P26" s="366">
        <f>SUM(P27:P28)</f>
        <v>1117860</v>
      </c>
      <c r="Q26" s="366">
        <f>SUM(Q27:Q28)</f>
        <v>1151290</v>
      </c>
      <c r="R26" s="366">
        <f>SUM(R27:R28)</f>
        <v>1201940</v>
      </c>
      <c r="S26" s="366">
        <f>SUM(S27:S28)</f>
        <v>1194350</v>
      </c>
      <c r="T26" s="366">
        <v>1216580</v>
      </c>
      <c r="U26" s="362">
        <v>1276580</v>
      </c>
      <c r="V26" s="367">
        <v>1264960</v>
      </c>
      <c r="W26" s="368">
        <v>1226840</v>
      </c>
      <c r="X26" s="367">
        <v>2923480</v>
      </c>
      <c r="Y26" s="367">
        <v>3031020</v>
      </c>
      <c r="Z26" s="367">
        <v>3005630</v>
      </c>
      <c r="AA26" s="369">
        <v>3035980</v>
      </c>
      <c r="AB26" s="315">
        <v>-34</v>
      </c>
      <c r="AC26" s="74" t="s">
        <v>219</v>
      </c>
    </row>
    <row r="27" spans="1:27" ht="21.75" customHeight="1" hidden="1">
      <c r="A27" s="195"/>
      <c r="B27" s="370" t="s">
        <v>240</v>
      </c>
      <c r="C27" s="371">
        <v>13254930</v>
      </c>
      <c r="D27" s="372">
        <v>13128270</v>
      </c>
      <c r="E27" s="372">
        <v>13384560</v>
      </c>
      <c r="F27" s="372">
        <v>13114250</v>
      </c>
      <c r="G27" s="373">
        <v>12867710</v>
      </c>
      <c r="H27" s="372">
        <v>12611950</v>
      </c>
      <c r="I27" s="239">
        <v>12317540</v>
      </c>
      <c r="J27" s="391" t="s">
        <v>225</v>
      </c>
      <c r="K27" s="391" t="s">
        <v>225</v>
      </c>
      <c r="L27" s="391" t="s">
        <v>225</v>
      </c>
      <c r="M27" s="395" t="s">
        <v>225</v>
      </c>
      <c r="N27" s="396" t="s">
        <v>225</v>
      </c>
      <c r="O27" s="396" t="s">
        <v>225</v>
      </c>
      <c r="P27" s="396" t="s">
        <v>225</v>
      </c>
      <c r="Q27" s="396" t="s">
        <v>225</v>
      </c>
      <c r="R27" s="396" t="s">
        <v>225</v>
      </c>
      <c r="S27" s="397" t="s">
        <v>225</v>
      </c>
      <c r="T27" s="397" t="s">
        <v>225</v>
      </c>
      <c r="U27" s="391" t="s">
        <v>225</v>
      </c>
      <c r="V27" s="398" t="s">
        <v>225</v>
      </c>
      <c r="W27" s="399" t="s">
        <v>226</v>
      </c>
      <c r="X27" s="398"/>
      <c r="Y27" s="398"/>
      <c r="Z27" s="398"/>
      <c r="AA27" s="400"/>
    </row>
    <row r="28" spans="1:27" ht="21.75" customHeight="1" hidden="1">
      <c r="A28" s="177"/>
      <c r="B28" s="178" t="s">
        <v>241</v>
      </c>
      <c r="C28" s="379">
        <v>508880</v>
      </c>
      <c r="D28" s="380">
        <v>521120</v>
      </c>
      <c r="E28" s="380">
        <v>543690</v>
      </c>
      <c r="F28" s="380">
        <v>610120</v>
      </c>
      <c r="G28" s="381">
        <v>656910</v>
      </c>
      <c r="H28" s="380">
        <v>660750</v>
      </c>
      <c r="I28" s="379">
        <v>747060</v>
      </c>
      <c r="J28" s="379">
        <v>808910</v>
      </c>
      <c r="K28" s="379">
        <v>968230</v>
      </c>
      <c r="L28" s="379">
        <v>1027990</v>
      </c>
      <c r="M28" s="382">
        <v>1049890</v>
      </c>
      <c r="N28" s="383">
        <v>1107780</v>
      </c>
      <c r="O28" s="383">
        <v>1062970</v>
      </c>
      <c r="P28" s="383">
        <v>1117860</v>
      </c>
      <c r="Q28" s="383">
        <v>1151290</v>
      </c>
      <c r="R28" s="383">
        <v>1201940</v>
      </c>
      <c r="S28" s="401">
        <v>1194350</v>
      </c>
      <c r="T28" s="401">
        <v>1194350</v>
      </c>
      <c r="U28" s="379">
        <v>1194350</v>
      </c>
      <c r="V28" s="385">
        <v>1194350</v>
      </c>
      <c r="W28" s="386">
        <v>1194350</v>
      </c>
      <c r="X28" s="385"/>
      <c r="Y28" s="385"/>
      <c r="Z28" s="385"/>
      <c r="AA28" s="387"/>
    </row>
    <row r="29" spans="1:28" ht="21.75" customHeight="1">
      <c r="A29" s="360" t="s">
        <v>242</v>
      </c>
      <c r="B29" s="361"/>
      <c r="C29" s="362">
        <f aca="true" t="shared" si="8" ref="C29:L29">SUM(C30:C33)</f>
        <v>35750590</v>
      </c>
      <c r="D29" s="363">
        <f t="shared" si="8"/>
        <v>35289030</v>
      </c>
      <c r="E29" s="363">
        <f t="shared" si="8"/>
        <v>34776170</v>
      </c>
      <c r="F29" s="363">
        <f t="shared" si="8"/>
        <v>34097740</v>
      </c>
      <c r="G29" s="364">
        <f t="shared" si="8"/>
        <v>33328550</v>
      </c>
      <c r="H29" s="363">
        <f t="shared" si="8"/>
        <v>32552800</v>
      </c>
      <c r="I29" s="362">
        <f>SUM(I30:I33)</f>
        <v>32155850</v>
      </c>
      <c r="J29" s="362">
        <f t="shared" si="8"/>
        <v>32724360</v>
      </c>
      <c r="K29" s="362">
        <f t="shared" si="8"/>
        <v>33821600</v>
      </c>
      <c r="L29" s="362">
        <f t="shared" si="8"/>
        <v>33659120</v>
      </c>
      <c r="M29" s="365">
        <f aca="true" t="shared" si="9" ref="M29:Y29">SUM(M30:M33)</f>
        <v>33498480</v>
      </c>
      <c r="N29" s="366">
        <f t="shared" si="9"/>
        <v>32954710</v>
      </c>
      <c r="O29" s="366">
        <f t="shared" si="9"/>
        <v>32107160</v>
      </c>
      <c r="P29" s="366">
        <f t="shared" si="9"/>
        <v>31798260</v>
      </c>
      <c r="Q29" s="366">
        <f t="shared" si="9"/>
        <v>14451160</v>
      </c>
      <c r="R29" s="366">
        <f t="shared" si="9"/>
        <v>14330970</v>
      </c>
      <c r="S29" s="362">
        <f t="shared" si="9"/>
        <v>14293580</v>
      </c>
      <c r="T29" s="362">
        <f t="shared" si="9"/>
        <v>14199770</v>
      </c>
      <c r="U29" s="389">
        <f t="shared" si="9"/>
        <v>14106630</v>
      </c>
      <c r="V29" s="367">
        <f t="shared" si="9"/>
        <v>14041460</v>
      </c>
      <c r="W29" s="368">
        <f t="shared" si="9"/>
        <v>13861910</v>
      </c>
      <c r="X29" s="367">
        <f t="shared" si="9"/>
        <v>13888930</v>
      </c>
      <c r="Y29" s="367">
        <f t="shared" si="9"/>
        <v>13762640</v>
      </c>
      <c r="Z29" s="367">
        <f>SUM(Z30:Z33)</f>
        <v>13524360</v>
      </c>
      <c r="AA29" s="369">
        <f>SUM(AA30:AA33)</f>
        <v>13516430</v>
      </c>
      <c r="AB29" s="315"/>
    </row>
    <row r="30" spans="1:29" ht="21.75" customHeight="1">
      <c r="A30" s="280"/>
      <c r="B30" s="402" t="s">
        <v>233</v>
      </c>
      <c r="C30" s="371">
        <v>21273780</v>
      </c>
      <c r="D30" s="372">
        <v>20863260</v>
      </c>
      <c r="E30" s="372">
        <v>20366280</v>
      </c>
      <c r="F30" s="372">
        <v>19995690</v>
      </c>
      <c r="G30" s="373">
        <v>19653810</v>
      </c>
      <c r="H30" s="372">
        <v>19245600</v>
      </c>
      <c r="I30" s="371">
        <v>19057170</v>
      </c>
      <c r="J30" s="371">
        <v>19461090</v>
      </c>
      <c r="K30" s="371">
        <v>20258700</v>
      </c>
      <c r="L30" s="371">
        <v>20264970</v>
      </c>
      <c r="M30" s="374">
        <v>20218770</v>
      </c>
      <c r="N30" s="375">
        <v>19893060</v>
      </c>
      <c r="O30" s="375">
        <v>19377270</v>
      </c>
      <c r="P30" s="375">
        <v>19145280</v>
      </c>
      <c r="Q30" s="375">
        <v>5729460</v>
      </c>
      <c r="R30" s="375">
        <v>5733750</v>
      </c>
      <c r="S30" s="371">
        <v>5658510</v>
      </c>
      <c r="T30" s="371">
        <v>5619570</v>
      </c>
      <c r="U30" s="390">
        <v>5526510</v>
      </c>
      <c r="V30" s="376">
        <v>5543010</v>
      </c>
      <c r="W30" s="377">
        <v>5428830</v>
      </c>
      <c r="X30" s="376">
        <v>5328510</v>
      </c>
      <c r="Y30" s="376">
        <v>5210370</v>
      </c>
      <c r="Z30" s="376">
        <v>5085630</v>
      </c>
      <c r="AA30" s="378">
        <v>5096520</v>
      </c>
      <c r="AB30" s="315">
        <v>-35</v>
      </c>
      <c r="AC30" s="74" t="s">
        <v>219</v>
      </c>
    </row>
    <row r="31" spans="1:29" ht="21.75" customHeight="1">
      <c r="A31" s="280"/>
      <c r="B31" s="402" t="s">
        <v>243</v>
      </c>
      <c r="C31" s="371">
        <v>8903150</v>
      </c>
      <c r="D31" s="372">
        <v>8964640</v>
      </c>
      <c r="E31" s="372">
        <v>9187650</v>
      </c>
      <c r="F31" s="372">
        <v>8986950</v>
      </c>
      <c r="G31" s="373">
        <v>8683650</v>
      </c>
      <c r="H31" s="372">
        <v>8474400</v>
      </c>
      <c r="I31" s="371">
        <v>8334450</v>
      </c>
      <c r="J31" s="371">
        <v>8340750</v>
      </c>
      <c r="K31" s="371">
        <v>8491950</v>
      </c>
      <c r="L31" s="371">
        <v>8275050</v>
      </c>
      <c r="M31" s="374">
        <v>8163000</v>
      </c>
      <c r="N31" s="375">
        <v>8077050</v>
      </c>
      <c r="O31" s="375">
        <v>7956450</v>
      </c>
      <c r="P31" s="375">
        <v>7992000</v>
      </c>
      <c r="Q31" s="375">
        <v>3991050</v>
      </c>
      <c r="R31" s="375">
        <v>3945600</v>
      </c>
      <c r="S31" s="375">
        <v>4009500</v>
      </c>
      <c r="T31" s="375">
        <v>3978900</v>
      </c>
      <c r="U31" s="371">
        <v>4054950</v>
      </c>
      <c r="V31" s="376">
        <v>4052700</v>
      </c>
      <c r="W31" s="377">
        <v>4082850</v>
      </c>
      <c r="X31" s="376">
        <v>4165200</v>
      </c>
      <c r="Y31" s="376">
        <v>4194000</v>
      </c>
      <c r="Z31" s="376">
        <v>4265100</v>
      </c>
      <c r="AA31" s="378">
        <v>4239900</v>
      </c>
      <c r="AB31" s="315">
        <v>-36</v>
      </c>
      <c r="AC31" s="74" t="s">
        <v>219</v>
      </c>
    </row>
    <row r="32" spans="1:29" ht="21.75" customHeight="1">
      <c r="A32" s="280"/>
      <c r="B32" s="402" t="s">
        <v>238</v>
      </c>
      <c r="C32" s="371">
        <v>857660</v>
      </c>
      <c r="D32" s="372">
        <v>889580</v>
      </c>
      <c r="E32" s="372">
        <v>808640</v>
      </c>
      <c r="F32" s="372">
        <v>879700</v>
      </c>
      <c r="G32" s="373">
        <v>854240</v>
      </c>
      <c r="H32" s="372">
        <v>851200</v>
      </c>
      <c r="I32" s="371">
        <v>832580</v>
      </c>
      <c r="J32" s="371">
        <v>886920</v>
      </c>
      <c r="K32" s="371">
        <v>921500</v>
      </c>
      <c r="L32" s="371">
        <v>1007000</v>
      </c>
      <c r="M32" s="374">
        <v>1024860</v>
      </c>
      <c r="N32" s="375">
        <v>1016500</v>
      </c>
      <c r="O32" s="375">
        <v>1002440</v>
      </c>
      <c r="P32" s="375">
        <v>1016880</v>
      </c>
      <c r="Q32" s="375">
        <v>1056400</v>
      </c>
      <c r="R32" s="375">
        <v>1040820</v>
      </c>
      <c r="S32" s="371">
        <v>1067420</v>
      </c>
      <c r="T32" s="371">
        <v>1069700</v>
      </c>
      <c r="U32" s="390">
        <v>1057920</v>
      </c>
      <c r="V32" s="376">
        <v>1012700</v>
      </c>
      <c r="W32" s="377">
        <v>1037780</v>
      </c>
      <c r="X32" s="376">
        <v>1059820</v>
      </c>
      <c r="Y32" s="376">
        <v>1067420</v>
      </c>
      <c r="Z32" s="376">
        <v>999780</v>
      </c>
      <c r="AA32" s="378">
        <v>1045760</v>
      </c>
      <c r="AB32" s="315">
        <v>-37</v>
      </c>
      <c r="AC32" s="74" t="s">
        <v>219</v>
      </c>
    </row>
    <row r="33" spans="1:29" ht="21.75" customHeight="1">
      <c r="A33" s="403"/>
      <c r="B33" s="404" t="s">
        <v>244</v>
      </c>
      <c r="C33" s="379">
        <v>4716000</v>
      </c>
      <c r="D33" s="380">
        <v>4571550</v>
      </c>
      <c r="E33" s="380">
        <v>4413600</v>
      </c>
      <c r="F33" s="380">
        <v>4235400</v>
      </c>
      <c r="G33" s="381">
        <v>4136850</v>
      </c>
      <c r="H33" s="380">
        <v>3981600</v>
      </c>
      <c r="I33" s="379">
        <v>3931650</v>
      </c>
      <c r="J33" s="379">
        <v>4035600</v>
      </c>
      <c r="K33" s="379">
        <v>4149450</v>
      </c>
      <c r="L33" s="379">
        <v>4112100</v>
      </c>
      <c r="M33" s="382">
        <v>4091850</v>
      </c>
      <c r="N33" s="383">
        <v>3968100</v>
      </c>
      <c r="O33" s="383">
        <v>3771000</v>
      </c>
      <c r="P33" s="383">
        <v>3644100</v>
      </c>
      <c r="Q33" s="383">
        <v>3674250</v>
      </c>
      <c r="R33" s="383">
        <v>3610800</v>
      </c>
      <c r="S33" s="379">
        <v>3558150</v>
      </c>
      <c r="T33" s="379">
        <v>3531600</v>
      </c>
      <c r="U33" s="384">
        <v>3467250</v>
      </c>
      <c r="V33" s="385">
        <v>3433050</v>
      </c>
      <c r="W33" s="386">
        <v>3312450</v>
      </c>
      <c r="X33" s="385">
        <v>3335400</v>
      </c>
      <c r="Y33" s="385">
        <v>3290850</v>
      </c>
      <c r="Z33" s="385">
        <v>3173850</v>
      </c>
      <c r="AA33" s="387">
        <v>3134250</v>
      </c>
      <c r="AB33" s="315">
        <v>-38</v>
      </c>
      <c r="AC33" s="74" t="s">
        <v>219</v>
      </c>
    </row>
    <row r="34" spans="1:29" ht="21.75" customHeight="1">
      <c r="A34" s="338" t="s">
        <v>245</v>
      </c>
      <c r="B34" s="339"/>
      <c r="C34" s="340">
        <v>58606680</v>
      </c>
      <c r="D34" s="346">
        <v>57881340</v>
      </c>
      <c r="E34" s="346">
        <v>56466300</v>
      </c>
      <c r="F34" s="346">
        <v>55745580</v>
      </c>
      <c r="G34" s="347">
        <v>55006050</v>
      </c>
      <c r="H34" s="346">
        <v>53752050</v>
      </c>
      <c r="I34" s="340">
        <v>53575170</v>
      </c>
      <c r="J34" s="340">
        <v>54702450</v>
      </c>
      <c r="K34" s="340">
        <v>60141840</v>
      </c>
      <c r="L34" s="340">
        <v>60735510</v>
      </c>
      <c r="M34" s="348">
        <v>61188600</v>
      </c>
      <c r="N34" s="349">
        <v>60915690</v>
      </c>
      <c r="O34" s="349">
        <v>59028750</v>
      </c>
      <c r="P34" s="349">
        <v>58563120</v>
      </c>
      <c r="Q34" s="349">
        <v>58811610</v>
      </c>
      <c r="R34" s="349">
        <v>59138310</v>
      </c>
      <c r="S34" s="340">
        <v>59181210</v>
      </c>
      <c r="T34" s="340">
        <v>59486790</v>
      </c>
      <c r="U34" s="350">
        <v>60333570</v>
      </c>
      <c r="V34" s="351">
        <v>60768510</v>
      </c>
      <c r="W34" s="352">
        <v>61344030</v>
      </c>
      <c r="X34" s="351">
        <v>61880940</v>
      </c>
      <c r="Y34" s="351">
        <v>62569320</v>
      </c>
      <c r="Z34" s="351">
        <v>81099260</v>
      </c>
      <c r="AA34" s="353">
        <v>81141750</v>
      </c>
      <c r="AB34" s="315">
        <v>-41</v>
      </c>
      <c r="AC34" s="74" t="s">
        <v>219</v>
      </c>
    </row>
    <row r="35" spans="1:28" ht="21.75" customHeight="1">
      <c r="A35" s="530" t="s">
        <v>171</v>
      </c>
      <c r="B35" s="531"/>
      <c r="C35" s="340">
        <f aca="true" t="shared" si="10" ref="C35:H35">SUM(C5:C12)+C16+C17+C20+C22+C23+C26+C29+C34</f>
        <v>221446220</v>
      </c>
      <c r="D35" s="346">
        <f t="shared" si="10"/>
        <v>219635501</v>
      </c>
      <c r="E35" s="346">
        <f t="shared" si="10"/>
        <v>215862716</v>
      </c>
      <c r="F35" s="346">
        <f t="shared" si="10"/>
        <v>213232843</v>
      </c>
      <c r="G35" s="347">
        <f t="shared" si="10"/>
        <v>212078007</v>
      </c>
      <c r="H35" s="346">
        <f t="shared" si="10"/>
        <v>208461861</v>
      </c>
      <c r="I35" s="340">
        <f aca="true" t="shared" si="11" ref="I35:V35">SUM(I5:I12)+I16+I17+I20+I22+I23+I26+I29+I34</f>
        <v>209240655</v>
      </c>
      <c r="J35" s="340">
        <f t="shared" si="11"/>
        <v>199677296</v>
      </c>
      <c r="K35" s="340">
        <f t="shared" si="11"/>
        <v>207443043</v>
      </c>
      <c r="L35" s="340">
        <f t="shared" si="11"/>
        <v>211018403</v>
      </c>
      <c r="M35" s="348">
        <f t="shared" si="11"/>
        <v>213384329</v>
      </c>
      <c r="N35" s="349">
        <f t="shared" si="11"/>
        <v>213013034</v>
      </c>
      <c r="O35" s="349">
        <f t="shared" si="11"/>
        <v>207025042</v>
      </c>
      <c r="P35" s="349">
        <f t="shared" si="11"/>
        <v>207550042</v>
      </c>
      <c r="Q35" s="349">
        <f t="shared" si="11"/>
        <v>193183288</v>
      </c>
      <c r="R35" s="349">
        <f t="shared" si="11"/>
        <v>195876415</v>
      </c>
      <c r="S35" s="349">
        <f t="shared" si="11"/>
        <v>197745477</v>
      </c>
      <c r="T35" s="349">
        <f t="shared" si="11"/>
        <v>200569625</v>
      </c>
      <c r="U35" s="340">
        <f t="shared" si="11"/>
        <v>205323255</v>
      </c>
      <c r="V35" s="351">
        <f t="shared" si="11"/>
        <v>209325471</v>
      </c>
      <c r="W35" s="352">
        <v>212634735</v>
      </c>
      <c r="X35" s="351">
        <f>SUM(X5:X12)+X16+X17+X20+X22+X23+X26+X29+X34</f>
        <v>216463479</v>
      </c>
      <c r="Y35" s="351">
        <f>SUM(Y5:Y12)+Y16+Y17+Y20+Y22+Y23+Y26+Y29+Y34</f>
        <v>219753825</v>
      </c>
      <c r="Z35" s="351">
        <f>SUM(Z5:Z12)+Z16+Z17+Z21+Z22+Z23+Z26+Z29+Z34</f>
        <v>238638073</v>
      </c>
      <c r="AA35" s="353">
        <f>SUM(AA5:AA12)+AA16+AA17+AA21+AA22+AA23+AA26+AA29+AA34</f>
        <v>239983979</v>
      </c>
      <c r="AB35" s="315"/>
    </row>
    <row r="36" spans="1:27" ht="21.75" customHeight="1" thickBot="1">
      <c r="A36" s="532" t="s">
        <v>14</v>
      </c>
      <c r="B36" s="533"/>
      <c r="C36" s="405">
        <v>101.3</v>
      </c>
      <c r="D36" s="406">
        <f aca="true" t="shared" si="12" ref="D36:Y36">+D35/C35*100</f>
        <v>99.18232110712931</v>
      </c>
      <c r="E36" s="406">
        <f t="shared" si="12"/>
        <v>98.28225173852928</v>
      </c>
      <c r="F36" s="406">
        <f t="shared" si="12"/>
        <v>98.78169187864754</v>
      </c>
      <c r="G36" s="407">
        <f t="shared" si="12"/>
        <v>99.45841551247338</v>
      </c>
      <c r="H36" s="406">
        <f t="shared" si="12"/>
        <v>98.29489815980777</v>
      </c>
      <c r="I36" s="405">
        <f t="shared" si="12"/>
        <v>100.37359063968061</v>
      </c>
      <c r="J36" s="405">
        <f t="shared" si="12"/>
        <v>95.42949289658839</v>
      </c>
      <c r="K36" s="405">
        <f t="shared" si="12"/>
        <v>103.88914871924146</v>
      </c>
      <c r="L36" s="405">
        <f t="shared" si="12"/>
        <v>101.72353815692918</v>
      </c>
      <c r="M36" s="408">
        <f t="shared" si="12"/>
        <v>101.12119415480554</v>
      </c>
      <c r="N36" s="409">
        <f t="shared" si="12"/>
        <v>99.82599706279274</v>
      </c>
      <c r="O36" s="409">
        <f t="shared" si="12"/>
        <v>97.18890816793868</v>
      </c>
      <c r="P36" s="409">
        <f t="shared" si="12"/>
        <v>100.25359250983752</v>
      </c>
      <c r="Q36" s="409">
        <f t="shared" si="12"/>
        <v>93.07793250169519</v>
      </c>
      <c r="R36" s="409">
        <f t="shared" si="12"/>
        <v>101.39407866378171</v>
      </c>
      <c r="S36" s="409">
        <f t="shared" si="12"/>
        <v>100.95420472138005</v>
      </c>
      <c r="T36" s="409">
        <f t="shared" si="12"/>
        <v>101.42817324716864</v>
      </c>
      <c r="U36" s="405">
        <f t="shared" si="12"/>
        <v>102.37006475930738</v>
      </c>
      <c r="V36" s="410">
        <f t="shared" si="12"/>
        <v>101.94922684232723</v>
      </c>
      <c r="W36" s="410">
        <f t="shared" si="12"/>
        <v>101.58091797629348</v>
      </c>
      <c r="X36" s="410">
        <f t="shared" si="12"/>
        <v>101.80062020440828</v>
      </c>
      <c r="Y36" s="410">
        <f t="shared" si="12"/>
        <v>101.52004671420809</v>
      </c>
      <c r="Z36" s="410">
        <f>+Z35/Y35*100</f>
        <v>108.59336487089588</v>
      </c>
      <c r="AA36" s="411">
        <f>+AA35/Z35*100</f>
        <v>100.56399466484127</v>
      </c>
    </row>
    <row r="37" spans="1:27" ht="21.75" customHeight="1">
      <c r="A37" s="205" t="s">
        <v>246</v>
      </c>
      <c r="B37" s="205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</row>
    <row r="38" ht="21.75" customHeight="1">
      <c r="E38" s="412"/>
    </row>
  </sheetData>
  <sheetProtection/>
  <mergeCells count="4">
    <mergeCell ref="A4:B4"/>
    <mergeCell ref="A26:B26"/>
    <mergeCell ref="A35:B35"/>
    <mergeCell ref="A36:B36"/>
  </mergeCells>
  <printOptions horizontalCentered="1"/>
  <pageMargins left="0.5905511811023623" right="0.5905511811023623" top="0.3937007874015748" bottom="0.1968503937007874" header="0.5905511811023623" footer="0.1968503937007874"/>
  <pageSetup fitToHeight="0" fitToWidth="0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showGridLines="0" view="pageBreakPreview" zoomScale="85" zoomScaleSheetLayoutView="85" zoomScalePageLayoutView="0" workbookViewId="0" topLeftCell="A1">
      <selection activeCell="A17" sqref="A17:B17"/>
    </sheetView>
  </sheetViews>
  <sheetFormatPr defaultColWidth="8.796875" defaultRowHeight="26.25" customHeight="1"/>
  <cols>
    <col min="1" max="1" width="10.69921875" style="75" customWidth="1"/>
    <col min="2" max="2" width="18.09765625" style="75" customWidth="1"/>
    <col min="3" max="3" width="10.59765625" style="75" customWidth="1"/>
    <col min="4" max="5" width="14.59765625" style="75" customWidth="1"/>
    <col min="6" max="6" width="12.59765625" style="75" customWidth="1"/>
    <col min="7" max="7" width="14.09765625" style="75" customWidth="1"/>
    <col min="8" max="8" width="5.19921875" style="74" customWidth="1"/>
    <col min="9" max="9" width="20.19921875" style="75" customWidth="1"/>
    <col min="10" max="16384" width="9" style="75" customWidth="1"/>
  </cols>
  <sheetData>
    <row r="1" spans="1:7" ht="27" customHeight="1">
      <c r="A1" s="333"/>
      <c r="B1" s="196"/>
      <c r="C1" s="196"/>
      <c r="D1" s="196"/>
      <c r="E1" s="196"/>
      <c r="F1" s="196"/>
      <c r="G1" s="196"/>
    </row>
    <row r="2" spans="1:7" ht="27" customHeight="1">
      <c r="A2" s="333" t="s">
        <v>247</v>
      </c>
      <c r="B2" s="196"/>
      <c r="C2" s="196"/>
      <c r="D2" s="196"/>
      <c r="E2" s="196"/>
      <c r="F2" s="196"/>
      <c r="G2" s="196"/>
    </row>
    <row r="3" spans="1:7" ht="26.25" customHeight="1" thickBot="1">
      <c r="A3" s="196"/>
      <c r="B3" s="196"/>
      <c r="C3" s="196"/>
      <c r="D3" s="196"/>
      <c r="E3" s="227"/>
      <c r="F3" s="227"/>
      <c r="G3" s="413" t="s">
        <v>97</v>
      </c>
    </row>
    <row r="4" spans="1:7" ht="26.25" customHeight="1">
      <c r="A4" s="414"/>
      <c r="B4" s="174" t="s">
        <v>11</v>
      </c>
      <c r="C4" s="501" t="s">
        <v>98</v>
      </c>
      <c r="D4" s="519" t="s">
        <v>248</v>
      </c>
      <c r="E4" s="501" t="s">
        <v>249</v>
      </c>
      <c r="F4" s="519" t="s">
        <v>250</v>
      </c>
      <c r="G4" s="502" t="s">
        <v>251</v>
      </c>
    </row>
    <row r="5" spans="1:8" ht="26.25" customHeight="1">
      <c r="A5" s="403" t="s">
        <v>106</v>
      </c>
      <c r="B5" s="404"/>
      <c r="C5" s="534"/>
      <c r="D5" s="535"/>
      <c r="E5" s="534"/>
      <c r="F5" s="507"/>
      <c r="G5" s="536"/>
      <c r="H5" s="315"/>
    </row>
    <row r="6" spans="1:8" ht="26.25" customHeight="1">
      <c r="A6" s="510" t="s">
        <v>252</v>
      </c>
      <c r="B6" s="511"/>
      <c r="C6" s="351">
        <v>5600</v>
      </c>
      <c r="D6" s="351">
        <v>6720810</v>
      </c>
      <c r="E6" s="351">
        <v>3157683</v>
      </c>
      <c r="F6" s="352">
        <v>32112</v>
      </c>
      <c r="G6" s="415">
        <v>3531015</v>
      </c>
      <c r="H6" s="315"/>
    </row>
    <row r="7" spans="1:9" ht="26.25" customHeight="1">
      <c r="A7" s="510" t="s">
        <v>253</v>
      </c>
      <c r="B7" s="511"/>
      <c r="C7" s="351">
        <v>46020</v>
      </c>
      <c r="D7" s="351">
        <v>95575862</v>
      </c>
      <c r="E7" s="351">
        <v>33414755</v>
      </c>
      <c r="F7" s="352">
        <v>432469</v>
      </c>
      <c r="G7" s="415">
        <v>61727948</v>
      </c>
      <c r="H7" s="315"/>
      <c r="I7" s="74"/>
    </row>
    <row r="8" spans="1:9" ht="26.25" customHeight="1">
      <c r="A8" s="510" t="s">
        <v>254</v>
      </c>
      <c r="B8" s="511"/>
      <c r="C8" s="351">
        <v>49263</v>
      </c>
      <c r="D8" s="351">
        <v>179023740</v>
      </c>
      <c r="E8" s="351">
        <v>56085276</v>
      </c>
      <c r="F8" s="352">
        <v>358874</v>
      </c>
      <c r="G8" s="415">
        <v>122579012</v>
      </c>
      <c r="H8" s="315"/>
      <c r="I8" s="74"/>
    </row>
    <row r="9" spans="1:9" ht="26.25" customHeight="1">
      <c r="A9" s="510" t="s">
        <v>255</v>
      </c>
      <c r="B9" s="511"/>
      <c r="C9" s="351">
        <v>29176</v>
      </c>
      <c r="D9" s="351">
        <v>152465307</v>
      </c>
      <c r="E9" s="351">
        <v>43101057</v>
      </c>
      <c r="F9" s="352">
        <v>158863</v>
      </c>
      <c r="G9" s="415">
        <v>109205387</v>
      </c>
      <c r="H9" s="315"/>
      <c r="I9" s="74"/>
    </row>
    <row r="10" spans="1:9" ht="26.25" customHeight="1">
      <c r="A10" s="510" t="s">
        <v>256</v>
      </c>
      <c r="B10" s="511"/>
      <c r="C10" s="351">
        <v>15062</v>
      </c>
      <c r="D10" s="351">
        <v>101536431</v>
      </c>
      <c r="E10" s="351">
        <v>26093007</v>
      </c>
      <c r="F10" s="352">
        <v>79181</v>
      </c>
      <c r="G10" s="415">
        <v>75364076</v>
      </c>
      <c r="H10" s="315"/>
      <c r="I10" s="74"/>
    </row>
    <row r="11" spans="1:9" ht="26.25" customHeight="1">
      <c r="A11" s="510" t="s">
        <v>257</v>
      </c>
      <c r="B11" s="511"/>
      <c r="C11" s="351">
        <v>9901</v>
      </c>
      <c r="D11" s="351">
        <v>79926878</v>
      </c>
      <c r="E11" s="351">
        <v>18240989</v>
      </c>
      <c r="F11" s="352">
        <v>231843</v>
      </c>
      <c r="G11" s="415">
        <v>61454046</v>
      </c>
      <c r="H11" s="315"/>
      <c r="I11" s="74"/>
    </row>
    <row r="12" spans="1:9" ht="26.25" customHeight="1">
      <c r="A12" s="510" t="s">
        <v>258</v>
      </c>
      <c r="B12" s="511"/>
      <c r="C12" s="351">
        <v>3241</v>
      </c>
      <c r="D12" s="351">
        <v>30392633</v>
      </c>
      <c r="E12" s="351">
        <v>5923783</v>
      </c>
      <c r="F12" s="352">
        <v>214901</v>
      </c>
      <c r="G12" s="415">
        <v>24253949</v>
      </c>
      <c r="H12" s="315"/>
      <c r="I12" s="74"/>
    </row>
    <row r="13" spans="1:9" ht="26.25" customHeight="1">
      <c r="A13" s="510" t="s">
        <v>259</v>
      </c>
      <c r="B13" s="511"/>
      <c r="C13" s="351">
        <v>2951</v>
      </c>
      <c r="D13" s="351">
        <v>32587272</v>
      </c>
      <c r="E13" s="351">
        <v>5391408</v>
      </c>
      <c r="F13" s="352">
        <v>202025</v>
      </c>
      <c r="G13" s="415">
        <v>26993839</v>
      </c>
      <c r="H13" s="315"/>
      <c r="I13" s="74"/>
    </row>
    <row r="14" spans="1:9" ht="26.25" customHeight="1">
      <c r="A14" s="510" t="s">
        <v>260</v>
      </c>
      <c r="B14" s="511"/>
      <c r="C14" s="351">
        <v>2722</v>
      </c>
      <c r="D14" s="351">
        <v>42862484</v>
      </c>
      <c r="E14" s="351">
        <v>4998946</v>
      </c>
      <c r="F14" s="352">
        <v>194735</v>
      </c>
      <c r="G14" s="415">
        <v>37668358</v>
      </c>
      <c r="H14" s="315"/>
      <c r="I14" s="74"/>
    </row>
    <row r="15" spans="1:9" ht="26.25" customHeight="1">
      <c r="A15" s="510" t="s">
        <v>261</v>
      </c>
      <c r="B15" s="511"/>
      <c r="C15" s="351">
        <v>859</v>
      </c>
      <c r="D15" s="351">
        <v>22084691</v>
      </c>
      <c r="E15" s="351">
        <v>1508044</v>
      </c>
      <c r="F15" s="352">
        <v>53859</v>
      </c>
      <c r="G15" s="415">
        <v>20522788</v>
      </c>
      <c r="H15" s="315"/>
      <c r="I15" s="74"/>
    </row>
    <row r="16" spans="1:9" ht="26.25" customHeight="1">
      <c r="A16" s="510" t="s">
        <v>262</v>
      </c>
      <c r="B16" s="511"/>
      <c r="C16" s="351">
        <v>168</v>
      </c>
      <c r="D16" s="351">
        <v>7899623</v>
      </c>
      <c r="E16" s="351">
        <v>277025</v>
      </c>
      <c r="F16" s="352">
        <v>8346</v>
      </c>
      <c r="G16" s="415">
        <v>7614252</v>
      </c>
      <c r="H16" s="315"/>
      <c r="I16" s="74"/>
    </row>
    <row r="17" spans="1:9" ht="26.25" customHeight="1">
      <c r="A17" s="510" t="s">
        <v>263</v>
      </c>
      <c r="B17" s="511"/>
      <c r="C17" s="351">
        <v>41</v>
      </c>
      <c r="D17" s="351">
        <v>3829054</v>
      </c>
      <c r="E17" s="351">
        <v>65262</v>
      </c>
      <c r="F17" s="352">
        <v>2700</v>
      </c>
      <c r="G17" s="415">
        <v>3761092</v>
      </c>
      <c r="H17" s="315"/>
      <c r="I17" s="74"/>
    </row>
    <row r="18" spans="1:9" ht="26.25" customHeight="1">
      <c r="A18" s="530" t="s">
        <v>124</v>
      </c>
      <c r="B18" s="531"/>
      <c r="C18" s="351">
        <f>SUM(C6:C17)</f>
        <v>165004</v>
      </c>
      <c r="D18" s="351">
        <f>SUM(D6:D17)</f>
        <v>754904785</v>
      </c>
      <c r="E18" s="351">
        <f>SUM(E6:E17)</f>
        <v>198257235</v>
      </c>
      <c r="F18" s="351">
        <f>SUM(F6:F17)</f>
        <v>1969908</v>
      </c>
      <c r="G18" s="415">
        <f>SUM(G6:G17)</f>
        <v>554675762</v>
      </c>
      <c r="H18" s="315"/>
      <c r="I18" s="74"/>
    </row>
    <row r="19" spans="1:7" ht="26.25" customHeight="1">
      <c r="A19" s="530" t="s">
        <v>125</v>
      </c>
      <c r="B19" s="531"/>
      <c r="C19" s="416">
        <f>+C18/C37*100</f>
        <v>100.2917507476113</v>
      </c>
      <c r="D19" s="416">
        <f>+D18/D37*100</f>
        <v>101.69042454600815</v>
      </c>
      <c r="E19" s="416">
        <f>+E18/E37*100</f>
        <v>101.29305251070129</v>
      </c>
      <c r="F19" s="416">
        <f>+F18/F37*100</f>
        <v>100.68479077541133</v>
      </c>
      <c r="G19" s="417">
        <f>+G18/G37*100</f>
        <v>101.83697774299385</v>
      </c>
    </row>
    <row r="20" spans="1:9" ht="27.75" customHeight="1" hidden="1">
      <c r="A20" s="512" t="s">
        <v>127</v>
      </c>
      <c r="B20" s="418" t="s">
        <v>48</v>
      </c>
      <c r="C20" s="340">
        <v>151633</v>
      </c>
      <c r="D20" s="340">
        <v>740147091</v>
      </c>
      <c r="E20" s="340">
        <v>210506199</v>
      </c>
      <c r="F20" s="340"/>
      <c r="G20" s="388">
        <v>529640892</v>
      </c>
      <c r="H20" s="315"/>
      <c r="I20" s="74"/>
    </row>
    <row r="21" spans="1:7" ht="26.25" customHeight="1" hidden="1">
      <c r="A21" s="513"/>
      <c r="B21" s="418" t="s">
        <v>49</v>
      </c>
      <c r="C21" s="340">
        <v>150306</v>
      </c>
      <c r="D21" s="340">
        <v>727665974</v>
      </c>
      <c r="E21" s="340">
        <v>207462513</v>
      </c>
      <c r="F21" s="340"/>
      <c r="G21" s="388">
        <v>520230461</v>
      </c>
    </row>
    <row r="22" spans="1:7" ht="26.25" customHeight="1" hidden="1">
      <c r="A22" s="513"/>
      <c r="B22" s="418" t="s">
        <v>50</v>
      </c>
      <c r="C22" s="340">
        <v>149355</v>
      </c>
      <c r="D22" s="340">
        <v>708095065</v>
      </c>
      <c r="E22" s="340">
        <v>202739338</v>
      </c>
      <c r="F22" s="340"/>
      <c r="G22" s="388">
        <v>505355727</v>
      </c>
    </row>
    <row r="23" spans="1:7" ht="26.25" customHeight="1" hidden="1">
      <c r="A23" s="513"/>
      <c r="B23" s="418" t="s">
        <v>51</v>
      </c>
      <c r="C23" s="340">
        <v>148453</v>
      </c>
      <c r="D23" s="340">
        <v>696915834</v>
      </c>
      <c r="E23" s="340">
        <v>199988828</v>
      </c>
      <c r="F23" s="340"/>
      <c r="G23" s="388">
        <v>496927006</v>
      </c>
    </row>
    <row r="24" spans="1:9" ht="26.25" customHeight="1" hidden="1">
      <c r="A24" s="513"/>
      <c r="B24" s="418" t="s">
        <v>52</v>
      </c>
      <c r="C24" s="340">
        <v>146407</v>
      </c>
      <c r="D24" s="340">
        <v>684998010</v>
      </c>
      <c r="E24" s="340">
        <v>196883172</v>
      </c>
      <c r="F24" s="340"/>
      <c r="G24" s="388">
        <v>488114838</v>
      </c>
      <c r="H24" s="315"/>
      <c r="I24" s="74"/>
    </row>
    <row r="25" spans="1:9" ht="26.25" customHeight="1" hidden="1">
      <c r="A25" s="513"/>
      <c r="B25" s="418" t="s">
        <v>53</v>
      </c>
      <c r="C25" s="350">
        <v>143379</v>
      </c>
      <c r="D25" s="340">
        <v>663925368</v>
      </c>
      <c r="E25" s="340">
        <v>191518070</v>
      </c>
      <c r="F25" s="340"/>
      <c r="G25" s="388">
        <v>472407298</v>
      </c>
      <c r="H25" s="315"/>
      <c r="I25" s="74"/>
    </row>
    <row r="26" spans="1:9" ht="26.25" customHeight="1" hidden="1">
      <c r="A26" s="513"/>
      <c r="B26" s="418" t="s">
        <v>56</v>
      </c>
      <c r="C26" s="350">
        <v>154162</v>
      </c>
      <c r="D26" s="340">
        <v>685650963</v>
      </c>
      <c r="E26" s="340">
        <v>199969401</v>
      </c>
      <c r="F26" s="340"/>
      <c r="G26" s="388">
        <v>485681562</v>
      </c>
      <c r="H26" s="315"/>
      <c r="I26" s="74"/>
    </row>
    <row r="27" spans="1:9" ht="26.25" customHeight="1" hidden="1">
      <c r="A27" s="513"/>
      <c r="B27" s="418" t="s">
        <v>57</v>
      </c>
      <c r="C27" s="350">
        <v>155557</v>
      </c>
      <c r="D27" s="340">
        <v>696517962</v>
      </c>
      <c r="E27" s="340">
        <v>201976057</v>
      </c>
      <c r="F27" s="340"/>
      <c r="G27" s="388">
        <v>494541905</v>
      </c>
      <c r="H27" s="315"/>
      <c r="I27" s="74"/>
    </row>
    <row r="28" spans="1:9" ht="26.25" customHeight="1" hidden="1">
      <c r="A28" s="513"/>
      <c r="B28" s="418" t="s">
        <v>58</v>
      </c>
      <c r="C28" s="350">
        <v>157343</v>
      </c>
      <c r="D28" s="340">
        <v>704247253</v>
      </c>
      <c r="E28" s="340">
        <v>205146748</v>
      </c>
      <c r="F28" s="340"/>
      <c r="G28" s="388">
        <v>499100505</v>
      </c>
      <c r="H28" s="315"/>
      <c r="I28" s="74"/>
    </row>
    <row r="29" spans="1:9" ht="26.25" customHeight="1" hidden="1">
      <c r="A29" s="513"/>
      <c r="B29" s="418" t="s">
        <v>59</v>
      </c>
      <c r="C29" s="350">
        <v>157108</v>
      </c>
      <c r="D29" s="340">
        <v>701824322</v>
      </c>
      <c r="E29" s="340">
        <v>204647490</v>
      </c>
      <c r="F29" s="340"/>
      <c r="G29" s="388">
        <v>497176832</v>
      </c>
      <c r="H29" s="315"/>
      <c r="I29" s="74"/>
    </row>
    <row r="30" spans="1:7" ht="26.25" customHeight="1" hidden="1">
      <c r="A30" s="513"/>
      <c r="B30" s="418" t="s">
        <v>61</v>
      </c>
      <c r="C30" s="350">
        <v>150995</v>
      </c>
      <c r="D30" s="340">
        <v>652019171</v>
      </c>
      <c r="E30" s="340">
        <v>192909224</v>
      </c>
      <c r="F30" s="340"/>
      <c r="G30" s="388">
        <v>459109947</v>
      </c>
    </row>
    <row r="31" spans="1:7" ht="26.25" customHeight="1" hidden="1">
      <c r="A31" s="513"/>
      <c r="B31" s="418" t="s">
        <v>129</v>
      </c>
      <c r="C31" s="350">
        <v>150995</v>
      </c>
      <c r="D31" s="340">
        <v>654440781</v>
      </c>
      <c r="E31" s="340">
        <v>193465329</v>
      </c>
      <c r="F31" s="340"/>
      <c r="G31" s="388">
        <v>460975452</v>
      </c>
    </row>
    <row r="32" spans="1:8" ht="26.25" customHeight="1" hidden="1">
      <c r="A32" s="513"/>
      <c r="B32" s="418" t="s">
        <v>130</v>
      </c>
      <c r="C32" s="350">
        <v>151889</v>
      </c>
      <c r="D32" s="340">
        <v>659432495</v>
      </c>
      <c r="E32" s="340">
        <v>194820196</v>
      </c>
      <c r="F32" s="340"/>
      <c r="G32" s="388">
        <v>464610927</v>
      </c>
      <c r="H32" s="315"/>
    </row>
    <row r="33" spans="1:9" ht="26.25" customHeight="1" hidden="1">
      <c r="A33" s="513"/>
      <c r="B33" s="418" t="s">
        <v>264</v>
      </c>
      <c r="C33" s="350">
        <v>157595</v>
      </c>
      <c r="D33" s="340">
        <v>704882822</v>
      </c>
      <c r="E33" s="340">
        <v>203734730</v>
      </c>
      <c r="F33" s="419" t="s">
        <v>225</v>
      </c>
      <c r="G33" s="388">
        <v>501146411</v>
      </c>
      <c r="H33" s="315"/>
      <c r="I33" s="74"/>
    </row>
    <row r="34" spans="1:9" ht="26.25" customHeight="1">
      <c r="A34" s="513"/>
      <c r="B34" s="238" t="s">
        <v>265</v>
      </c>
      <c r="C34" s="420">
        <v>159668</v>
      </c>
      <c r="D34" s="376">
        <v>717950563</v>
      </c>
      <c r="E34" s="376">
        <v>206497238</v>
      </c>
      <c r="F34" s="419" t="s">
        <v>225</v>
      </c>
      <c r="G34" s="415">
        <v>511451734</v>
      </c>
      <c r="H34" s="315"/>
      <c r="I34" s="74"/>
    </row>
    <row r="35" spans="1:9" ht="26.25" customHeight="1">
      <c r="A35" s="513"/>
      <c r="B35" s="418" t="s">
        <v>266</v>
      </c>
      <c r="C35" s="421">
        <v>161828</v>
      </c>
      <c r="D35" s="351">
        <v>733758829</v>
      </c>
      <c r="E35" s="351">
        <v>210309818</v>
      </c>
      <c r="F35" s="419" t="s">
        <v>225</v>
      </c>
      <c r="G35" s="415">
        <v>523448676</v>
      </c>
      <c r="H35" s="315"/>
      <c r="I35" s="74"/>
    </row>
    <row r="36" spans="1:9" ht="26.25" customHeight="1">
      <c r="A36" s="513"/>
      <c r="B36" s="418" t="s">
        <v>267</v>
      </c>
      <c r="C36" s="421">
        <v>164291</v>
      </c>
      <c r="D36" s="351">
        <v>747583112</v>
      </c>
      <c r="E36" s="351">
        <v>213996265</v>
      </c>
      <c r="F36" s="419" t="s">
        <v>225</v>
      </c>
      <c r="G36" s="415">
        <v>533586297</v>
      </c>
      <c r="H36" s="315"/>
      <c r="I36" s="74"/>
    </row>
    <row r="37" spans="1:9" ht="26.25" customHeight="1" thickBot="1">
      <c r="A37" s="514"/>
      <c r="B37" s="422" t="s">
        <v>268</v>
      </c>
      <c r="C37" s="423">
        <v>164524</v>
      </c>
      <c r="D37" s="424">
        <v>742355820</v>
      </c>
      <c r="E37" s="424">
        <v>195726390</v>
      </c>
      <c r="F37" s="424">
        <v>1956510</v>
      </c>
      <c r="G37" s="425">
        <v>544670290</v>
      </c>
      <c r="H37" s="315"/>
      <c r="I37" s="74"/>
    </row>
    <row r="38" spans="1:9" ht="26.25" customHeight="1">
      <c r="A38" s="196" t="s">
        <v>269</v>
      </c>
      <c r="B38" s="196"/>
      <c r="C38" s="196"/>
      <c r="D38" s="196"/>
      <c r="E38" s="196"/>
      <c r="F38" s="196"/>
      <c r="G38" s="196"/>
      <c r="H38" s="315"/>
      <c r="I38" s="74"/>
    </row>
    <row r="39" spans="3:8" ht="26.25" customHeight="1" hidden="1">
      <c r="C39" s="74" t="s">
        <v>137</v>
      </c>
      <c r="D39" s="74" t="s">
        <v>137</v>
      </c>
      <c r="E39" s="74" t="s">
        <v>137</v>
      </c>
      <c r="F39" s="74" t="s">
        <v>137</v>
      </c>
      <c r="G39" s="74" t="s">
        <v>137</v>
      </c>
      <c r="H39" s="315"/>
    </row>
    <row r="40" spans="2:7" ht="26.25" customHeight="1" hidden="1">
      <c r="B40" s="75" t="s">
        <v>270</v>
      </c>
      <c r="C40" s="315">
        <v>-3</v>
      </c>
      <c r="D40" s="315">
        <v>-4</v>
      </c>
      <c r="E40" s="315">
        <v>-5</v>
      </c>
      <c r="F40" s="315">
        <v>-7</v>
      </c>
      <c r="G40" s="315">
        <v>-8</v>
      </c>
    </row>
    <row r="41" ht="26.25" customHeight="1" hidden="1"/>
    <row r="42" spans="4:7" ht="26.25" customHeight="1">
      <c r="D42" s="55"/>
      <c r="E42" s="55"/>
      <c r="F42" s="55"/>
      <c r="G42" s="55"/>
    </row>
  </sheetData>
  <sheetProtection/>
  <mergeCells count="20">
    <mergeCell ref="C4:C5"/>
    <mergeCell ref="D4:D5"/>
    <mergeCell ref="E4:E5"/>
    <mergeCell ref="F4:F5"/>
    <mergeCell ref="G4:G5"/>
    <mergeCell ref="A6:B6"/>
    <mergeCell ref="A7:B7"/>
    <mergeCell ref="A8:B8"/>
    <mergeCell ref="A9:B9"/>
    <mergeCell ref="A10:B10"/>
    <mergeCell ref="A11:B11"/>
    <mergeCell ref="A12:B12"/>
    <mergeCell ref="A19:B19"/>
    <mergeCell ref="A20:A37"/>
    <mergeCell ref="A13:B13"/>
    <mergeCell ref="A14:B14"/>
    <mergeCell ref="A15:B15"/>
    <mergeCell ref="A16:B16"/>
    <mergeCell ref="A17:B17"/>
    <mergeCell ref="A18:B18"/>
  </mergeCells>
  <printOptions horizontalCentered="1"/>
  <pageMargins left="0.5905511811023623" right="0.5905511811023623" top="0.3937007874015748" bottom="0.1968503937007874" header="0.5905511811023623" footer="0.1968503937007874"/>
  <pageSetup horizontalDpi="600" verticalDpi="600" orientation="portrait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showGridLines="0" view="pageBreakPreview" zoomScale="85" zoomScaleSheetLayoutView="85" zoomScalePageLayoutView="0" workbookViewId="0" topLeftCell="A1">
      <selection activeCell="A17" sqref="A17:B17"/>
    </sheetView>
  </sheetViews>
  <sheetFormatPr defaultColWidth="8.796875" defaultRowHeight="24.75" customHeight="1"/>
  <cols>
    <col min="1" max="1" width="10.69921875" style="14" customWidth="1"/>
    <col min="2" max="2" width="18.09765625" style="14" customWidth="1"/>
    <col min="3" max="3" width="6.69921875" style="14" customWidth="1"/>
    <col min="4" max="8" width="11.69921875" style="14" customWidth="1"/>
    <col min="9" max="9" width="11.3984375" style="14" hidden="1" customWidth="1"/>
    <col min="10" max="10" width="0" style="14" hidden="1" customWidth="1"/>
    <col min="11" max="12" width="21.09765625" style="426" hidden="1" customWidth="1"/>
    <col min="13" max="13" width="12.69921875" style="14" hidden="1" customWidth="1"/>
    <col min="14" max="15" width="0" style="14" hidden="1" customWidth="1"/>
    <col min="16" max="16384" width="9" style="14" customWidth="1"/>
  </cols>
  <sheetData>
    <row r="1" spans="1:8" ht="27" customHeight="1">
      <c r="A1" s="333"/>
      <c r="B1" s="196"/>
      <c r="C1" s="196"/>
      <c r="D1" s="196"/>
      <c r="E1" s="196"/>
      <c r="F1" s="196"/>
      <c r="G1" s="196"/>
      <c r="H1" s="196"/>
    </row>
    <row r="2" spans="1:11" ht="27" customHeight="1">
      <c r="A2" s="333" t="s">
        <v>271</v>
      </c>
      <c r="B2" s="196"/>
      <c r="C2" s="196"/>
      <c r="D2" s="196"/>
      <c r="E2" s="196"/>
      <c r="F2" s="196"/>
      <c r="G2" s="196"/>
      <c r="H2" s="196"/>
      <c r="K2" s="213"/>
    </row>
    <row r="3" spans="1:8" ht="24.75" customHeight="1" thickBot="1">
      <c r="A3" s="227"/>
      <c r="B3" s="196"/>
      <c r="C3" s="196"/>
      <c r="D3" s="196"/>
      <c r="E3" s="196"/>
      <c r="F3" s="427"/>
      <c r="G3" s="427"/>
      <c r="H3" s="413" t="s">
        <v>97</v>
      </c>
    </row>
    <row r="4" spans="1:12" ht="28.5" customHeight="1">
      <c r="A4" s="414"/>
      <c r="B4" s="174" t="s">
        <v>11</v>
      </c>
      <c r="C4" s="175" t="s">
        <v>161</v>
      </c>
      <c r="D4" s="519" t="s">
        <v>272</v>
      </c>
      <c r="E4" s="519" t="s">
        <v>273</v>
      </c>
      <c r="F4" s="519" t="s">
        <v>274</v>
      </c>
      <c r="G4" s="519" t="s">
        <v>275</v>
      </c>
      <c r="H4" s="541" t="s">
        <v>276</v>
      </c>
      <c r="I4" s="428"/>
      <c r="K4" s="540" t="s">
        <v>277</v>
      </c>
      <c r="L4" s="540" t="s">
        <v>278</v>
      </c>
    </row>
    <row r="5" spans="1:12" ht="28.5" customHeight="1">
      <c r="A5" s="403" t="s">
        <v>106</v>
      </c>
      <c r="B5" s="404"/>
      <c r="C5" s="194" t="s">
        <v>279</v>
      </c>
      <c r="D5" s="507"/>
      <c r="E5" s="507"/>
      <c r="F5" s="507"/>
      <c r="G5" s="535"/>
      <c r="H5" s="542"/>
      <c r="K5" s="540"/>
      <c r="L5" s="540"/>
    </row>
    <row r="6" spans="1:13" ht="24.75" customHeight="1">
      <c r="A6" s="510" t="s">
        <v>252</v>
      </c>
      <c r="B6" s="511"/>
      <c r="C6" s="351">
        <v>570</v>
      </c>
      <c r="D6" s="351">
        <v>5727116</v>
      </c>
      <c r="E6" s="318">
        <v>21257</v>
      </c>
      <c r="F6" s="351">
        <f>M6</f>
        <v>436294</v>
      </c>
      <c r="G6" s="352">
        <v>13993</v>
      </c>
      <c r="H6" s="429">
        <v>40856</v>
      </c>
      <c r="K6" s="430">
        <v>328455</v>
      </c>
      <c r="L6" s="430">
        <v>107839</v>
      </c>
      <c r="M6" s="431">
        <f>SUM(K6:L6)</f>
        <v>436294</v>
      </c>
    </row>
    <row r="7" spans="1:13" ht="24.75" customHeight="1">
      <c r="A7" s="510" t="s">
        <v>253</v>
      </c>
      <c r="B7" s="511"/>
      <c r="C7" s="351">
        <v>469</v>
      </c>
      <c r="D7" s="351">
        <v>2350300</v>
      </c>
      <c r="E7" s="318">
        <v>7771</v>
      </c>
      <c r="F7" s="351">
        <f aca="true" t="shared" si="0" ref="F7:F16">M7</f>
        <v>412088</v>
      </c>
      <c r="G7" s="352">
        <v>27578</v>
      </c>
      <c r="H7" s="429">
        <v>15336</v>
      </c>
      <c r="K7" s="430">
        <v>245609</v>
      </c>
      <c r="L7" s="430">
        <v>166479</v>
      </c>
      <c r="M7" s="431">
        <f aca="true" t="shared" si="1" ref="M7:M18">SUM(K7:L7)</f>
        <v>412088</v>
      </c>
    </row>
    <row r="8" spans="1:13" ht="24.75" customHeight="1">
      <c r="A8" s="510" t="s">
        <v>254</v>
      </c>
      <c r="B8" s="511"/>
      <c r="C8" s="351">
        <v>444</v>
      </c>
      <c r="D8" s="351">
        <v>1982176</v>
      </c>
      <c r="E8" s="318">
        <v>7600</v>
      </c>
      <c r="F8" s="351">
        <f t="shared" si="0"/>
        <v>575135</v>
      </c>
      <c r="G8" s="352">
        <v>24115</v>
      </c>
      <c r="H8" s="429">
        <v>52309</v>
      </c>
      <c r="K8" s="430">
        <v>321359</v>
      </c>
      <c r="L8" s="430">
        <v>253776</v>
      </c>
      <c r="M8" s="431">
        <f t="shared" si="1"/>
        <v>575135</v>
      </c>
    </row>
    <row r="9" spans="1:13" ht="24.75" customHeight="1">
      <c r="A9" s="510" t="s">
        <v>255</v>
      </c>
      <c r="B9" s="511"/>
      <c r="C9" s="351">
        <v>363</v>
      </c>
      <c r="D9" s="351">
        <v>1758255</v>
      </c>
      <c r="E9" s="351">
        <v>6007</v>
      </c>
      <c r="F9" s="351">
        <f t="shared" si="0"/>
        <v>363966</v>
      </c>
      <c r="G9" s="352">
        <v>14747</v>
      </c>
      <c r="H9" s="429">
        <v>33297</v>
      </c>
      <c r="K9" s="430">
        <v>199980</v>
      </c>
      <c r="L9" s="430">
        <v>163986</v>
      </c>
      <c r="M9" s="431">
        <f t="shared" si="1"/>
        <v>363966</v>
      </c>
    </row>
    <row r="10" spans="1:13" ht="24.75" customHeight="1">
      <c r="A10" s="510" t="s">
        <v>256</v>
      </c>
      <c r="B10" s="511"/>
      <c r="C10" s="351">
        <v>249</v>
      </c>
      <c r="D10" s="351">
        <v>812437</v>
      </c>
      <c r="E10" s="351">
        <v>356</v>
      </c>
      <c r="F10" s="351">
        <f t="shared" si="0"/>
        <v>1485497</v>
      </c>
      <c r="G10" s="352">
        <v>42954</v>
      </c>
      <c r="H10" s="429">
        <v>32548</v>
      </c>
      <c r="K10" s="430">
        <v>1333744</v>
      </c>
      <c r="L10" s="430">
        <v>151753</v>
      </c>
      <c r="M10" s="431">
        <f t="shared" si="1"/>
        <v>1485497</v>
      </c>
    </row>
    <row r="11" spans="1:13" ht="24.75" customHeight="1">
      <c r="A11" s="510" t="s">
        <v>257</v>
      </c>
      <c r="B11" s="511"/>
      <c r="C11" s="351">
        <v>242</v>
      </c>
      <c r="D11" s="351">
        <v>1243828</v>
      </c>
      <c r="E11" s="351">
        <v>7562</v>
      </c>
      <c r="F11" s="351">
        <f t="shared" si="0"/>
        <v>1359568</v>
      </c>
      <c r="G11" s="352">
        <v>26363</v>
      </c>
      <c r="H11" s="429">
        <v>18825</v>
      </c>
      <c r="K11" s="430">
        <v>1194095</v>
      </c>
      <c r="L11" s="430">
        <v>165473</v>
      </c>
      <c r="M11" s="431">
        <f t="shared" si="1"/>
        <v>1359568</v>
      </c>
    </row>
    <row r="12" spans="1:13" ht="24.75" customHeight="1">
      <c r="A12" s="510" t="s">
        <v>258</v>
      </c>
      <c r="B12" s="511"/>
      <c r="C12" s="351">
        <v>127</v>
      </c>
      <c r="D12" s="351">
        <v>347250</v>
      </c>
      <c r="E12" s="351">
        <v>5058</v>
      </c>
      <c r="F12" s="351">
        <f t="shared" si="0"/>
        <v>2406567</v>
      </c>
      <c r="G12" s="352">
        <v>16676</v>
      </c>
      <c r="H12" s="415">
        <v>56671</v>
      </c>
      <c r="K12" s="430">
        <v>361722</v>
      </c>
      <c r="L12" s="430">
        <v>2044845</v>
      </c>
      <c r="M12" s="431">
        <f t="shared" si="1"/>
        <v>2406567</v>
      </c>
    </row>
    <row r="13" spans="1:13" ht="24.75" customHeight="1">
      <c r="A13" s="510" t="s">
        <v>259</v>
      </c>
      <c r="B13" s="511"/>
      <c r="C13" s="351">
        <v>150</v>
      </c>
      <c r="D13" s="351">
        <v>761727</v>
      </c>
      <c r="E13" s="351">
        <v>1809</v>
      </c>
      <c r="F13" s="351">
        <f t="shared" si="0"/>
        <v>2806716</v>
      </c>
      <c r="G13" s="352">
        <v>55183</v>
      </c>
      <c r="H13" s="415">
        <v>23867</v>
      </c>
      <c r="K13" s="430">
        <v>2097581</v>
      </c>
      <c r="L13" s="430">
        <v>709135</v>
      </c>
      <c r="M13" s="431">
        <f t="shared" si="1"/>
        <v>2806716</v>
      </c>
    </row>
    <row r="14" spans="1:13" ht="24.75" customHeight="1">
      <c r="A14" s="510" t="s">
        <v>260</v>
      </c>
      <c r="B14" s="511"/>
      <c r="C14" s="351">
        <v>190</v>
      </c>
      <c r="D14" s="351">
        <v>593256</v>
      </c>
      <c r="E14" s="351">
        <v>6538</v>
      </c>
      <c r="F14" s="351">
        <f t="shared" si="0"/>
        <v>1567480</v>
      </c>
      <c r="G14" s="352">
        <v>38024</v>
      </c>
      <c r="H14" s="429">
        <v>8459</v>
      </c>
      <c r="K14" s="430">
        <v>1288353</v>
      </c>
      <c r="L14" s="430">
        <v>279127</v>
      </c>
      <c r="M14" s="431">
        <f t="shared" si="1"/>
        <v>1567480</v>
      </c>
    </row>
    <row r="15" spans="1:13" ht="24.75" customHeight="1">
      <c r="A15" s="510" t="s">
        <v>261</v>
      </c>
      <c r="B15" s="511"/>
      <c r="C15" s="351">
        <v>110</v>
      </c>
      <c r="D15" s="351">
        <v>249757</v>
      </c>
      <c r="E15" s="351">
        <v>38370</v>
      </c>
      <c r="F15" s="351">
        <f t="shared" si="0"/>
        <v>12680381</v>
      </c>
      <c r="G15" s="352">
        <v>62178</v>
      </c>
      <c r="H15" s="429">
        <v>4432</v>
      </c>
      <c r="K15" s="430">
        <v>12402698</v>
      </c>
      <c r="L15" s="430">
        <v>277683</v>
      </c>
      <c r="M15" s="431">
        <f>SUM(K15:L15)</f>
        <v>12680381</v>
      </c>
    </row>
    <row r="16" spans="1:13" ht="24.75" customHeight="1">
      <c r="A16" s="510" t="s">
        <v>262</v>
      </c>
      <c r="B16" s="511"/>
      <c r="C16" s="351">
        <v>29</v>
      </c>
      <c r="D16" s="351">
        <v>45347</v>
      </c>
      <c r="E16" s="351">
        <v>0</v>
      </c>
      <c r="F16" s="351">
        <f t="shared" si="0"/>
        <v>1577004</v>
      </c>
      <c r="G16" s="352">
        <v>56537</v>
      </c>
      <c r="H16" s="429">
        <v>864</v>
      </c>
      <c r="K16" s="430">
        <v>1551677</v>
      </c>
      <c r="L16" s="430">
        <v>25327</v>
      </c>
      <c r="M16" s="431">
        <f>SUM(K16:L16)</f>
        <v>1577004</v>
      </c>
    </row>
    <row r="17" spans="1:13" ht="24.75" customHeight="1">
      <c r="A17" s="510" t="s">
        <v>263</v>
      </c>
      <c r="B17" s="511"/>
      <c r="C17" s="351">
        <v>11</v>
      </c>
      <c r="D17" s="351">
        <v>75771</v>
      </c>
      <c r="E17" s="351">
        <v>0</v>
      </c>
      <c r="F17" s="351">
        <f>M17</f>
        <v>120158</v>
      </c>
      <c r="G17" s="352">
        <v>14109</v>
      </c>
      <c r="H17" s="429">
        <v>12</v>
      </c>
      <c r="K17" s="430">
        <v>93509</v>
      </c>
      <c r="L17" s="430">
        <v>26649</v>
      </c>
      <c r="M17" s="431">
        <f>SUM(K17:L17)</f>
        <v>120158</v>
      </c>
    </row>
    <row r="18" spans="1:13" ht="24.75" customHeight="1">
      <c r="A18" s="530" t="s">
        <v>124</v>
      </c>
      <c r="B18" s="531"/>
      <c r="C18" s="351">
        <f aca="true" t="shared" si="2" ref="C18:H18">SUM(C6:C17)</f>
        <v>2954</v>
      </c>
      <c r="D18" s="351">
        <f t="shared" si="2"/>
        <v>15947220</v>
      </c>
      <c r="E18" s="351">
        <f t="shared" si="2"/>
        <v>102328</v>
      </c>
      <c r="F18" s="351">
        <f t="shared" si="2"/>
        <v>25790854</v>
      </c>
      <c r="G18" s="351">
        <f t="shared" si="2"/>
        <v>392457</v>
      </c>
      <c r="H18" s="415">
        <f t="shared" si="2"/>
        <v>287476</v>
      </c>
      <c r="K18" s="432">
        <f>SUM(K6:K17)</f>
        <v>21418782</v>
      </c>
      <c r="L18" s="432">
        <f>SUM(L6:L17)</f>
        <v>4372072</v>
      </c>
      <c r="M18" s="431">
        <f t="shared" si="1"/>
        <v>25790854</v>
      </c>
    </row>
    <row r="19" spans="1:12" ht="23.25" customHeight="1">
      <c r="A19" s="530" t="s">
        <v>125</v>
      </c>
      <c r="B19" s="531"/>
      <c r="C19" s="416">
        <f aca="true" t="shared" si="3" ref="C19:H19">+C18/C37*100</f>
        <v>103.28671328671328</v>
      </c>
      <c r="D19" s="416">
        <f t="shared" si="3"/>
        <v>110.55108055656748</v>
      </c>
      <c r="E19" s="416">
        <f t="shared" si="3"/>
        <v>143.579957625335</v>
      </c>
      <c r="F19" s="416">
        <f t="shared" si="3"/>
        <v>258.68713654356884</v>
      </c>
      <c r="G19" s="416">
        <f t="shared" si="3"/>
        <v>115.22214621457448</v>
      </c>
      <c r="H19" s="417">
        <f t="shared" si="3"/>
        <v>163.35348668060732</v>
      </c>
      <c r="K19" s="208" t="s">
        <v>137</v>
      </c>
      <c r="L19" s="208" t="s">
        <v>137</v>
      </c>
    </row>
    <row r="20" spans="1:8" ht="24.75" customHeight="1" hidden="1">
      <c r="A20" s="537" t="s">
        <v>127</v>
      </c>
      <c r="B20" s="187" t="s">
        <v>48</v>
      </c>
      <c r="C20" s="340">
        <v>1996</v>
      </c>
      <c r="D20" s="340">
        <v>20274047</v>
      </c>
      <c r="E20" s="340">
        <v>80664</v>
      </c>
      <c r="F20" s="340">
        <v>2175817</v>
      </c>
      <c r="G20" s="356"/>
      <c r="H20" s="433" t="s">
        <v>280</v>
      </c>
    </row>
    <row r="21" spans="1:8" ht="24.75" customHeight="1" hidden="1">
      <c r="A21" s="538"/>
      <c r="B21" s="187" t="s">
        <v>49</v>
      </c>
      <c r="C21" s="340">
        <v>1661</v>
      </c>
      <c r="D21" s="340">
        <v>15523067</v>
      </c>
      <c r="E21" s="340">
        <v>35434</v>
      </c>
      <c r="F21" s="340">
        <v>926702</v>
      </c>
      <c r="G21" s="356"/>
      <c r="H21" s="433" t="s">
        <v>281</v>
      </c>
    </row>
    <row r="22" spans="1:8" ht="24.75" customHeight="1" hidden="1">
      <c r="A22" s="538"/>
      <c r="B22" s="187" t="s">
        <v>50</v>
      </c>
      <c r="C22" s="340">
        <v>1154</v>
      </c>
      <c r="D22" s="340">
        <v>15397693</v>
      </c>
      <c r="E22" s="340">
        <v>44753</v>
      </c>
      <c r="F22" s="340">
        <v>1552244</v>
      </c>
      <c r="G22" s="356"/>
      <c r="H22" s="433" t="s">
        <v>281</v>
      </c>
    </row>
    <row r="23" spans="1:8" ht="24.75" customHeight="1" hidden="1">
      <c r="A23" s="538"/>
      <c r="B23" s="187" t="s">
        <v>51</v>
      </c>
      <c r="C23" s="340">
        <v>1158</v>
      </c>
      <c r="D23" s="340">
        <v>13983799</v>
      </c>
      <c r="E23" s="340">
        <v>106424</v>
      </c>
      <c r="F23" s="340">
        <v>1001226</v>
      </c>
      <c r="G23" s="356"/>
      <c r="H23" s="433" t="s">
        <v>281</v>
      </c>
    </row>
    <row r="24" spans="1:8" ht="24.75" customHeight="1" hidden="1">
      <c r="A24" s="538"/>
      <c r="B24" s="187" t="s">
        <v>52</v>
      </c>
      <c r="C24" s="340">
        <v>1046</v>
      </c>
      <c r="D24" s="340">
        <v>13558132</v>
      </c>
      <c r="E24" s="340">
        <v>16242</v>
      </c>
      <c r="F24" s="340">
        <v>1990414</v>
      </c>
      <c r="G24" s="356"/>
      <c r="H24" s="434">
        <v>6517</v>
      </c>
    </row>
    <row r="25" spans="1:8" ht="24.75" customHeight="1" hidden="1">
      <c r="A25" s="538"/>
      <c r="B25" s="187" t="s">
        <v>53</v>
      </c>
      <c r="C25" s="340">
        <v>958</v>
      </c>
      <c r="D25" s="340">
        <v>11415528</v>
      </c>
      <c r="E25" s="340">
        <v>22876</v>
      </c>
      <c r="F25" s="340">
        <v>520290</v>
      </c>
      <c r="G25" s="435"/>
      <c r="H25" s="436">
        <v>26771</v>
      </c>
    </row>
    <row r="26" spans="1:8" ht="24.75" customHeight="1" hidden="1">
      <c r="A26" s="538"/>
      <c r="B26" s="85" t="s">
        <v>56</v>
      </c>
      <c r="C26" s="340">
        <v>2811</v>
      </c>
      <c r="D26" s="340">
        <v>12658469</v>
      </c>
      <c r="E26" s="340">
        <v>191315</v>
      </c>
      <c r="F26" s="340">
        <v>9529960</v>
      </c>
      <c r="G26" s="437" t="s">
        <v>225</v>
      </c>
      <c r="H26" s="434">
        <v>96534</v>
      </c>
    </row>
    <row r="27" spans="1:8" ht="24.75" customHeight="1" hidden="1">
      <c r="A27" s="538"/>
      <c r="B27" s="85" t="s">
        <v>57</v>
      </c>
      <c r="C27" s="340">
        <v>2508</v>
      </c>
      <c r="D27" s="340">
        <v>13826419</v>
      </c>
      <c r="E27" s="340">
        <v>115111</v>
      </c>
      <c r="F27" s="340">
        <v>4025409</v>
      </c>
      <c r="G27" s="437" t="s">
        <v>225</v>
      </c>
      <c r="H27" s="434">
        <v>116850</v>
      </c>
    </row>
    <row r="28" spans="1:8" ht="24.75" customHeight="1" hidden="1">
      <c r="A28" s="538"/>
      <c r="B28" s="85" t="s">
        <v>58</v>
      </c>
      <c r="C28" s="340">
        <v>2222</v>
      </c>
      <c r="D28" s="340">
        <v>14026968</v>
      </c>
      <c r="E28" s="340">
        <v>253904</v>
      </c>
      <c r="F28" s="340">
        <v>5613212</v>
      </c>
      <c r="G28" s="437" t="s">
        <v>225</v>
      </c>
      <c r="H28" s="434">
        <v>98694</v>
      </c>
    </row>
    <row r="29" spans="1:8" ht="24.75" customHeight="1" hidden="1">
      <c r="A29" s="538"/>
      <c r="B29" s="85" t="s">
        <v>59</v>
      </c>
      <c r="C29" s="340">
        <v>1514</v>
      </c>
      <c r="D29" s="340">
        <v>11122767</v>
      </c>
      <c r="E29" s="340">
        <v>81858</v>
      </c>
      <c r="F29" s="340">
        <v>3558345</v>
      </c>
      <c r="G29" s="419" t="s">
        <v>225</v>
      </c>
      <c r="H29" s="434">
        <v>21852</v>
      </c>
    </row>
    <row r="30" spans="1:8" ht="24.75" customHeight="1" hidden="1">
      <c r="A30" s="538"/>
      <c r="B30" s="85" t="s">
        <v>61</v>
      </c>
      <c r="C30" s="340">
        <v>1455</v>
      </c>
      <c r="D30" s="340">
        <v>9731428</v>
      </c>
      <c r="E30" s="340">
        <v>51095</v>
      </c>
      <c r="F30" s="340">
        <v>2293072</v>
      </c>
      <c r="G30" s="281">
        <v>89978</v>
      </c>
      <c r="H30" s="434">
        <v>118099</v>
      </c>
    </row>
    <row r="31" spans="1:8" ht="24.75" customHeight="1" hidden="1">
      <c r="A31" s="538"/>
      <c r="B31" s="85" t="s">
        <v>129</v>
      </c>
      <c r="C31" s="340">
        <v>1418</v>
      </c>
      <c r="D31" s="340">
        <v>10486807</v>
      </c>
      <c r="E31" s="340">
        <v>37886</v>
      </c>
      <c r="F31" s="340">
        <v>6670951</v>
      </c>
      <c r="G31" s="281">
        <v>56836</v>
      </c>
      <c r="H31" s="434">
        <v>94052</v>
      </c>
    </row>
    <row r="32" spans="1:12" ht="24.75" customHeight="1" hidden="1">
      <c r="A32" s="538"/>
      <c r="B32" s="85" t="s">
        <v>282</v>
      </c>
      <c r="C32" s="340">
        <v>2649</v>
      </c>
      <c r="D32" s="371">
        <v>14506017</v>
      </c>
      <c r="E32" s="371">
        <v>66526</v>
      </c>
      <c r="F32" s="371">
        <v>12944680</v>
      </c>
      <c r="G32" s="239">
        <v>339919</v>
      </c>
      <c r="H32" s="438">
        <v>530893</v>
      </c>
      <c r="K32" s="74"/>
      <c r="L32" s="74"/>
    </row>
    <row r="33" spans="1:12" ht="24.75" customHeight="1">
      <c r="A33" s="538"/>
      <c r="B33" s="85" t="s">
        <v>264</v>
      </c>
      <c r="C33" s="351">
        <v>2396</v>
      </c>
      <c r="D33" s="351">
        <v>14288002</v>
      </c>
      <c r="E33" s="351">
        <v>78602</v>
      </c>
      <c r="F33" s="351">
        <v>8521918</v>
      </c>
      <c r="G33" s="318">
        <v>198410</v>
      </c>
      <c r="H33" s="429">
        <v>182959</v>
      </c>
      <c r="K33" s="74" t="s">
        <v>283</v>
      </c>
      <c r="L33" s="74" t="s">
        <v>284</v>
      </c>
    </row>
    <row r="34" spans="1:8" ht="24.75" customHeight="1">
      <c r="A34" s="538"/>
      <c r="B34" s="85" t="s">
        <v>265</v>
      </c>
      <c r="C34" s="351">
        <v>2914</v>
      </c>
      <c r="D34" s="351">
        <v>15564908</v>
      </c>
      <c r="E34" s="351">
        <v>282684</v>
      </c>
      <c r="F34" s="351">
        <v>11492317</v>
      </c>
      <c r="G34" s="318">
        <v>374363</v>
      </c>
      <c r="H34" s="429">
        <v>171716</v>
      </c>
    </row>
    <row r="35" spans="1:8" ht="24.75" customHeight="1">
      <c r="A35" s="538"/>
      <c r="B35" s="85" t="s">
        <v>266</v>
      </c>
      <c r="C35" s="351">
        <v>2701</v>
      </c>
      <c r="D35" s="351">
        <v>16673732</v>
      </c>
      <c r="E35" s="351">
        <v>88739</v>
      </c>
      <c r="F35" s="351">
        <v>14025585</v>
      </c>
      <c r="G35" s="318">
        <v>274361</v>
      </c>
      <c r="H35" s="429">
        <v>366889</v>
      </c>
    </row>
    <row r="36" spans="1:8" ht="24.75" customHeight="1">
      <c r="A36" s="538"/>
      <c r="B36" s="85" t="s">
        <v>267</v>
      </c>
      <c r="C36" s="351">
        <v>2669</v>
      </c>
      <c r="D36" s="351">
        <v>15009791</v>
      </c>
      <c r="E36" s="351">
        <v>92480</v>
      </c>
      <c r="F36" s="351">
        <v>11199254</v>
      </c>
      <c r="G36" s="318">
        <v>363296</v>
      </c>
      <c r="H36" s="429">
        <v>203841</v>
      </c>
    </row>
    <row r="37" spans="1:8" ht="24.75" customHeight="1" thickBot="1">
      <c r="A37" s="539"/>
      <c r="B37" s="204" t="s">
        <v>268</v>
      </c>
      <c r="C37" s="424">
        <v>2860</v>
      </c>
      <c r="D37" s="424">
        <v>14425205</v>
      </c>
      <c r="E37" s="424">
        <v>71269</v>
      </c>
      <c r="F37" s="424">
        <v>9969902</v>
      </c>
      <c r="G37" s="439">
        <v>340609</v>
      </c>
      <c r="H37" s="440">
        <v>175984</v>
      </c>
    </row>
    <row r="38" spans="1:8" ht="18.75" customHeight="1">
      <c r="A38" s="196" t="s">
        <v>285</v>
      </c>
      <c r="B38" s="196"/>
      <c r="C38" s="196"/>
      <c r="D38" s="196"/>
      <c r="E38" s="196"/>
      <c r="F38" s="196"/>
      <c r="G38" s="196"/>
      <c r="H38" s="334"/>
    </row>
    <row r="39" spans="1:8" ht="18.75" customHeight="1" hidden="1">
      <c r="A39" s="169" t="s">
        <v>286</v>
      </c>
      <c r="B39" s="75"/>
      <c r="C39" s="75"/>
      <c r="D39" s="75"/>
      <c r="E39" s="75"/>
      <c r="F39" s="75"/>
      <c r="G39" s="75"/>
      <c r="H39" s="78"/>
    </row>
    <row r="40" spans="1:8" ht="18.75" customHeight="1" hidden="1">
      <c r="A40" s="75"/>
      <c r="B40" s="75"/>
      <c r="C40" s="74" t="s">
        <v>137</v>
      </c>
      <c r="D40" s="74" t="s">
        <v>137</v>
      </c>
      <c r="E40" s="74" t="s">
        <v>137</v>
      </c>
      <c r="F40" s="74"/>
      <c r="G40" s="74" t="s">
        <v>137</v>
      </c>
      <c r="H40" s="208" t="s">
        <v>137</v>
      </c>
    </row>
    <row r="41" spans="1:8" ht="24.75" customHeight="1" hidden="1">
      <c r="A41" s="75"/>
      <c r="B41" s="75" t="s">
        <v>287</v>
      </c>
      <c r="C41" s="315">
        <v>-3</v>
      </c>
      <c r="D41" s="315">
        <v>-7</v>
      </c>
      <c r="E41" s="315">
        <v>-8</v>
      </c>
      <c r="F41" s="315"/>
      <c r="G41" s="315">
        <v>-11</v>
      </c>
      <c r="H41" s="315">
        <v>-12</v>
      </c>
    </row>
  </sheetData>
  <sheetProtection/>
  <mergeCells count="22">
    <mergeCell ref="H4:H5"/>
    <mergeCell ref="K4:K5"/>
    <mergeCell ref="L4:L5"/>
    <mergeCell ref="A6:B6"/>
    <mergeCell ref="A7:B7"/>
    <mergeCell ref="A8:B8"/>
    <mergeCell ref="A9:B9"/>
    <mergeCell ref="A10:B10"/>
    <mergeCell ref="D4:D5"/>
    <mergeCell ref="E4:E5"/>
    <mergeCell ref="F4:F5"/>
    <mergeCell ref="G4:G5"/>
    <mergeCell ref="A17:B17"/>
    <mergeCell ref="A18:B18"/>
    <mergeCell ref="A19:B19"/>
    <mergeCell ref="A20:A37"/>
    <mergeCell ref="A11:B11"/>
    <mergeCell ref="A12:B12"/>
    <mergeCell ref="A13:B13"/>
    <mergeCell ref="A14:B14"/>
    <mergeCell ref="A15:B15"/>
    <mergeCell ref="A16:B16"/>
  </mergeCells>
  <printOptions horizontalCentered="1"/>
  <pageMargins left="0.5905511811023623" right="0.5905511811023623" top="0.3937007874015748" bottom="0.1968503937007874" header="0.5905511811023623" footer="0.1968503937007874"/>
  <pageSetup horizontalDpi="600" verticalDpi="600" orientation="portrait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8"/>
  <sheetViews>
    <sheetView showGridLines="0" view="pageBreakPreview" zoomScale="85" zoomScaleSheetLayoutView="85" zoomScalePageLayoutView="0" workbookViewId="0" topLeftCell="A1">
      <selection activeCell="B17" sqref="B17"/>
    </sheetView>
  </sheetViews>
  <sheetFormatPr defaultColWidth="8.796875" defaultRowHeight="25.5" customHeight="1"/>
  <cols>
    <col min="1" max="1" width="11" style="75" customWidth="1"/>
    <col min="2" max="2" width="18.59765625" style="75" customWidth="1"/>
    <col min="3" max="3" width="10" style="75" customWidth="1"/>
    <col min="4" max="4" width="8.59765625" style="75" customWidth="1"/>
    <col min="5" max="7" width="10.59765625" style="75" customWidth="1"/>
    <col min="8" max="8" width="0" style="75" hidden="1" customWidth="1"/>
    <col min="9" max="9" width="10.5" style="75" hidden="1" customWidth="1"/>
    <col min="10" max="20" width="0" style="75" hidden="1" customWidth="1"/>
    <col min="21" max="16384" width="9" style="75" customWidth="1"/>
  </cols>
  <sheetData>
    <row r="1" spans="1:7" ht="25.5" customHeight="1">
      <c r="A1" s="333"/>
      <c r="B1" s="196"/>
      <c r="C1" s="196"/>
      <c r="D1" s="196"/>
      <c r="E1" s="196"/>
      <c r="F1" s="196"/>
      <c r="G1" s="196"/>
    </row>
    <row r="2" spans="1:9" ht="25.5" customHeight="1">
      <c r="A2" s="333" t="s">
        <v>288</v>
      </c>
      <c r="B2" s="196"/>
      <c r="C2" s="196"/>
      <c r="D2" s="196"/>
      <c r="E2" s="196"/>
      <c r="F2" s="196"/>
      <c r="G2" s="196"/>
      <c r="I2" s="441" t="s">
        <v>289</v>
      </c>
    </row>
    <row r="3" spans="1:7" ht="25.5" customHeight="1" thickBot="1">
      <c r="A3" s="196"/>
      <c r="B3" s="196"/>
      <c r="C3" s="196"/>
      <c r="D3" s="196"/>
      <c r="E3" s="196"/>
      <c r="F3" s="196"/>
      <c r="G3" s="334" t="s">
        <v>290</v>
      </c>
    </row>
    <row r="4" spans="1:7" ht="25.5" customHeight="1">
      <c r="A4" s="561" t="s">
        <v>291</v>
      </c>
      <c r="B4" s="521" t="s">
        <v>292</v>
      </c>
      <c r="C4" s="522"/>
      <c r="D4" s="522"/>
      <c r="E4" s="522"/>
      <c r="F4" s="543"/>
      <c r="G4" s="502" t="s">
        <v>293</v>
      </c>
    </row>
    <row r="5" spans="1:7" ht="21" customHeight="1">
      <c r="A5" s="562"/>
      <c r="B5" s="442" t="s">
        <v>294</v>
      </c>
      <c r="C5" s="563" t="s">
        <v>295</v>
      </c>
      <c r="D5" s="564"/>
      <c r="E5" s="565" t="s">
        <v>2</v>
      </c>
      <c r="F5" s="517"/>
      <c r="G5" s="536"/>
    </row>
    <row r="6" spans="1:7" ht="25.5" customHeight="1" hidden="1">
      <c r="A6" s="443" t="s">
        <v>296</v>
      </c>
      <c r="B6" s="188">
        <v>1284314700</v>
      </c>
      <c r="C6" s="559">
        <v>5709143400</v>
      </c>
      <c r="D6" s="560"/>
      <c r="E6" s="551">
        <f aca="true" t="shared" si="0" ref="E6:E17">B6+C6</f>
        <v>6993458100</v>
      </c>
      <c r="F6" s="556"/>
      <c r="G6" s="185">
        <v>81.8</v>
      </c>
    </row>
    <row r="7" spans="1:7" ht="25.5" customHeight="1" hidden="1">
      <c r="A7" s="443" t="s">
        <v>8</v>
      </c>
      <c r="B7" s="188">
        <v>1286600300</v>
      </c>
      <c r="C7" s="559">
        <v>5546379070</v>
      </c>
      <c r="D7" s="560"/>
      <c r="E7" s="551">
        <f t="shared" si="0"/>
        <v>6832979370</v>
      </c>
      <c r="F7" s="556"/>
      <c r="G7" s="185">
        <v>97.70530218805487</v>
      </c>
    </row>
    <row r="8" spans="1:7" ht="25.5" customHeight="1" hidden="1">
      <c r="A8" s="443" t="s">
        <v>9</v>
      </c>
      <c r="B8" s="188">
        <v>1296845500</v>
      </c>
      <c r="C8" s="551">
        <v>5045941900</v>
      </c>
      <c r="D8" s="556"/>
      <c r="E8" s="551">
        <f t="shared" si="0"/>
        <v>6342787400</v>
      </c>
      <c r="F8" s="556"/>
      <c r="G8" s="185">
        <v>92.826087370435</v>
      </c>
    </row>
    <row r="9" spans="1:7" ht="25.5" customHeight="1" hidden="1">
      <c r="A9" s="443" t="s">
        <v>10</v>
      </c>
      <c r="B9" s="188">
        <v>1319744900</v>
      </c>
      <c r="C9" s="551">
        <v>4766468500</v>
      </c>
      <c r="D9" s="556"/>
      <c r="E9" s="551">
        <f t="shared" si="0"/>
        <v>6086213400</v>
      </c>
      <c r="F9" s="556"/>
      <c r="G9" s="185">
        <v>95.954869936205</v>
      </c>
    </row>
    <row r="10" spans="1:7" ht="25.5" customHeight="1" hidden="1">
      <c r="A10" s="443" t="s">
        <v>5</v>
      </c>
      <c r="B10" s="188">
        <v>1313510100</v>
      </c>
      <c r="C10" s="551">
        <v>4520561100</v>
      </c>
      <c r="D10" s="556"/>
      <c r="E10" s="551">
        <f t="shared" si="0"/>
        <v>5834071200</v>
      </c>
      <c r="F10" s="556"/>
      <c r="G10" s="185">
        <v>95.8571580812464</v>
      </c>
    </row>
    <row r="11" spans="1:7" ht="25.5" customHeight="1" hidden="1">
      <c r="A11" s="443" t="s">
        <v>6</v>
      </c>
      <c r="B11" s="198">
        <v>1316704900</v>
      </c>
      <c r="C11" s="551">
        <v>3888881600</v>
      </c>
      <c r="D11" s="556"/>
      <c r="E11" s="551">
        <f t="shared" si="0"/>
        <v>5205586500</v>
      </c>
      <c r="F11" s="556"/>
      <c r="G11" s="444">
        <v>89.2273392206801</v>
      </c>
    </row>
    <row r="12" spans="1:7" ht="25.5" customHeight="1" hidden="1">
      <c r="A12" s="445" t="s">
        <v>17</v>
      </c>
      <c r="B12" s="198">
        <v>1310595300</v>
      </c>
      <c r="C12" s="551">
        <v>3932193100</v>
      </c>
      <c r="D12" s="556"/>
      <c r="E12" s="551">
        <f t="shared" si="0"/>
        <v>5242788400</v>
      </c>
      <c r="F12" s="556"/>
      <c r="G12" s="444">
        <f aca="true" t="shared" si="1" ref="G12:G27">E12/E11*100</f>
        <v>100.7146533824767</v>
      </c>
    </row>
    <row r="13" spans="1:7" ht="25.5" customHeight="1" hidden="1">
      <c r="A13" s="445" t="s">
        <v>19</v>
      </c>
      <c r="B13" s="198">
        <v>1314806900</v>
      </c>
      <c r="C13" s="551">
        <v>4091379000</v>
      </c>
      <c r="D13" s="556"/>
      <c r="E13" s="551">
        <f>B13+C13</f>
        <v>5406185900</v>
      </c>
      <c r="F13" s="556"/>
      <c r="G13" s="444">
        <f>E13/E12*100</f>
        <v>103.11661443364757</v>
      </c>
    </row>
    <row r="14" spans="1:7" ht="25.5" customHeight="1" hidden="1">
      <c r="A14" s="445" t="s">
        <v>25</v>
      </c>
      <c r="B14" s="198">
        <v>1341997300</v>
      </c>
      <c r="C14" s="551">
        <v>4160992700</v>
      </c>
      <c r="D14" s="556"/>
      <c r="E14" s="551">
        <f t="shared" si="0"/>
        <v>5502990000</v>
      </c>
      <c r="F14" s="556"/>
      <c r="G14" s="185">
        <f>E14/E13*100</f>
        <v>101.79061730008212</v>
      </c>
    </row>
    <row r="15" spans="1:7" ht="25.5" customHeight="1" hidden="1">
      <c r="A15" s="443" t="s">
        <v>20</v>
      </c>
      <c r="B15" s="188">
        <v>1380245600</v>
      </c>
      <c r="C15" s="551">
        <v>5282462800</v>
      </c>
      <c r="D15" s="556"/>
      <c r="E15" s="551">
        <f t="shared" si="0"/>
        <v>6662708400</v>
      </c>
      <c r="F15" s="556"/>
      <c r="G15" s="444">
        <f t="shared" si="1"/>
        <v>121.07433231752194</v>
      </c>
    </row>
    <row r="16" spans="1:7" ht="25.5" customHeight="1" hidden="1">
      <c r="A16" s="443" t="s">
        <v>21</v>
      </c>
      <c r="B16" s="188">
        <v>1398071900</v>
      </c>
      <c r="C16" s="551">
        <v>5599283700</v>
      </c>
      <c r="D16" s="556"/>
      <c r="E16" s="551">
        <f t="shared" si="0"/>
        <v>6997355600</v>
      </c>
      <c r="F16" s="556"/>
      <c r="G16" s="185">
        <f t="shared" si="1"/>
        <v>105.02269017206277</v>
      </c>
    </row>
    <row r="17" spans="1:7" ht="25.5" customHeight="1" hidden="1">
      <c r="A17" s="443" t="s">
        <v>22</v>
      </c>
      <c r="B17" s="188">
        <v>1359463000</v>
      </c>
      <c r="C17" s="551">
        <v>6603439900</v>
      </c>
      <c r="D17" s="556"/>
      <c r="E17" s="551">
        <f t="shared" si="0"/>
        <v>7962902900</v>
      </c>
      <c r="F17" s="556"/>
      <c r="G17" s="185">
        <f t="shared" si="1"/>
        <v>113.79874562899161</v>
      </c>
    </row>
    <row r="18" spans="1:7" ht="25.5" customHeight="1" hidden="1">
      <c r="A18" s="443" t="s">
        <v>297</v>
      </c>
      <c r="B18" s="188">
        <v>1321231200</v>
      </c>
      <c r="C18" s="551">
        <v>3518761900</v>
      </c>
      <c r="D18" s="556"/>
      <c r="E18" s="551">
        <f>B18+C18</f>
        <v>4839993100</v>
      </c>
      <c r="F18" s="556"/>
      <c r="G18" s="185">
        <f t="shared" si="1"/>
        <v>60.78176716182235</v>
      </c>
    </row>
    <row r="19" spans="1:7" ht="25.5" customHeight="1" hidden="1">
      <c r="A19" s="443" t="s">
        <v>24</v>
      </c>
      <c r="B19" s="188">
        <v>1348191000</v>
      </c>
      <c r="C19" s="551">
        <v>4490982200</v>
      </c>
      <c r="D19" s="556"/>
      <c r="E19" s="551">
        <v>5839173200</v>
      </c>
      <c r="F19" s="556"/>
      <c r="G19" s="185">
        <f t="shared" si="1"/>
        <v>120.64424637299587</v>
      </c>
    </row>
    <row r="20" spans="1:7" ht="25.5" customHeight="1" hidden="1">
      <c r="A20" s="446" t="s">
        <v>30</v>
      </c>
      <c r="B20" s="199">
        <v>1343149200</v>
      </c>
      <c r="C20" s="557">
        <v>5110310900</v>
      </c>
      <c r="D20" s="558"/>
      <c r="E20" s="557">
        <f>+C20+B20</f>
        <v>6453460100</v>
      </c>
      <c r="F20" s="558"/>
      <c r="G20" s="447">
        <f t="shared" si="1"/>
        <v>110.52010068822757</v>
      </c>
    </row>
    <row r="21" spans="1:7" ht="25.5" customHeight="1" hidden="1">
      <c r="A21" s="445" t="s">
        <v>174</v>
      </c>
      <c r="B21" s="198">
        <v>1331346000</v>
      </c>
      <c r="C21" s="554">
        <v>5496031200</v>
      </c>
      <c r="D21" s="555"/>
      <c r="E21" s="554">
        <f>+C21+B21</f>
        <v>6827377200</v>
      </c>
      <c r="F21" s="555"/>
      <c r="G21" s="444">
        <f t="shared" si="1"/>
        <v>105.79405612192443</v>
      </c>
    </row>
    <row r="22" spans="1:7" ht="25.5" customHeight="1" hidden="1">
      <c r="A22" s="445" t="s">
        <v>175</v>
      </c>
      <c r="B22" s="198">
        <v>1318643600</v>
      </c>
      <c r="C22" s="554">
        <v>4862715500</v>
      </c>
      <c r="D22" s="555"/>
      <c r="E22" s="554">
        <f>+C22+B22</f>
        <v>6181359100</v>
      </c>
      <c r="F22" s="555"/>
      <c r="G22" s="185">
        <f t="shared" si="1"/>
        <v>90.5378290802506</v>
      </c>
    </row>
    <row r="23" spans="1:7" ht="25.5" customHeight="1" hidden="1">
      <c r="A23" s="445" t="s">
        <v>176</v>
      </c>
      <c r="B23" s="198">
        <v>1319234600</v>
      </c>
      <c r="C23" s="554">
        <v>5395121200</v>
      </c>
      <c r="D23" s="555"/>
      <c r="E23" s="554">
        <v>6714355800</v>
      </c>
      <c r="F23" s="555"/>
      <c r="G23" s="447">
        <f t="shared" si="1"/>
        <v>108.62264578674939</v>
      </c>
    </row>
    <row r="24" spans="1:7" ht="25.5" customHeight="1" hidden="1">
      <c r="A24" s="443" t="s">
        <v>186</v>
      </c>
      <c r="B24" s="188">
        <v>1314928700</v>
      </c>
      <c r="C24" s="551">
        <v>5092032900</v>
      </c>
      <c r="D24" s="511"/>
      <c r="E24" s="551">
        <v>6406961600</v>
      </c>
      <c r="F24" s="511"/>
      <c r="G24" s="185">
        <f t="shared" si="1"/>
        <v>95.42183629887472</v>
      </c>
    </row>
    <row r="25" spans="1:7" ht="25.5" customHeight="1" hidden="1">
      <c r="A25" s="443" t="s">
        <v>193</v>
      </c>
      <c r="B25" s="188">
        <v>1354635200</v>
      </c>
      <c r="C25" s="551">
        <v>4291346500</v>
      </c>
      <c r="D25" s="511"/>
      <c r="E25" s="551">
        <f aca="true" t="shared" si="2" ref="E25:E30">B25+C25</f>
        <v>5645981700</v>
      </c>
      <c r="F25" s="511"/>
      <c r="G25" s="185">
        <f t="shared" si="1"/>
        <v>88.12260869489214</v>
      </c>
    </row>
    <row r="26" spans="1:7" ht="25.5" customHeight="1">
      <c r="A26" s="443" t="s">
        <v>197</v>
      </c>
      <c r="B26" s="188">
        <v>1341290500</v>
      </c>
      <c r="C26" s="551">
        <v>3854360600</v>
      </c>
      <c r="D26" s="511"/>
      <c r="E26" s="551">
        <f t="shared" si="2"/>
        <v>5195651100</v>
      </c>
      <c r="F26" s="511"/>
      <c r="G26" s="185">
        <f t="shared" si="1"/>
        <v>92.0238742537901</v>
      </c>
    </row>
    <row r="27" spans="1:7" ht="25.5" customHeight="1">
      <c r="A27" s="443" t="s">
        <v>200</v>
      </c>
      <c r="B27" s="188">
        <v>1344312200</v>
      </c>
      <c r="C27" s="551">
        <v>4432625900</v>
      </c>
      <c r="D27" s="511"/>
      <c r="E27" s="551">
        <f t="shared" si="2"/>
        <v>5776938100</v>
      </c>
      <c r="F27" s="511"/>
      <c r="G27" s="185">
        <f t="shared" si="1"/>
        <v>111.18795294010408</v>
      </c>
    </row>
    <row r="28" spans="1:7" ht="25.5" customHeight="1">
      <c r="A28" s="445" t="s">
        <v>298</v>
      </c>
      <c r="B28" s="94">
        <v>1354147600</v>
      </c>
      <c r="C28" s="549">
        <v>3961570100</v>
      </c>
      <c r="D28" s="550"/>
      <c r="E28" s="549">
        <f t="shared" si="2"/>
        <v>5315717700</v>
      </c>
      <c r="F28" s="550"/>
      <c r="G28" s="444">
        <f>E28/E27*100</f>
        <v>92.01617895126833</v>
      </c>
    </row>
    <row r="29" spans="1:7" ht="25.5" customHeight="1">
      <c r="A29" s="443" t="s">
        <v>206</v>
      </c>
      <c r="B29" s="188">
        <v>1344301900</v>
      </c>
      <c r="C29" s="551">
        <v>3063050500</v>
      </c>
      <c r="D29" s="511"/>
      <c r="E29" s="551">
        <f t="shared" si="2"/>
        <v>4407352400</v>
      </c>
      <c r="F29" s="511"/>
      <c r="G29" s="185">
        <f>E29/E28*100</f>
        <v>82.91170917522577</v>
      </c>
    </row>
    <row r="30" spans="1:7" ht="25.5" customHeight="1" thickBot="1">
      <c r="A30" s="448" t="s">
        <v>207</v>
      </c>
      <c r="B30" s="449">
        <v>1346526900</v>
      </c>
      <c r="C30" s="552">
        <v>2790972000</v>
      </c>
      <c r="D30" s="553"/>
      <c r="E30" s="552">
        <f t="shared" si="2"/>
        <v>4137498900</v>
      </c>
      <c r="F30" s="553"/>
      <c r="G30" s="450">
        <f>E30/E29*100</f>
        <v>93.87719711271556</v>
      </c>
    </row>
    <row r="31" spans="1:7" ht="25.5" customHeight="1">
      <c r="A31" s="451"/>
      <c r="B31" s="451"/>
      <c r="C31" s="203"/>
      <c r="D31" s="203"/>
      <c r="E31" s="196"/>
      <c r="F31" s="196"/>
      <c r="G31" s="196"/>
    </row>
    <row r="32" spans="1:7" ht="25.5" customHeight="1">
      <c r="A32" s="333" t="s">
        <v>299</v>
      </c>
      <c r="B32" s="196"/>
      <c r="C32" s="224"/>
      <c r="D32" s="196"/>
      <c r="E32" s="196"/>
      <c r="F32" s="196"/>
      <c r="G32" s="196"/>
    </row>
    <row r="33" spans="1:7" ht="25.5" customHeight="1" thickBot="1">
      <c r="A33" s="196"/>
      <c r="B33" s="196"/>
      <c r="C33" s="196"/>
      <c r="D33" s="196"/>
      <c r="E33" s="196"/>
      <c r="F33" s="196"/>
      <c r="G33" s="334" t="s">
        <v>300</v>
      </c>
    </row>
    <row r="34" spans="1:9" ht="25.5" customHeight="1">
      <c r="A34" s="526" t="s">
        <v>301</v>
      </c>
      <c r="B34" s="522"/>
      <c r="C34" s="522"/>
      <c r="D34" s="543"/>
      <c r="E34" s="519" t="s">
        <v>302</v>
      </c>
      <c r="F34" s="506" t="s">
        <v>303</v>
      </c>
      <c r="G34" s="544" t="s">
        <v>293</v>
      </c>
      <c r="I34" s="452"/>
    </row>
    <row r="35" spans="1:9" ht="25.5" customHeight="1">
      <c r="A35" s="516" t="s">
        <v>304</v>
      </c>
      <c r="B35" s="517"/>
      <c r="C35" s="85" t="s">
        <v>305</v>
      </c>
      <c r="D35" s="85" t="s">
        <v>306</v>
      </c>
      <c r="E35" s="535"/>
      <c r="F35" s="507"/>
      <c r="G35" s="545"/>
      <c r="I35" s="75" t="s">
        <v>307</v>
      </c>
    </row>
    <row r="36" spans="1:19" ht="25.5" customHeight="1">
      <c r="A36" s="355" t="s">
        <v>308</v>
      </c>
      <c r="B36" s="453"/>
      <c r="C36" s="418" t="s">
        <v>309</v>
      </c>
      <c r="D36" s="191" t="s">
        <v>310</v>
      </c>
      <c r="E36" s="122">
        <v>80</v>
      </c>
      <c r="F36" s="184">
        <f aca="true" t="shared" si="3" ref="F36:F42">+E36/$E$45*100</f>
        <v>0.58535157679081</v>
      </c>
      <c r="G36" s="185">
        <f aca="true" t="shared" si="4" ref="G36:G45">E36/I36*100</f>
        <v>98.76543209876543</v>
      </c>
      <c r="I36" s="109">
        <v>81</v>
      </c>
      <c r="K36" s="55">
        <v>79</v>
      </c>
      <c r="L36" s="55">
        <v>25</v>
      </c>
      <c r="M36" s="55">
        <v>524</v>
      </c>
      <c r="N36" s="55">
        <v>66</v>
      </c>
      <c r="O36" s="55">
        <v>467</v>
      </c>
      <c r="P36" s="55">
        <v>175</v>
      </c>
      <c r="Q36" s="55">
        <v>1854</v>
      </c>
      <c r="R36" s="55">
        <v>117</v>
      </c>
      <c r="S36" s="55">
        <v>10310</v>
      </c>
    </row>
    <row r="37" spans="1:9" ht="25.5" customHeight="1">
      <c r="A37" s="355" t="s">
        <v>311</v>
      </c>
      <c r="B37" s="453"/>
      <c r="C37" s="418" t="s">
        <v>309</v>
      </c>
      <c r="D37" s="191" t="s">
        <v>312</v>
      </c>
      <c r="E37" s="122">
        <v>24</v>
      </c>
      <c r="F37" s="184">
        <f t="shared" si="3"/>
        <v>0.175605473037243</v>
      </c>
      <c r="G37" s="185">
        <f t="shared" si="4"/>
        <v>85.71428571428571</v>
      </c>
      <c r="I37" s="109">
        <v>28</v>
      </c>
    </row>
    <row r="38" spans="1:9" ht="25.5" customHeight="1">
      <c r="A38" s="355" t="s">
        <v>313</v>
      </c>
      <c r="B38" s="453"/>
      <c r="C38" s="418" t="s">
        <v>314</v>
      </c>
      <c r="D38" s="191" t="s">
        <v>315</v>
      </c>
      <c r="E38" s="122">
        <v>531</v>
      </c>
      <c r="F38" s="184">
        <f t="shared" si="3"/>
        <v>3.885271090949001</v>
      </c>
      <c r="G38" s="185">
        <f t="shared" si="4"/>
        <v>98.51576994434137</v>
      </c>
      <c r="I38" s="109">
        <v>539</v>
      </c>
    </row>
    <row r="39" spans="1:9" ht="25.5" customHeight="1">
      <c r="A39" s="355" t="s">
        <v>316</v>
      </c>
      <c r="B39" s="453"/>
      <c r="C39" s="418" t="s">
        <v>309</v>
      </c>
      <c r="D39" s="191" t="s">
        <v>317</v>
      </c>
      <c r="E39" s="122">
        <v>80</v>
      </c>
      <c r="F39" s="184">
        <f t="shared" si="3"/>
        <v>0.58535157679081</v>
      </c>
      <c r="G39" s="185">
        <f t="shared" si="4"/>
        <v>109.58904109589041</v>
      </c>
      <c r="I39" s="109">
        <v>73</v>
      </c>
    </row>
    <row r="40" spans="1:9" ht="25.5" customHeight="1">
      <c r="A40" s="355" t="s">
        <v>316</v>
      </c>
      <c r="B40" s="453"/>
      <c r="C40" s="418" t="s">
        <v>314</v>
      </c>
      <c r="D40" s="191" t="s">
        <v>318</v>
      </c>
      <c r="E40" s="122">
        <v>451</v>
      </c>
      <c r="F40" s="184">
        <f t="shared" si="3"/>
        <v>3.2999195141581916</v>
      </c>
      <c r="G40" s="185">
        <f t="shared" si="4"/>
        <v>97.40820734341253</v>
      </c>
      <c r="I40" s="109">
        <v>463</v>
      </c>
    </row>
    <row r="41" spans="1:9" ht="25.5" customHeight="1">
      <c r="A41" s="355" t="s">
        <v>319</v>
      </c>
      <c r="B41" s="453"/>
      <c r="C41" s="418" t="s">
        <v>309</v>
      </c>
      <c r="D41" s="191" t="s">
        <v>320</v>
      </c>
      <c r="E41" s="122">
        <v>160</v>
      </c>
      <c r="F41" s="184">
        <f t="shared" si="3"/>
        <v>1.17070315358162</v>
      </c>
      <c r="G41" s="185">
        <f t="shared" si="4"/>
        <v>96.3855421686747</v>
      </c>
      <c r="I41" s="109">
        <v>166</v>
      </c>
    </row>
    <row r="42" spans="1:9" ht="25.5" customHeight="1">
      <c r="A42" s="355" t="s">
        <v>319</v>
      </c>
      <c r="B42" s="453"/>
      <c r="C42" s="418" t="s">
        <v>314</v>
      </c>
      <c r="D42" s="191" t="s">
        <v>321</v>
      </c>
      <c r="E42" s="122">
        <v>1806</v>
      </c>
      <c r="F42" s="184">
        <f t="shared" si="3"/>
        <v>13.214311846052535</v>
      </c>
      <c r="G42" s="185">
        <f t="shared" si="4"/>
        <v>99.72390944229707</v>
      </c>
      <c r="I42" s="109">
        <v>1811</v>
      </c>
    </row>
    <row r="43" spans="1:9" ht="25.5" customHeight="1">
      <c r="A43" s="355" t="s">
        <v>322</v>
      </c>
      <c r="B43" s="453"/>
      <c r="C43" s="418" t="s">
        <v>309</v>
      </c>
      <c r="D43" s="191" t="s">
        <v>323</v>
      </c>
      <c r="E43" s="122">
        <v>117</v>
      </c>
      <c r="F43" s="184">
        <f>+E43/$E$45*100-0.1</f>
        <v>0.7560766810565597</v>
      </c>
      <c r="G43" s="185">
        <f t="shared" si="4"/>
        <v>102.63157894736842</v>
      </c>
      <c r="I43" s="109">
        <v>114</v>
      </c>
    </row>
    <row r="44" spans="1:9" ht="25.5" customHeight="1">
      <c r="A44" s="355" t="s">
        <v>324</v>
      </c>
      <c r="B44" s="453"/>
      <c r="C44" s="418"/>
      <c r="D44" s="191" t="s">
        <v>325</v>
      </c>
      <c r="E44" s="122">
        <v>10418</v>
      </c>
      <c r="F44" s="184">
        <f>+E44/$E$45*100</f>
        <v>76.22740908758323</v>
      </c>
      <c r="G44" s="185">
        <f t="shared" si="4"/>
        <v>102.26759595562973</v>
      </c>
      <c r="I44" s="109">
        <v>10187</v>
      </c>
    </row>
    <row r="45" spans="1:9" ht="25.5" customHeight="1" thickBot="1">
      <c r="A45" s="546" t="s">
        <v>326</v>
      </c>
      <c r="B45" s="547"/>
      <c r="C45" s="548"/>
      <c r="D45" s="189" t="s">
        <v>327</v>
      </c>
      <c r="E45" s="149">
        <f>SUM(E36:E44)</f>
        <v>13667</v>
      </c>
      <c r="F45" s="454">
        <f>SUM(F36:F44)+0.1</f>
        <v>99.99999999999999</v>
      </c>
      <c r="G45" s="455">
        <f t="shared" si="4"/>
        <v>101.52280493240231</v>
      </c>
      <c r="I45" s="141">
        <f>SUM(I36:I44)</f>
        <v>13462</v>
      </c>
    </row>
    <row r="46" spans="1:9" ht="25.5" customHeight="1">
      <c r="A46" s="456" t="s">
        <v>328</v>
      </c>
      <c r="B46" s="456"/>
      <c r="C46" s="457"/>
      <c r="D46" s="458"/>
      <c r="E46" s="196"/>
      <c r="F46" s="196"/>
      <c r="G46" s="196"/>
      <c r="I46" s="459">
        <f>SUM(I36:I44)</f>
        <v>13462</v>
      </c>
    </row>
    <row r="47" ht="25.5" customHeight="1" hidden="1">
      <c r="I47" s="452"/>
    </row>
    <row r="48" spans="1:9" ht="25.5" customHeight="1" hidden="1">
      <c r="A48" s="75" t="s">
        <v>329</v>
      </c>
      <c r="I48" s="452"/>
    </row>
  </sheetData>
  <sheetProtection/>
  <mergeCells count="61">
    <mergeCell ref="A4:A5"/>
    <mergeCell ref="B4:F4"/>
    <mergeCell ref="G4:G5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A34:D34"/>
    <mergeCell ref="E34:E35"/>
    <mergeCell ref="F34:F35"/>
    <mergeCell ref="G34:G35"/>
    <mergeCell ref="A35:B35"/>
    <mergeCell ref="A45:C45"/>
  </mergeCells>
  <printOptions horizontalCentered="1"/>
  <pageMargins left="0.5905511811023623" right="0.5905511811023623" top="0.3937007874015748" bottom="0.1968503937007874" header="0.5905511811023623" footer="0.1968503937007874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8.796875" defaultRowHeight="18.75" customHeight="1"/>
  <cols>
    <col min="1" max="1" width="5.5" style="75" customWidth="1"/>
    <col min="2" max="2" width="10.59765625" style="75" customWidth="1"/>
    <col min="3" max="3" width="17" style="75" customWidth="1"/>
    <col min="4" max="4" width="15.8984375" style="75" customWidth="1"/>
    <col min="5" max="5" width="10.8984375" style="75" customWidth="1"/>
    <col min="6" max="6" width="0" style="75" hidden="1" customWidth="1"/>
    <col min="7" max="7" width="0" style="460" hidden="1" customWidth="1"/>
    <col min="8" max="9" width="0" style="75" hidden="1" customWidth="1"/>
    <col min="10" max="16384" width="9" style="75" customWidth="1"/>
  </cols>
  <sheetData>
    <row r="1" spans="1:5" ht="27" customHeight="1">
      <c r="A1" s="333"/>
      <c r="B1" s="196"/>
      <c r="C1" s="196"/>
      <c r="D1" s="196"/>
      <c r="E1" s="196"/>
    </row>
    <row r="2" spans="1:5" ht="27" customHeight="1">
      <c r="A2" s="333" t="s">
        <v>330</v>
      </c>
      <c r="B2" s="196"/>
      <c r="C2" s="196"/>
      <c r="D2" s="196"/>
      <c r="E2" s="196"/>
    </row>
    <row r="3" spans="1:5" ht="27" customHeight="1" thickBot="1">
      <c r="A3" s="196"/>
      <c r="B3" s="196"/>
      <c r="C3" s="196"/>
      <c r="D3" s="196"/>
      <c r="E3" s="334" t="s">
        <v>331</v>
      </c>
    </row>
    <row r="4" spans="1:7" ht="15" customHeight="1">
      <c r="A4" s="461"/>
      <c r="B4" s="521" t="s">
        <v>332</v>
      </c>
      <c r="C4" s="543"/>
      <c r="D4" s="79" t="s">
        <v>333</v>
      </c>
      <c r="E4" s="80" t="s">
        <v>334</v>
      </c>
      <c r="G4" s="460" t="s">
        <v>335</v>
      </c>
    </row>
    <row r="5" spans="1:7" ht="15.75" customHeight="1">
      <c r="A5" s="462" t="s">
        <v>336</v>
      </c>
      <c r="B5" s="463" t="s">
        <v>337</v>
      </c>
      <c r="C5" s="464"/>
      <c r="D5" s="122">
        <v>1829</v>
      </c>
      <c r="E5" s="185">
        <f>+D5/$D$19*100</f>
        <v>13.382600424379893</v>
      </c>
      <c r="F5" s="465"/>
      <c r="G5" s="109">
        <v>1807</v>
      </c>
    </row>
    <row r="6" spans="1:7" ht="15.75" customHeight="1">
      <c r="A6" s="466" t="s">
        <v>338</v>
      </c>
      <c r="B6" s="467" t="s">
        <v>339</v>
      </c>
      <c r="C6" s="468"/>
      <c r="D6" s="94">
        <v>1928</v>
      </c>
      <c r="E6" s="444">
        <f>+D6/$D$19*100</f>
        <v>14.10697300065852</v>
      </c>
      <c r="F6" s="465"/>
      <c r="G6" s="89">
        <v>1952</v>
      </c>
    </row>
    <row r="7" spans="1:7" ht="15.75" customHeight="1">
      <c r="A7" s="462" t="s">
        <v>340</v>
      </c>
      <c r="B7" s="463" t="s">
        <v>341</v>
      </c>
      <c r="C7" s="464" t="s">
        <v>342</v>
      </c>
      <c r="D7" s="122">
        <v>3564</v>
      </c>
      <c r="E7" s="185">
        <f>+D7/$D$19*100</f>
        <v>26.077412746030586</v>
      </c>
      <c r="F7" s="465"/>
      <c r="G7" s="109">
        <v>3548</v>
      </c>
    </row>
    <row r="8" spans="1:7" ht="15.75" customHeight="1">
      <c r="A8" s="462" t="s">
        <v>343</v>
      </c>
      <c r="B8" s="463" t="s">
        <v>344</v>
      </c>
      <c r="C8" s="464"/>
      <c r="D8" s="122">
        <v>305</v>
      </c>
      <c r="E8" s="185">
        <f aca="true" t="shared" si="0" ref="E8:E18">+D8/$D$19*100</f>
        <v>2.231652886514963</v>
      </c>
      <c r="F8" s="465"/>
      <c r="G8" s="109">
        <v>300</v>
      </c>
    </row>
    <row r="9" spans="1:7" ht="15.75" customHeight="1">
      <c r="A9" s="462" t="s">
        <v>345</v>
      </c>
      <c r="B9" s="463" t="s">
        <v>346</v>
      </c>
      <c r="C9" s="464"/>
      <c r="D9" s="122">
        <v>1161</v>
      </c>
      <c r="E9" s="185">
        <f>+D9/$D$19*100</f>
        <v>8.49491475817663</v>
      </c>
      <c r="F9" s="465"/>
      <c r="G9" s="109">
        <v>1143</v>
      </c>
    </row>
    <row r="10" spans="1:7" ht="15.75" customHeight="1">
      <c r="A10" s="462" t="s">
        <v>347</v>
      </c>
      <c r="B10" s="463" t="s">
        <v>348</v>
      </c>
      <c r="C10" s="464"/>
      <c r="D10" s="122">
        <v>247</v>
      </c>
      <c r="E10" s="185">
        <f t="shared" si="0"/>
        <v>1.8072729933416256</v>
      </c>
      <c r="F10" s="465"/>
      <c r="G10" s="109">
        <v>241</v>
      </c>
    </row>
    <row r="11" spans="1:7" ht="15.75" customHeight="1">
      <c r="A11" s="462" t="s">
        <v>349</v>
      </c>
      <c r="B11" s="463" t="s">
        <v>350</v>
      </c>
      <c r="C11" s="464"/>
      <c r="D11" s="122">
        <v>49</v>
      </c>
      <c r="E11" s="185">
        <f t="shared" si="0"/>
        <v>0.3585278407843711</v>
      </c>
      <c r="F11" s="465"/>
      <c r="G11" s="109">
        <v>44</v>
      </c>
    </row>
    <row r="12" spans="1:7" ht="15.75" customHeight="1">
      <c r="A12" s="462" t="s">
        <v>351</v>
      </c>
      <c r="B12" s="463" t="s">
        <v>352</v>
      </c>
      <c r="C12" s="464"/>
      <c r="D12" s="122">
        <v>4440</v>
      </c>
      <c r="E12" s="185">
        <f t="shared" si="0"/>
        <v>32.48701251188996</v>
      </c>
      <c r="F12" s="465"/>
      <c r="G12" s="109">
        <v>4284</v>
      </c>
    </row>
    <row r="13" spans="1:7" ht="15.75" customHeight="1">
      <c r="A13" s="462" t="s">
        <v>353</v>
      </c>
      <c r="B13" s="463" t="s">
        <v>354</v>
      </c>
      <c r="C13" s="464"/>
      <c r="D13" s="122">
        <v>67</v>
      </c>
      <c r="E13" s="185">
        <f t="shared" si="0"/>
        <v>0.4902319455623034</v>
      </c>
      <c r="F13" s="465"/>
      <c r="G13" s="109">
        <v>66</v>
      </c>
    </row>
    <row r="14" spans="1:7" ht="15.75" customHeight="1">
      <c r="A14" s="462" t="s">
        <v>355</v>
      </c>
      <c r="B14" s="463" t="s">
        <v>356</v>
      </c>
      <c r="C14" s="464"/>
      <c r="D14" s="122">
        <v>23</v>
      </c>
      <c r="E14" s="185">
        <f t="shared" si="0"/>
        <v>0.16828857832735786</v>
      </c>
      <c r="F14" s="465"/>
      <c r="G14" s="109">
        <v>22</v>
      </c>
    </row>
    <row r="15" spans="1:7" ht="15.75" customHeight="1" hidden="1">
      <c r="A15" s="462" t="s">
        <v>357</v>
      </c>
      <c r="B15" s="463" t="s">
        <v>358</v>
      </c>
      <c r="C15" s="464"/>
      <c r="D15" s="122">
        <v>0</v>
      </c>
      <c r="E15" s="185">
        <f t="shared" si="0"/>
        <v>0</v>
      </c>
      <c r="F15" s="465"/>
      <c r="G15" s="109">
        <v>1</v>
      </c>
    </row>
    <row r="16" spans="1:7" ht="15.75" customHeight="1">
      <c r="A16" s="462" t="s">
        <v>357</v>
      </c>
      <c r="B16" s="463" t="s">
        <v>359</v>
      </c>
      <c r="C16" s="464"/>
      <c r="D16" s="122">
        <v>18</v>
      </c>
      <c r="E16" s="185">
        <f t="shared" si="0"/>
        <v>0.13170410477793226</v>
      </c>
      <c r="F16" s="465"/>
      <c r="G16" s="109">
        <v>18</v>
      </c>
    </row>
    <row r="17" spans="1:7" ht="15.75" customHeight="1">
      <c r="A17" s="462" t="s">
        <v>360</v>
      </c>
      <c r="B17" s="463" t="s">
        <v>361</v>
      </c>
      <c r="C17" s="464"/>
      <c r="D17" s="122">
        <v>2</v>
      </c>
      <c r="E17" s="185">
        <f t="shared" si="0"/>
        <v>0.014633789419770251</v>
      </c>
      <c r="F17" s="465"/>
      <c r="G17" s="109">
        <v>2</v>
      </c>
    </row>
    <row r="18" spans="1:7" ht="15.75" customHeight="1">
      <c r="A18" s="462" t="s">
        <v>362</v>
      </c>
      <c r="B18" s="463" t="s">
        <v>363</v>
      </c>
      <c r="C18" s="464"/>
      <c r="D18" s="122">
        <v>34</v>
      </c>
      <c r="E18" s="185">
        <f t="shared" si="0"/>
        <v>0.24877442013609424</v>
      </c>
      <c r="F18" s="465"/>
      <c r="G18" s="109">
        <v>34</v>
      </c>
    </row>
    <row r="19" spans="1:7" ht="15.75" customHeight="1" thickBot="1">
      <c r="A19" s="469"/>
      <c r="B19" s="470"/>
      <c r="C19" s="471" t="s">
        <v>124</v>
      </c>
      <c r="D19" s="149">
        <f>SUM(D5:D18)</f>
        <v>13667</v>
      </c>
      <c r="E19" s="472">
        <f>SUM(E5:E18)</f>
        <v>100.00000000000004</v>
      </c>
      <c r="F19" s="465"/>
      <c r="G19" s="141">
        <v>13462</v>
      </c>
    </row>
    <row r="20" spans="1:5" ht="19.5" customHeight="1">
      <c r="A20" s="473" t="s">
        <v>364</v>
      </c>
      <c r="B20" s="474"/>
      <c r="C20" s="196"/>
      <c r="D20" s="196"/>
      <c r="E20" s="193"/>
    </row>
    <row r="21" spans="1:5" ht="19.5" customHeight="1">
      <c r="A21" s="473"/>
      <c r="B21" s="196"/>
      <c r="C21" s="333"/>
      <c r="D21" s="196"/>
      <c r="E21" s="196"/>
    </row>
    <row r="22" spans="1:5" ht="27" customHeight="1">
      <c r="A22" s="333" t="s">
        <v>365</v>
      </c>
      <c r="B22" s="196"/>
      <c r="C22" s="196"/>
      <c r="D22" s="196"/>
      <c r="E22" s="196"/>
    </row>
    <row r="23" spans="1:5" ht="27" customHeight="1">
      <c r="A23" s="333"/>
      <c r="B23" s="196"/>
      <c r="C23" s="196"/>
      <c r="D23" s="196"/>
      <c r="E23" s="196"/>
    </row>
    <row r="24" spans="1:5" ht="13.5" customHeight="1">
      <c r="A24" s="571" t="s">
        <v>366</v>
      </c>
      <c r="B24" s="572"/>
      <c r="C24" s="572" t="s">
        <v>367</v>
      </c>
      <c r="D24" s="574"/>
      <c r="E24" s="196"/>
    </row>
    <row r="25" spans="1:7" ht="13.5" customHeight="1">
      <c r="A25" s="573"/>
      <c r="B25" s="534"/>
      <c r="C25" s="85" t="s">
        <v>368</v>
      </c>
      <c r="D25" s="475" t="s">
        <v>125</v>
      </c>
      <c r="E25" s="196"/>
      <c r="G25" s="460" t="s">
        <v>335</v>
      </c>
    </row>
    <row r="26" spans="1:7" ht="15.75" customHeight="1">
      <c r="A26" s="566" t="s">
        <v>369</v>
      </c>
      <c r="B26" s="567"/>
      <c r="C26" s="122">
        <v>266228</v>
      </c>
      <c r="D26" s="476">
        <f>C26/G26*100</f>
        <v>85.76988253790296</v>
      </c>
      <c r="E26" s="196"/>
      <c r="G26" s="460">
        <v>310398</v>
      </c>
    </row>
    <row r="27" spans="1:7" ht="15.75" customHeight="1">
      <c r="A27" s="566" t="s">
        <v>370</v>
      </c>
      <c r="B27" s="567"/>
      <c r="C27" s="122">
        <v>414772</v>
      </c>
      <c r="D27" s="476">
        <f aca="true" t="shared" si="1" ref="D27:D38">C27/G27*100</f>
        <v>101.03846687892349</v>
      </c>
      <c r="E27" s="196"/>
      <c r="G27" s="460">
        <v>410509</v>
      </c>
    </row>
    <row r="28" spans="1:7" ht="15.75" customHeight="1">
      <c r="A28" s="566" t="s">
        <v>371</v>
      </c>
      <c r="B28" s="567"/>
      <c r="C28" s="122">
        <v>426362</v>
      </c>
      <c r="D28" s="476">
        <f t="shared" si="1"/>
        <v>87.90624697176813</v>
      </c>
      <c r="E28" s="196"/>
      <c r="G28" s="460">
        <v>485019</v>
      </c>
    </row>
    <row r="29" spans="1:7" ht="15.75" customHeight="1">
      <c r="A29" s="566" t="s">
        <v>372</v>
      </c>
      <c r="B29" s="567"/>
      <c r="C29" s="122">
        <v>907804</v>
      </c>
      <c r="D29" s="476">
        <f>C29/G29*100</f>
        <v>90.18974734463995</v>
      </c>
      <c r="E29" s="196"/>
      <c r="G29" s="460">
        <v>1006549</v>
      </c>
    </row>
    <row r="30" spans="1:7" ht="15.75" customHeight="1">
      <c r="A30" s="566" t="s">
        <v>346</v>
      </c>
      <c r="B30" s="567"/>
      <c r="C30" s="122">
        <v>92435</v>
      </c>
      <c r="D30" s="476">
        <f t="shared" si="1"/>
        <v>83.45446501927573</v>
      </c>
      <c r="E30" s="196"/>
      <c r="G30" s="460">
        <v>110761</v>
      </c>
    </row>
    <row r="31" spans="1:7" ht="15.75" customHeight="1">
      <c r="A31" s="566" t="s">
        <v>373</v>
      </c>
      <c r="B31" s="567"/>
      <c r="C31" s="122">
        <v>47011</v>
      </c>
      <c r="D31" s="476">
        <f t="shared" si="1"/>
        <v>38.818380743982495</v>
      </c>
      <c r="E31" s="196"/>
      <c r="G31" s="460">
        <v>121105</v>
      </c>
    </row>
    <row r="32" spans="1:7" ht="15.75" customHeight="1">
      <c r="A32" s="566" t="s">
        <v>374</v>
      </c>
      <c r="B32" s="567"/>
      <c r="C32" s="122">
        <v>161316</v>
      </c>
      <c r="D32" s="476">
        <f t="shared" si="1"/>
        <v>183.7814436748086</v>
      </c>
      <c r="E32" s="196"/>
      <c r="G32" s="460">
        <v>87776</v>
      </c>
    </row>
    <row r="33" spans="1:7" ht="15.75" customHeight="1">
      <c r="A33" s="566" t="s">
        <v>352</v>
      </c>
      <c r="B33" s="567"/>
      <c r="C33" s="122">
        <v>460953</v>
      </c>
      <c r="D33" s="476">
        <f t="shared" si="1"/>
        <v>90.04272093482079</v>
      </c>
      <c r="E33" s="196"/>
      <c r="G33" s="460">
        <v>511927</v>
      </c>
    </row>
    <row r="34" spans="1:7" ht="15.75" customHeight="1">
      <c r="A34" s="566" t="s">
        <v>354</v>
      </c>
      <c r="B34" s="567"/>
      <c r="C34" s="122">
        <v>4986</v>
      </c>
      <c r="D34" s="476">
        <f t="shared" si="1"/>
        <v>48.94473348385196</v>
      </c>
      <c r="E34" s="196"/>
      <c r="G34" s="460">
        <v>10187</v>
      </c>
    </row>
    <row r="35" spans="1:7" ht="15.75" customHeight="1">
      <c r="A35" s="566" t="s">
        <v>356</v>
      </c>
      <c r="B35" s="567"/>
      <c r="C35" s="122">
        <v>1380</v>
      </c>
      <c r="D35" s="476">
        <f t="shared" si="1"/>
        <v>121.80052956751986</v>
      </c>
      <c r="E35" s="196"/>
      <c r="G35" s="460">
        <v>1133</v>
      </c>
    </row>
    <row r="36" spans="1:7" ht="15.75" customHeight="1">
      <c r="A36" s="566" t="s">
        <v>359</v>
      </c>
      <c r="B36" s="567"/>
      <c r="C36" s="122">
        <v>7163</v>
      </c>
      <c r="D36" s="476">
        <f t="shared" si="1"/>
        <v>103.61637494575437</v>
      </c>
      <c r="E36" s="196"/>
      <c r="G36" s="460">
        <v>6913</v>
      </c>
    </row>
    <row r="37" spans="1:7" ht="15.75" customHeight="1">
      <c r="A37" s="566" t="s">
        <v>363</v>
      </c>
      <c r="B37" s="567"/>
      <c r="C37" s="122">
        <v>562</v>
      </c>
      <c r="D37" s="476">
        <f t="shared" si="1"/>
        <v>72.70375161707634</v>
      </c>
      <c r="E37" s="196"/>
      <c r="G37" s="460">
        <v>773</v>
      </c>
    </row>
    <row r="38" spans="1:7" ht="15.75" customHeight="1">
      <c r="A38" s="568" t="s">
        <v>80</v>
      </c>
      <c r="B38" s="569"/>
      <c r="C38" s="477">
        <f>SUM(C26:C37)</f>
        <v>2790972</v>
      </c>
      <c r="D38" s="478">
        <f t="shared" si="1"/>
        <v>91.11741564780202</v>
      </c>
      <c r="E38" s="196"/>
      <c r="G38" s="460">
        <v>3063050</v>
      </c>
    </row>
    <row r="39" spans="1:2" ht="18" customHeight="1">
      <c r="A39" s="570"/>
      <c r="B39" s="570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</sheetData>
  <sheetProtection/>
  <mergeCells count="17">
    <mergeCell ref="A34:B34"/>
    <mergeCell ref="B4:C4"/>
    <mergeCell ref="A24:B25"/>
    <mergeCell ref="C24:D24"/>
    <mergeCell ref="A26:B26"/>
    <mergeCell ref="A27:B27"/>
    <mergeCell ref="A28:B28"/>
    <mergeCell ref="A35:B35"/>
    <mergeCell ref="A36:B36"/>
    <mergeCell ref="A37:B37"/>
    <mergeCell ref="A38:B38"/>
    <mergeCell ref="A39:B39"/>
    <mergeCell ref="A29:B29"/>
    <mergeCell ref="A30:B30"/>
    <mergeCell ref="A31:B31"/>
    <mergeCell ref="A32:B32"/>
    <mergeCell ref="A33:B33"/>
  </mergeCells>
  <printOptions horizontalCentered="1"/>
  <pageMargins left="0.5905511811023623" right="0.5905511811023623" top="0.3937007874015748" bottom="0.1968503937007874" header="0.5905511811023623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市税概要P29市民税（１）</dc:subject>
  <dc:creator>市民税課</dc:creator>
  <cp:keywords/>
  <dc:description/>
  <cp:lastModifiedBy>小森 雄太</cp:lastModifiedBy>
  <cp:lastPrinted>2022-10-26T07:28:15Z</cp:lastPrinted>
  <dcterms:created xsi:type="dcterms:W3CDTF">1997-01-08T22:48:59Z</dcterms:created>
  <dcterms:modified xsi:type="dcterms:W3CDTF">2022-10-26T07:28:20Z</dcterms:modified>
  <cp:category/>
  <cp:version/>
  <cp:contentType/>
  <cp:contentStatus/>
</cp:coreProperties>
</file>