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80" windowWidth="15330" windowHeight="4575" activeTab="0"/>
  </bookViews>
  <sheets>
    <sheet name="5-1 滞納処分状況累年比較" sheetId="1" r:id="rId1"/>
    <sheet name="5-2 滞納処分の停止状況累年比較" sheetId="2" r:id="rId2"/>
    <sheet name="5-3 不納欠損処分状況累年比較" sheetId="3" r:id="rId3"/>
    <sheet name="5-4(1) 普及状況累年比較" sheetId="4" r:id="rId4"/>
    <sheet name="5-4(2) 口座振替の納付状況累年比較" sheetId="5" r:id="rId5"/>
    <sheet name="5-4(3),(4) 口座振替手数料の支出状況累年比較ほか" sheetId="6" r:id="rId6"/>
  </sheets>
  <definedNames>
    <definedName name="_xlnm.Print_Area" localSheetId="0">'5-1 滞納処分状況累年比較'!$A$1:$F$151</definedName>
    <definedName name="_xlnm.Print_Area" localSheetId="1">'5-2 滞納処分の停止状況累年比較'!$A$1:$I$79</definedName>
    <definedName name="_xlnm.Print_Area" localSheetId="2">'5-3 不納欠損処分状況累年比較'!$A$1:$I$79</definedName>
    <definedName name="_xlnm.Print_Area" localSheetId="3">'5-4(1) 普及状況累年比較'!$A$1:$F$195</definedName>
    <definedName name="_xlnm.Print_Area" localSheetId="5">'5-4(3),(4) 口座振替手数料の支出状況累年比較ほか'!$A$1:$Y$22</definedName>
    <definedName name="Z_171BDCA8_05FC_4DB3_AF69_4A60586AADF8_.wvu.Cols" localSheetId="5" hidden="1">'5-4(3),(4) 口座振替手数料の支出状況累年比較ほか'!$B:$E</definedName>
    <definedName name="Z_171BDCA8_05FC_4DB3_AF69_4A60586AADF8_.wvu.PrintArea" localSheetId="5" hidden="1">'5-4(3),(4) 口座振替手数料の支出状況累年比較ほか'!$A$1:$J$11</definedName>
    <definedName name="Z_2E20350E_ED9A_4D90_9FCD_BE6BAE5DCFC3_.wvu.PrintArea" localSheetId="3" hidden="1">'5-4(1) 普及状況累年比較'!$A$1:$F$100</definedName>
    <definedName name="Z_2E20350E_ED9A_4D90_9FCD_BE6BAE5DCFC3_.wvu.Rows" localSheetId="3" hidden="1">'5-4(1) 普及状況累年比較'!$4:$27</definedName>
    <definedName name="Z_30F08DAD_B3FA_44FF_A9F6_D4D185764ED1_.wvu.PrintArea" localSheetId="2" hidden="1">'5-3 不納欠損処分状況累年比較'!$A$1:$I$75</definedName>
    <definedName name="Z_3FFEDD12_1CE3_454F_A0A4_EDB4D636F9B2_.wvu.PrintArea" localSheetId="5" hidden="1">'5-4(3),(4) 口座振替手数料の支出状況累年比較ほか'!$A$1:$J$11</definedName>
    <definedName name="Z_7FD06646_3CD4_4C25_A198_35DEBBCD19D1_.wvu.PrintArea" localSheetId="1" hidden="1">'5-2 滞納処分の停止状況累年比較'!$A$1:$I$80</definedName>
    <definedName name="Z_7FD06646_3CD4_4C25_A198_35DEBBCD19D1_.wvu.Rows" localSheetId="1" hidden="1">'5-2 滞納処分の停止状況累年比較'!$4:$15</definedName>
    <definedName name="Z_81835FFD_6CD1_4CD2_91D0_E6D1B5CCD04B_.wvu.PrintArea" localSheetId="2" hidden="1">'5-3 不納欠損処分状況累年比較'!$A$1:$I$75</definedName>
    <definedName name="Z_81835FFD_6CD1_4CD2_91D0_E6D1B5CCD04B_.wvu.Rows" localSheetId="2" hidden="1">'5-3 不納欠損処分状況累年比較'!$4:$15</definedName>
    <definedName name="Z_A1EBBC2C_5705_4CA7_B98A_F8301B65FB0A_.wvu.PrintArea" localSheetId="0" hidden="1">'5-1 滞納処分状況累年比較'!$A$1:$F$151</definedName>
    <definedName name="Z_A1EBBC2C_5705_4CA7_B98A_F8301B65FB0A_.wvu.Rows" localSheetId="0" hidden="1">'5-1 滞納処分状況累年比較'!$6:$29</definedName>
    <definedName name="Z_BACA9C75_8B60_450D_89D8_4ADDD11DF79C_.wvu.Cols" localSheetId="4" hidden="1">'5-4(2) 口座振替の納付状況累年比較'!$C:$F</definedName>
    <definedName name="Z_C03BDAEF_F3B8_4813_874F_F276118C3F89_.wvu.PrintArea" localSheetId="1" hidden="1">'5-2 滞納処分の停止状況累年比較'!$A$1:$I$80</definedName>
    <definedName name="Z_CABDFA0D_6F28_4B14_9BC9_9B8AE677058A_.wvu.PrintArea" localSheetId="3" hidden="1">'5-4(1) 普及状況累年比較'!$A$1:$F$100</definedName>
    <definedName name="Z_CABDFA0D_6F28_4B14_9BC9_9B8AE677058A_.wvu.Rows" localSheetId="3" hidden="1">'5-4(1) 普及状況累年比較'!$4:$27</definedName>
    <definedName name="Z_CF6AC1BC_77DF_4B76_A5A8_23307390BA8F_.wvu.Cols" localSheetId="5" hidden="1">'5-4(3),(4) 口座振替手数料の支出状況累年比較ほか'!$B:$E</definedName>
    <definedName name="Z_CF6AC1BC_77DF_4B76_A5A8_23307390BA8F_.wvu.PrintArea" localSheetId="5" hidden="1">'5-4(3),(4) 口座振替手数料の支出状況累年比較ほか'!$A$1:$I$11</definedName>
    <definedName name="Z_D458A5E5_735D_41CB_9D0B_140DF6F32535_.wvu.PrintArea" localSheetId="0" hidden="1">'5-1 滞納処分状況累年比較'!$A$1:$F$151</definedName>
    <definedName name="Z_D458A5E5_735D_41CB_9D0B_140DF6F32535_.wvu.Rows" localSheetId="0" hidden="1">'5-1 滞納処分状況累年比較'!$6:$29</definedName>
    <definedName name="Z_ED9DF3A9_52CD_4CA4_89C9_092E27E83E0F_.wvu.PrintArea" localSheetId="3" hidden="1">'5-4(1) 普及状況累年比較'!$A$1:$F$100</definedName>
    <definedName name="Z_ED9DF3A9_52CD_4CA4_89C9_092E27E83E0F_.wvu.Rows" localSheetId="3" hidden="1">'5-4(1) 普及状況累年比較'!$4:$27</definedName>
    <definedName name="Z_EFC4F8F3_D45B_4AAD_B740_6290AB392753_.wvu.PrintArea" localSheetId="0" hidden="1">'5-1 滞納処分状況累年比較'!$A$1:$F$151</definedName>
    <definedName name="Z_F1C44AF1_2A5E_4E1E_B158_6AF50289AF81_.wvu.PrintArea" localSheetId="1" hidden="1">'5-2 滞納処分の停止状況累年比較'!$A$1:$I$80</definedName>
    <definedName name="Z_F1C44AF1_2A5E_4E1E_B158_6AF50289AF81_.wvu.Rows" localSheetId="1" hidden="1">'5-2 滞納処分の停止状況累年比較'!$4:$15</definedName>
    <definedName name="Z_F6F71A00_F901_4F25_9A23_4398B3CF88EF_.wvu.PrintArea" localSheetId="2" hidden="1">'5-3 不納欠損処分状況累年比較'!$A$1:$I$75</definedName>
    <definedName name="Z_F6F71A00_F901_4F25_9A23_4398B3CF88EF_.wvu.Rows" localSheetId="2" hidden="1">'5-3 不納欠損処分状況累年比較'!$4:$15</definedName>
    <definedName name="Z_F7D20B7C_8150_409F_8EBB_AF2A0DD4C9A7_.wvu.Cols" localSheetId="4" hidden="1">'5-4(2) 口座振替の納付状況累年比較'!$C:$F</definedName>
  </definedNames>
  <calcPr fullCalcOnLoad="1"/>
</workbook>
</file>

<file path=xl/comments4.xml><?xml version="1.0" encoding="utf-8"?>
<comments xmlns="http://schemas.openxmlformats.org/spreadsheetml/2006/main">
  <authors>
    <author>Windows ユーザー</author>
  </authors>
  <commentList>
    <comment ref="A188" authorId="0">
      <text>
        <r>
          <rPr>
            <b/>
            <sz val="12"/>
            <rFont val="MS P ゴシック"/>
            <family val="3"/>
          </rPr>
          <t>令和3年度当初調定の数値は、10月監査の口振収納状況調
第1期・全期前納の件数</t>
        </r>
      </text>
    </comment>
  </commentList>
</comments>
</file>

<file path=xl/comments5.xml><?xml version="1.0" encoding="utf-8"?>
<comments xmlns="http://schemas.openxmlformats.org/spreadsheetml/2006/main">
  <authors>
    <author>Windows ユーザー</author>
  </authors>
  <commentList>
    <comment ref="Z2" authorId="0">
      <text>
        <r>
          <rPr>
            <b/>
            <sz val="12"/>
            <rFont val="MS P ゴシック"/>
            <family val="3"/>
          </rPr>
          <t>千円以下四捨五入</t>
        </r>
      </text>
    </comment>
    <comment ref="B3" authorId="0">
      <text>
        <r>
          <rPr>
            <b/>
            <sz val="11"/>
            <rFont val="MS P ゴシック"/>
            <family val="3"/>
          </rPr>
          <t>1年度追加時に、古い年度は非表示にする
7年度分を表示</t>
        </r>
      </text>
    </comment>
    <comment ref="A4" authorId="0">
      <text>
        <r>
          <rPr>
            <b/>
            <sz val="11"/>
            <rFont val="MS P ゴシック"/>
            <family val="3"/>
          </rPr>
          <t>対象は、市民税（普通徴収）
按分率を税制課に確認し、データ作成。
住民情報系でデータ作成
※課共有→口座担当者用→その他→市税概要用
按分前のデータは、監査資料　口振収納状況調から</t>
        </r>
      </text>
    </comment>
    <comment ref="A9" authorId="0">
      <text>
        <r>
          <rPr>
            <b/>
            <sz val="12"/>
            <rFont val="MS P ゴシック"/>
            <family val="3"/>
          </rPr>
          <t>監査資料の口振収納状況調　調定合計を参照</t>
        </r>
      </text>
    </comment>
    <comment ref="A14" authorId="0">
      <text>
        <r>
          <rPr>
            <b/>
            <sz val="12"/>
            <rFont val="MS P ゴシック"/>
            <family val="3"/>
          </rPr>
          <t>監査資料の口振収納状況調　調定合計を参照</t>
        </r>
      </text>
    </comment>
    <comment ref="A24" authorId="0">
      <text>
        <r>
          <rPr>
            <b/>
            <sz val="9"/>
            <rFont val="MS P ゴシック"/>
            <family val="3"/>
          </rPr>
          <t>内部事務系→T共有→１　納税課共通　→３　監査資料　該当年度の口座の根拠資料　口振収納状況調エクセルファイル
監）口座状況シート</t>
        </r>
      </text>
    </comment>
    <comment ref="A25" authorId="0">
      <text>
        <r>
          <rPr>
            <b/>
            <sz val="12"/>
            <rFont val="MS P ゴシック"/>
            <family val="3"/>
          </rPr>
          <t>最新の按分率を確認して作成する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A4" authorId="0">
      <text>
        <r>
          <rPr>
            <b/>
            <sz val="9"/>
            <rFont val="MS P ゴシック"/>
            <family val="3"/>
          </rPr>
          <t>住民情報系　T共有→口座担当用→手数料→該当年度手数料フォルダ
手数料のエクセルファイル　銀行別科目別集計シートの市税の前後期の合計</t>
        </r>
      </text>
    </comment>
    <comment ref="A7" authorId="0">
      <text>
        <r>
          <rPr>
            <b/>
            <sz val="9"/>
            <rFont val="MS P ゴシック"/>
            <family val="3"/>
          </rPr>
          <t>住民情報系　T共有→口座担当用→手数料→公金口座・自動払込み取扱手数料フォルダ
集計表のエクセルファイル　市税の前後期の合計</t>
        </r>
      </text>
    </comment>
  </commentList>
</comments>
</file>

<file path=xl/sharedStrings.xml><?xml version="1.0" encoding="utf-8"?>
<sst xmlns="http://schemas.openxmlformats.org/spreadsheetml/2006/main" count="921" uniqueCount="229">
  <si>
    <t>計</t>
  </si>
  <si>
    <t>軽自動車税</t>
  </si>
  <si>
    <t>市・県民税</t>
  </si>
  <si>
    <t>（普通徴収）</t>
  </si>
  <si>
    <t>固定資産税</t>
  </si>
  <si>
    <t>都市計画税</t>
  </si>
  <si>
    <t>納税者数</t>
  </si>
  <si>
    <t>構成比</t>
  </si>
  <si>
    <t>口座振替納付</t>
  </si>
  <si>
    <t>一般納付</t>
  </si>
  <si>
    <t>(単位：人・％）</t>
  </si>
  <si>
    <t>平成10年度</t>
  </si>
  <si>
    <t>平成11年度</t>
  </si>
  <si>
    <t>平成12年度</t>
  </si>
  <si>
    <t>平成13年度</t>
  </si>
  <si>
    <t>平成14年度</t>
  </si>
  <si>
    <t>平成15年度</t>
  </si>
  <si>
    <t>年度</t>
  </si>
  <si>
    <t>区分</t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</si>
  <si>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普及状況累年比較（当初調定人員）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</si>
  <si>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</si>
  <si>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</si>
  <si>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</si>
  <si>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</si>
  <si>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年度</t>
    </r>
  </si>
  <si>
    <t>４　口座振替に関する調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</si>
  <si>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年度</t>
    </r>
  </si>
  <si>
    <r>
      <t>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</si>
  <si>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</si>
  <si>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平成25</t>
    </r>
    <r>
      <rPr>
        <sz val="11"/>
        <rFont val="ＭＳ Ｐゴシック"/>
        <family val="3"/>
      </rPr>
      <t>年度</t>
    </r>
  </si>
  <si>
    <r>
      <t>平成26</t>
    </r>
    <r>
      <rPr>
        <sz val="11"/>
        <rFont val="ＭＳ Ｐゴシック"/>
        <family val="3"/>
      </rPr>
      <t>年度</t>
    </r>
  </si>
  <si>
    <t>平成20年度</t>
  </si>
  <si>
    <r>
      <t>平成27</t>
    </r>
    <r>
      <rPr>
        <sz val="11"/>
        <rFont val="ＭＳ Ｐゴシック"/>
        <family val="3"/>
      </rPr>
      <t>年度</t>
    </r>
  </si>
  <si>
    <r>
      <t>平成28</t>
    </r>
    <r>
      <rPr>
        <sz val="11"/>
        <rFont val="ＭＳ Ｐゴシック"/>
        <family val="3"/>
      </rPr>
      <t>年度</t>
    </r>
  </si>
  <si>
    <r>
      <t>平成29</t>
    </r>
    <r>
      <rPr>
        <sz val="11"/>
        <rFont val="ＭＳ Ｐゴシック"/>
        <family val="3"/>
      </rPr>
      <t>年度</t>
    </r>
  </si>
  <si>
    <r>
      <t>平成30</t>
    </r>
    <r>
      <rPr>
        <sz val="11"/>
        <rFont val="ＭＳ Ｐゴシック"/>
        <family val="3"/>
      </rPr>
      <t>年度</t>
    </r>
  </si>
  <si>
    <r>
      <t>令和元</t>
    </r>
    <r>
      <rPr>
        <sz val="11"/>
        <rFont val="ＭＳ Ｐゴシック"/>
        <family val="3"/>
      </rPr>
      <t>年度</t>
    </r>
  </si>
  <si>
    <r>
      <t>令和2</t>
    </r>
    <r>
      <rPr>
        <sz val="11"/>
        <rFont val="ＭＳ Ｐゴシック"/>
        <family val="3"/>
      </rPr>
      <t>年度</t>
    </r>
  </si>
  <si>
    <t>軽自動車税
（種別割）</t>
  </si>
  <si>
    <r>
      <t>令和3</t>
    </r>
    <r>
      <rPr>
        <sz val="11"/>
        <rFont val="ＭＳ Ｐゴシック"/>
        <family val="3"/>
      </rPr>
      <t>年度</t>
    </r>
  </si>
  <si>
    <t>２ 滞納処分の停止状況累年比較</t>
  </si>
  <si>
    <t xml:space="preserve">                     (単位：件・千円・％）</t>
  </si>
  <si>
    <t>年度</t>
  </si>
  <si>
    <t>区分</t>
  </si>
  <si>
    <t>個人市民税</t>
  </si>
  <si>
    <t>法人市民税</t>
  </si>
  <si>
    <t>固定資産税</t>
  </si>
  <si>
    <t>都市計画税</t>
  </si>
  <si>
    <t>その他の税</t>
  </si>
  <si>
    <t>平成9年度</t>
  </si>
  <si>
    <t>件数</t>
  </si>
  <si>
    <t>(1,388)</t>
  </si>
  <si>
    <t>金額</t>
  </si>
  <si>
    <t>前年比</t>
  </si>
  <si>
    <t>(1,823)</t>
  </si>
  <si>
    <t>(2,839)</t>
  </si>
  <si>
    <t>(3,535)</t>
  </si>
  <si>
    <t>(3,766)</t>
  </si>
  <si>
    <r>
      <t>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147</t>
    </r>
    <r>
      <rPr>
        <sz val="11"/>
        <rFont val="ＭＳ Ｐゴシック"/>
        <family val="3"/>
      </rPr>
      <t>)</t>
    </r>
  </si>
  <si>
    <t>(4,956)</t>
  </si>
  <si>
    <t>平成16年度</t>
  </si>
  <si>
    <t>(5,027)</t>
  </si>
  <si>
    <t>平成17年度</t>
  </si>
  <si>
    <t>(6,045)</t>
  </si>
  <si>
    <t>平成18年度</t>
  </si>
  <si>
    <t>(5,101)</t>
  </si>
  <si>
    <t>平成19年度</t>
  </si>
  <si>
    <t>(5,455)</t>
  </si>
  <si>
    <t>(3,632)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</si>
  <si>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</si>
  <si>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(3,865)</t>
  </si>
  <si>
    <t>平成22年度</t>
  </si>
  <si>
    <t>(3,380)</t>
  </si>
  <si>
    <r>
      <t>平成2</t>
    </r>
    <r>
      <rPr>
        <sz val="11"/>
        <rFont val="ＭＳ Ｐゴシック"/>
        <family val="3"/>
      </rPr>
      <t>3年</t>
    </r>
    <r>
      <rPr>
        <sz val="11"/>
        <rFont val="ＭＳ Ｐゴシック"/>
        <family val="3"/>
      </rPr>
      <t>度</t>
    </r>
  </si>
  <si>
    <r>
      <t>(</t>
    </r>
    <r>
      <rPr>
        <sz val="11"/>
        <rFont val="ＭＳ Ｐゴシック"/>
        <family val="3"/>
      </rPr>
      <t>4,405</t>
    </r>
    <r>
      <rPr>
        <sz val="11"/>
        <rFont val="ＭＳ Ｐゴシック"/>
        <family val="3"/>
      </rPr>
      <t>)</t>
    </r>
  </si>
  <si>
    <r>
      <t>平成24年</t>
    </r>
    <r>
      <rPr>
        <sz val="11"/>
        <rFont val="ＭＳ Ｐゴシック"/>
        <family val="3"/>
      </rPr>
      <t>度</t>
    </r>
  </si>
  <si>
    <t>(4,053)</t>
  </si>
  <si>
    <r>
      <t>平成25年</t>
    </r>
    <r>
      <rPr>
        <sz val="11"/>
        <rFont val="ＭＳ Ｐゴシック"/>
        <family val="3"/>
      </rPr>
      <t>度</t>
    </r>
  </si>
  <si>
    <t>(2,565)</t>
  </si>
  <si>
    <r>
      <t>平成26年</t>
    </r>
    <r>
      <rPr>
        <sz val="11"/>
        <rFont val="ＭＳ Ｐゴシック"/>
        <family val="3"/>
      </rPr>
      <t>度</t>
    </r>
  </si>
  <si>
    <t>(1,975)</t>
  </si>
  <si>
    <r>
      <t>平成27年</t>
    </r>
    <r>
      <rPr>
        <sz val="11"/>
        <rFont val="ＭＳ Ｐゴシック"/>
        <family val="3"/>
      </rPr>
      <t>度</t>
    </r>
  </si>
  <si>
    <t>(1,368)</t>
  </si>
  <si>
    <r>
      <t>平成28年</t>
    </r>
    <r>
      <rPr>
        <sz val="11"/>
        <rFont val="ＭＳ Ｐゴシック"/>
        <family val="3"/>
      </rPr>
      <t>度</t>
    </r>
  </si>
  <si>
    <t>(1,075)</t>
  </si>
  <si>
    <r>
      <t>平成29年</t>
    </r>
    <r>
      <rPr>
        <sz val="11"/>
        <rFont val="ＭＳ Ｐゴシック"/>
        <family val="3"/>
      </rPr>
      <t>度</t>
    </r>
  </si>
  <si>
    <t>(1,313)</t>
  </si>
  <si>
    <r>
      <t>平成30年度</t>
    </r>
  </si>
  <si>
    <t>(1,858)</t>
  </si>
  <si>
    <t>―</t>
  </si>
  <si>
    <r>
      <t>令和元年度</t>
    </r>
  </si>
  <si>
    <t>(1099)</t>
  </si>
  <si>
    <r>
      <t>令和2年度</t>
    </r>
  </si>
  <si>
    <t>件数</t>
  </si>
  <si>
    <t>(1809)</t>
  </si>
  <si>
    <t>金額</t>
  </si>
  <si>
    <t>前年比</t>
  </si>
  <si>
    <t>（注）　当該年度末現在の滞納処分の停止税額</t>
  </si>
  <si>
    <t>　　　　固定資産税欄は土地・家屋分及び償却資産分の合計停止税額</t>
  </si>
  <si>
    <t>３　不納欠損処分状況累年比較</t>
  </si>
  <si>
    <t>(1,240)</t>
  </si>
  <si>
    <t>(1,843)</t>
  </si>
  <si>
    <t>(2,017)</t>
  </si>
  <si>
    <t>皆増</t>
  </si>
  <si>
    <t>(2,002)</t>
  </si>
  <si>
    <t>(2,212)</t>
  </si>
  <si>
    <r>
      <t>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417</t>
    </r>
    <r>
      <rPr>
        <sz val="11"/>
        <rFont val="ＭＳ Ｐゴシック"/>
        <family val="3"/>
      </rPr>
      <t>)</t>
    </r>
  </si>
  <si>
    <t>(3,328)</t>
  </si>
  <si>
    <t>(3,562)</t>
  </si>
  <si>
    <t>(4,101)</t>
  </si>
  <si>
    <t>(4,071)</t>
  </si>
  <si>
    <t>(3,671)</t>
  </si>
  <si>
    <t>(5,299)</t>
  </si>
  <si>
    <r>
      <t>(3,726</t>
    </r>
    <r>
      <rPr>
        <sz val="11"/>
        <rFont val="ＭＳ Ｐゴシック"/>
        <family val="3"/>
      </rPr>
      <t>)</t>
    </r>
  </si>
  <si>
    <t>(6,115)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</si>
  <si>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</si>
  <si>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t>(5,319)</t>
  </si>
  <si>
    <r>
      <t>平成24</t>
    </r>
    <r>
      <rPr>
        <sz val="11"/>
        <rFont val="ＭＳ Ｐゴシック"/>
        <family val="3"/>
      </rPr>
      <t>年度</t>
    </r>
  </si>
  <si>
    <t>(6,518)</t>
  </si>
  <si>
    <r>
      <t>平成25</t>
    </r>
    <r>
      <rPr>
        <sz val="11"/>
        <rFont val="ＭＳ Ｐゴシック"/>
        <family val="3"/>
      </rPr>
      <t>年度</t>
    </r>
  </si>
  <si>
    <t>(6,531)</t>
  </si>
  <si>
    <r>
      <t>平成26年度</t>
    </r>
  </si>
  <si>
    <t>(5,258)</t>
  </si>
  <si>
    <r>
      <t>平成27年度</t>
    </r>
  </si>
  <si>
    <t>(5,392)</t>
  </si>
  <si>
    <r>
      <t>平成28年度</t>
    </r>
  </si>
  <si>
    <t>(4,622)</t>
  </si>
  <si>
    <r>
      <t>平成29年度</t>
    </r>
  </si>
  <si>
    <t>(4,326)</t>
  </si>
  <si>
    <r>
      <t>平成30年度</t>
    </r>
  </si>
  <si>
    <t>(3429)</t>
  </si>
  <si>
    <r>
      <t>令和元年度</t>
    </r>
  </si>
  <si>
    <t>(3,215)</t>
  </si>
  <si>
    <r>
      <t>令和2年度</t>
    </r>
  </si>
  <si>
    <t>件数</t>
  </si>
  <si>
    <t>(4,087)</t>
  </si>
  <si>
    <t>金額</t>
  </si>
  <si>
    <t>（注）　当該年度末現在の不納欠損処分税額</t>
  </si>
  <si>
    <t>　　　　固定資産税欄は土地・家屋分及び償却資産分の合計税額</t>
  </si>
  <si>
    <r>
      <t>平成26</t>
    </r>
    <r>
      <rPr>
        <sz val="11"/>
        <rFont val="ＭＳ Ｐゴシック"/>
        <family val="3"/>
      </rPr>
      <t>年度</t>
    </r>
  </si>
  <si>
    <r>
      <t>平成27</t>
    </r>
    <r>
      <rPr>
        <sz val="11"/>
        <rFont val="ＭＳ Ｐゴシック"/>
        <family val="3"/>
      </rPr>
      <t>年度</t>
    </r>
  </si>
  <si>
    <r>
      <t>平成28</t>
    </r>
    <r>
      <rPr>
        <sz val="11"/>
        <rFont val="ＭＳ Ｐゴシック"/>
        <family val="3"/>
      </rPr>
      <t>年度</t>
    </r>
  </si>
  <si>
    <r>
      <t>平成29</t>
    </r>
    <r>
      <rPr>
        <sz val="11"/>
        <rFont val="ＭＳ Ｐゴシック"/>
        <family val="3"/>
      </rPr>
      <t>年度</t>
    </r>
  </si>
  <si>
    <r>
      <t>平成30</t>
    </r>
    <r>
      <rPr>
        <sz val="11"/>
        <rFont val="ＭＳ Ｐゴシック"/>
        <family val="3"/>
      </rPr>
      <t>年度</t>
    </r>
  </si>
  <si>
    <t>(単位:件・千円･％)</t>
  </si>
  <si>
    <t>本年度に差押え</t>
  </si>
  <si>
    <t>徴収・公売による解除</t>
  </si>
  <si>
    <t>件数</t>
  </si>
  <si>
    <t>不動産</t>
  </si>
  <si>
    <t>動産</t>
  </si>
  <si>
    <t>電話加入権</t>
  </si>
  <si>
    <t>債権</t>
  </si>
  <si>
    <t>平成21年度</t>
  </si>
  <si>
    <r>
      <t>令和元</t>
    </r>
    <r>
      <rPr>
        <sz val="11"/>
        <rFont val="ＭＳ Ｐゴシック"/>
        <family val="3"/>
      </rPr>
      <t>年度</t>
    </r>
  </si>
  <si>
    <r>
      <t>令和2</t>
    </r>
    <r>
      <rPr>
        <sz val="11"/>
        <rFont val="ＭＳ Ｐゴシック"/>
        <family val="3"/>
      </rPr>
      <t>年度</t>
    </r>
  </si>
  <si>
    <t>（注）</t>
  </si>
  <si>
    <t>・県民税を含む。</t>
  </si>
  <si>
    <t>(2)口座振替の納付状況累年比較</t>
  </si>
  <si>
    <t>（単位：千円・％）</t>
  </si>
  <si>
    <t>税目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</si>
  <si>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</si>
  <si>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</si>
  <si>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</si>
  <si>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</si>
  <si>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</si>
  <si>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</si>
  <si>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</si>
  <si>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</si>
  <si>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</si>
  <si>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</si>
  <si>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市  民  税
(普通徴収)</t>
  </si>
  <si>
    <t>総調定額</t>
  </si>
  <si>
    <t>振替調定額Ａ</t>
  </si>
  <si>
    <t>振替納付額B</t>
  </si>
  <si>
    <t>収納率Ｂ/Ａ</t>
  </si>
  <si>
    <t>Ｂの前年比</t>
  </si>
  <si>
    <t xml:space="preserve">
固定資産税
都市計画税</t>
  </si>
  <si>
    <t>合計</t>
  </si>
  <si>
    <t>（注）総調定額は各納期における期別調定額の合計</t>
  </si>
  <si>
    <t>（注）市民税の総調定額、振替調定額、振替納付額については、市・県民税の値に按分率をかけて算出する。</t>
  </si>
  <si>
    <t>(3)口座振替手数料の支出状況累年比較</t>
  </si>
  <si>
    <t>（単位：円・％）</t>
  </si>
  <si>
    <t>区分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</si>
  <si>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</si>
  <si>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</si>
  <si>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</si>
  <si>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</si>
  <si>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</si>
  <si>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</si>
  <si>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</si>
  <si>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</si>
  <si>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</si>
  <si>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</si>
  <si>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</si>
  <si>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</si>
  <si>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</si>
  <si>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</si>
  <si>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</si>
  <si>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</si>
  <si>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</si>
  <si>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</si>
  <si>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</si>
  <si>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</si>
  <si>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</si>
  <si>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</si>
  <si>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</si>
  <si>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</si>
  <si>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金融機関取扱手数料</t>
  </si>
  <si>
    <t>前年比</t>
  </si>
  <si>
    <t>1件あたりの取扱手数料</t>
  </si>
  <si>
    <t>10.80
(＊)11.00</t>
  </si>
  <si>
    <t>郵便局取扱手数料</t>
  </si>
  <si>
    <t>前年比</t>
  </si>
  <si>
    <t>1件あたりの取扱手数料</t>
  </si>
  <si>
    <t>(＊)金融機関取扱手数料は１０円（税別）のため、令和元年１０月から消費税増税により、取扱手数料額の変更あり。</t>
  </si>
  <si>
    <t>・平成12年度の金融機関取扱手数料には、領収書の郵送料相当額を含んでいる。</t>
  </si>
  <si>
    <t>(4)キャッシュレス決済の収納件数及び収納額</t>
  </si>
  <si>
    <t>（単位：件・円・％）</t>
  </si>
  <si>
    <t>平成30年度</t>
  </si>
  <si>
    <t>令和元年度</t>
  </si>
  <si>
    <t>令和２年度</t>
  </si>
  <si>
    <t>令和３年度</t>
  </si>
  <si>
    <t>収納件数</t>
  </si>
  <si>
    <t>収納額</t>
  </si>
  <si>
    <t>(注)令和３年度は、７月末時点までの実績</t>
  </si>
  <si>
    <t>(＊)キャッシュレス決済とは、スマートフォンアプリやクレジットカード等を利用して市税を納付できる決済手段であり、令和３年度時点で利用可能なスマートフォンアプリにPayB、LINEPay、PayPayがある。</t>
  </si>
  <si>
    <t>（＊）各決済方法の対応開始時期は、PayB（H30年8月）、LINEPay（H31年3月）、PayPay（R2年6月）、クレジットカード・Pay-easy（R2年12月）。</t>
  </si>
  <si>
    <t>第５　徴収</t>
  </si>
  <si>
    <t>　１　滞納処分(差押)状況累年比較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</si>
</sst>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0_ "/>
    <numFmt numFmtId="179" formatCode="0.0_ "/>
    <numFmt numFmtId="180" formatCode="0_);[Red]\(0\)"/>
    <numFmt numFmtId="181" formatCode="#,##0_);[Red]\(#,##0\)"/>
    <numFmt numFmtId="182" formatCode="0.0_);[Red]\(0.0\)"/>
    <numFmt numFmtId="183" formatCode="#,##0.00_ "/>
    <numFmt numFmtId="184" formatCode="#,##0;[Red]#,##0"/>
    <numFmt numFmtId="185" formatCode="#,##0.0;[Red]#,##0.0"/>
    <numFmt numFmtId="186" formatCode="0.0;[Red]0.0"/>
    <numFmt numFmtId="187" formatCode="0.00_ "/>
    <numFmt numFmtId="188" formatCode="#,##0;&quot;△ &quot;#,##0"/>
    <numFmt numFmtId="189" formatCode="#,##0.0;&quot;△ &quot;#,##0.0"/>
    <numFmt numFmtId="190" formatCode="0;&quot;△ &quot;0"/>
    <numFmt numFmtId="191" formatCode="#,##0.000;&quot;△ &quot;#,##0.000"/>
    <numFmt numFmtId="192" formatCode="#,##0.0_ ;[Red]\-#,##0.0\ "/>
    <numFmt numFmtId="193" formatCode="#,##0.0;[Red]\-#,##0.0"/>
    <numFmt numFmtId="194" formatCode="#,##0.0000_ ;[Red]\-#,##0.0000\ "/>
    <numFmt numFmtId="195" formatCode="#,##0.0_);[Red]\(#,##0.0\)"/>
    <numFmt numFmtId="196" formatCode="0_ "/>
    <numFmt numFmtId="197" formatCode="#,##0.00_ ;[Red]\-#,##0.00\ "/>
  </numFmts>
  <fonts count="50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b/>
      <sz val="12"/>
      <name val="MS P 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MS P ゴシック"/>
      <family val="3"/>
    </font>
    <font>
      <b/>
      <sz val="9"/>
      <name val="MS P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 diagonalUp="1">
      <left style="hair"/>
      <right style="hair"/>
      <top style="hair"/>
      <bottom style="medium"/>
      <diagonal style="hair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thin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38" fontId="4" fillId="0" borderId="0" xfId="48" applyFont="1" applyAlignment="1">
      <alignment/>
    </xf>
    <xf numFmtId="38" fontId="1" fillId="0" borderId="0" xfId="48" applyFont="1" applyBorder="1" applyAlignment="1">
      <alignment/>
    </xf>
    <xf numFmtId="38" fontId="1" fillId="0" borderId="0" xfId="48" applyFont="1" applyBorder="1" applyAlignment="1">
      <alignment horizontal="right"/>
    </xf>
    <xf numFmtId="38" fontId="1" fillId="0" borderId="0" xfId="48" applyFont="1" applyAlignment="1">
      <alignment/>
    </xf>
    <xf numFmtId="38" fontId="1" fillId="0" borderId="0" xfId="48" applyFont="1" applyBorder="1" applyAlignment="1">
      <alignment horizontal="center"/>
    </xf>
    <xf numFmtId="38" fontId="1" fillId="0" borderId="10" xfId="48" applyFont="1" applyBorder="1" applyAlignment="1">
      <alignment vertical="center"/>
    </xf>
    <xf numFmtId="38" fontId="1" fillId="0" borderId="11" xfId="48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12" xfId="48" applyFont="1" applyBorder="1" applyAlignment="1">
      <alignment vertical="center"/>
    </xf>
    <xf numFmtId="38" fontId="1" fillId="0" borderId="13" xfId="48" applyFont="1" applyBorder="1" applyAlignment="1">
      <alignment vertical="center"/>
    </xf>
    <xf numFmtId="38" fontId="1" fillId="0" borderId="14" xfId="48" applyFont="1" applyBorder="1" applyAlignment="1">
      <alignment vertical="center"/>
    </xf>
    <xf numFmtId="38" fontId="1" fillId="0" borderId="15" xfId="48" applyFont="1" applyBorder="1" applyAlignment="1">
      <alignment vertical="center"/>
    </xf>
    <xf numFmtId="38" fontId="1" fillId="0" borderId="16" xfId="48" applyFont="1" applyBorder="1" applyAlignment="1">
      <alignment vertical="center"/>
    </xf>
    <xf numFmtId="38" fontId="1" fillId="0" borderId="17" xfId="48" applyFont="1" applyBorder="1" applyAlignment="1">
      <alignment vertical="center"/>
    </xf>
    <xf numFmtId="176" fontId="1" fillId="0" borderId="18" xfId="48" applyNumberFormat="1" applyFont="1" applyBorder="1" applyAlignment="1">
      <alignment horizontal="right" vertical="center"/>
    </xf>
    <xf numFmtId="176" fontId="1" fillId="0" borderId="19" xfId="48" applyNumberFormat="1" applyFont="1" applyBorder="1" applyAlignment="1">
      <alignment horizontal="right" vertical="center"/>
    </xf>
    <xf numFmtId="176" fontId="1" fillId="0" borderId="20" xfId="48" applyNumberFormat="1" applyFont="1" applyBorder="1" applyAlignment="1">
      <alignment horizontal="right" vertical="center"/>
    </xf>
    <xf numFmtId="176" fontId="1" fillId="0" borderId="21" xfId="48" applyNumberFormat="1" applyFont="1" applyBorder="1" applyAlignment="1">
      <alignment horizontal="right" vertical="center"/>
    </xf>
    <xf numFmtId="176" fontId="1" fillId="0" borderId="22" xfId="48" applyNumberFormat="1" applyFont="1" applyBorder="1" applyAlignment="1">
      <alignment horizontal="right" vertical="center"/>
    </xf>
    <xf numFmtId="176" fontId="1" fillId="0" borderId="23" xfId="48" applyNumberFormat="1" applyFont="1" applyBorder="1" applyAlignment="1">
      <alignment horizontal="right" vertical="center"/>
    </xf>
    <xf numFmtId="176" fontId="1" fillId="0" borderId="24" xfId="48" applyNumberFormat="1" applyFont="1" applyBorder="1" applyAlignment="1">
      <alignment horizontal="right" vertical="center"/>
    </xf>
    <xf numFmtId="176" fontId="1" fillId="0" borderId="25" xfId="48" applyNumberFormat="1" applyFont="1" applyBorder="1" applyAlignment="1">
      <alignment horizontal="right" vertical="center"/>
    </xf>
    <xf numFmtId="176" fontId="1" fillId="0" borderId="26" xfId="48" applyNumberFormat="1" applyFont="1" applyBorder="1" applyAlignment="1">
      <alignment horizontal="right" vertical="center"/>
    </xf>
    <xf numFmtId="177" fontId="1" fillId="0" borderId="21" xfId="48" applyNumberFormat="1" applyFont="1" applyBorder="1" applyAlignment="1">
      <alignment horizontal="right" vertical="center"/>
    </xf>
    <xf numFmtId="177" fontId="1" fillId="0" borderId="22" xfId="48" applyNumberFormat="1" applyFont="1" applyBorder="1" applyAlignment="1">
      <alignment horizontal="right" vertical="center"/>
    </xf>
    <xf numFmtId="177" fontId="1" fillId="0" borderId="23" xfId="48" applyNumberFormat="1" applyFont="1" applyBorder="1" applyAlignment="1">
      <alignment horizontal="right" vertical="center"/>
    </xf>
    <xf numFmtId="177" fontId="1" fillId="0" borderId="27" xfId="48" applyNumberFormat="1" applyFont="1" applyBorder="1" applyAlignment="1">
      <alignment horizontal="right" vertical="center"/>
    </xf>
    <xf numFmtId="177" fontId="1" fillId="0" borderId="28" xfId="48" applyNumberFormat="1" applyFont="1" applyBorder="1" applyAlignment="1">
      <alignment horizontal="right" vertical="center"/>
    </xf>
    <xf numFmtId="177" fontId="1" fillId="0" borderId="29" xfId="48" applyNumberFormat="1" applyFont="1" applyBorder="1" applyAlignment="1">
      <alignment horizontal="right" vertical="center"/>
    </xf>
    <xf numFmtId="177" fontId="1" fillId="0" borderId="30" xfId="48" applyNumberFormat="1" applyFont="1" applyBorder="1" applyAlignment="1">
      <alignment horizontal="right" vertical="center"/>
    </xf>
    <xf numFmtId="177" fontId="1" fillId="0" borderId="31" xfId="48" applyNumberFormat="1" applyFont="1" applyBorder="1" applyAlignment="1">
      <alignment horizontal="right" vertical="center"/>
    </xf>
    <xf numFmtId="177" fontId="1" fillId="0" borderId="32" xfId="48" applyNumberFormat="1" applyFont="1" applyBorder="1" applyAlignment="1">
      <alignment horizontal="right" vertical="center"/>
    </xf>
    <xf numFmtId="38" fontId="1" fillId="0" borderId="33" xfId="48" applyFont="1" applyBorder="1" applyAlignment="1">
      <alignment horizontal="center" vertical="center"/>
    </xf>
    <xf numFmtId="38" fontId="1" fillId="0" borderId="34" xfId="48" applyFont="1" applyBorder="1" applyAlignment="1">
      <alignment horizontal="center" vertical="center"/>
    </xf>
    <xf numFmtId="38" fontId="1" fillId="0" borderId="35" xfId="48" applyFont="1" applyBorder="1" applyAlignment="1">
      <alignment horizontal="center" vertical="center"/>
    </xf>
    <xf numFmtId="38" fontId="1" fillId="0" borderId="36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 vertical="center"/>
    </xf>
    <xf numFmtId="38" fontId="1" fillId="0" borderId="12" xfId="48" applyFont="1" applyBorder="1" applyAlignment="1">
      <alignment horizontal="center" vertical="center"/>
    </xf>
    <xf numFmtId="38" fontId="1" fillId="0" borderId="0" xfId="48" applyFont="1" applyBorder="1" applyAlignment="1">
      <alignment horizontal="center" vertical="center"/>
    </xf>
    <xf numFmtId="38" fontId="1" fillId="0" borderId="13" xfId="48" applyFont="1" applyBorder="1" applyAlignment="1">
      <alignment horizontal="center" vertical="center"/>
    </xf>
    <xf numFmtId="38" fontId="1" fillId="0" borderId="14" xfId="48" applyFont="1" applyBorder="1" applyAlignment="1">
      <alignment horizontal="center" vertical="center"/>
    </xf>
    <xf numFmtId="38" fontId="1" fillId="0" borderId="15" xfId="48" applyFont="1" applyBorder="1" applyAlignment="1">
      <alignment horizontal="center" vertical="center"/>
    </xf>
    <xf numFmtId="38" fontId="1" fillId="0" borderId="16" xfId="48" applyFont="1" applyBorder="1" applyAlignment="1">
      <alignment horizontal="center" vertical="center"/>
    </xf>
    <xf numFmtId="38" fontId="1" fillId="0" borderId="11" xfId="48" applyFont="1" applyBorder="1" applyAlignment="1">
      <alignment horizontal="center" vertical="center"/>
    </xf>
    <xf numFmtId="38" fontId="1" fillId="0" borderId="17" xfId="48" applyFont="1" applyBorder="1" applyAlignment="1">
      <alignment horizontal="center" vertical="center"/>
    </xf>
    <xf numFmtId="38" fontId="1" fillId="0" borderId="37" xfId="48" applyFont="1" applyBorder="1" applyAlignment="1">
      <alignment horizontal="center" vertical="center"/>
    </xf>
    <xf numFmtId="176" fontId="1" fillId="0" borderId="23" xfId="48" applyNumberFormat="1" applyFont="1" applyFill="1" applyBorder="1" applyAlignment="1">
      <alignment horizontal="right" vertical="center"/>
    </xf>
    <xf numFmtId="177" fontId="1" fillId="0" borderId="21" xfId="48" applyNumberFormat="1" applyFont="1" applyFill="1" applyBorder="1" applyAlignment="1">
      <alignment horizontal="right" vertical="center"/>
    </xf>
    <xf numFmtId="177" fontId="1" fillId="0" borderId="22" xfId="48" applyNumberFormat="1" applyFont="1" applyFill="1" applyBorder="1" applyAlignment="1">
      <alignment horizontal="right" vertical="center"/>
    </xf>
    <xf numFmtId="177" fontId="1" fillId="0" borderId="23" xfId="48" applyNumberFormat="1" applyFont="1" applyFill="1" applyBorder="1" applyAlignment="1">
      <alignment horizontal="right" vertical="center"/>
    </xf>
    <xf numFmtId="176" fontId="1" fillId="0" borderId="24" xfId="48" applyNumberFormat="1" applyFont="1" applyFill="1" applyBorder="1" applyAlignment="1">
      <alignment horizontal="right" vertical="center"/>
    </xf>
    <xf numFmtId="176" fontId="1" fillId="0" borderId="25" xfId="48" applyNumberFormat="1" applyFont="1" applyFill="1" applyBorder="1" applyAlignment="1">
      <alignment horizontal="right" vertical="center"/>
    </xf>
    <xf numFmtId="176" fontId="1" fillId="0" borderId="26" xfId="48" applyNumberFormat="1" applyFont="1" applyFill="1" applyBorder="1" applyAlignment="1">
      <alignment horizontal="right" vertical="center"/>
    </xf>
    <xf numFmtId="38" fontId="1" fillId="0" borderId="19" xfId="48" applyFont="1" applyBorder="1" applyAlignment="1">
      <alignment horizontal="center" vertical="center"/>
    </xf>
    <xf numFmtId="176" fontId="1" fillId="0" borderId="18" xfId="48" applyNumberFormat="1" applyFont="1" applyFill="1" applyBorder="1" applyAlignment="1">
      <alignment horizontal="right" vertical="center"/>
    </xf>
    <xf numFmtId="176" fontId="1" fillId="0" borderId="19" xfId="48" applyNumberFormat="1" applyFont="1" applyFill="1" applyBorder="1" applyAlignment="1">
      <alignment horizontal="right" vertical="center"/>
    </xf>
    <xf numFmtId="38" fontId="1" fillId="0" borderId="30" xfId="48" applyFont="1" applyBorder="1" applyAlignment="1">
      <alignment horizontal="center" vertical="center"/>
    </xf>
    <xf numFmtId="176" fontId="1" fillId="0" borderId="38" xfId="48" applyNumberFormat="1" applyFont="1" applyFill="1" applyBorder="1" applyAlignment="1">
      <alignment horizontal="right" vertical="center"/>
    </xf>
    <xf numFmtId="38" fontId="1" fillId="0" borderId="39" xfId="48" applyFont="1" applyBorder="1" applyAlignment="1">
      <alignment horizontal="center" vertical="center"/>
    </xf>
    <xf numFmtId="38" fontId="1" fillId="0" borderId="22" xfId="48" applyFont="1" applyBorder="1" applyAlignment="1">
      <alignment horizontal="center" vertical="center"/>
    </xf>
    <xf numFmtId="176" fontId="1" fillId="0" borderId="21" xfId="48" applyNumberFormat="1" applyFont="1" applyFill="1" applyBorder="1" applyAlignment="1">
      <alignment horizontal="right" vertical="center"/>
    </xf>
    <xf numFmtId="176" fontId="1" fillId="0" borderId="22" xfId="48" applyNumberFormat="1" applyFont="1" applyFill="1" applyBorder="1" applyAlignment="1">
      <alignment horizontal="right" vertical="center"/>
    </xf>
    <xf numFmtId="176" fontId="1" fillId="0" borderId="40" xfId="48" applyNumberFormat="1" applyFont="1" applyFill="1" applyBorder="1" applyAlignment="1">
      <alignment horizontal="right" vertical="center"/>
    </xf>
    <xf numFmtId="38" fontId="1" fillId="0" borderId="0" xfId="48" applyFont="1" applyBorder="1" applyAlignment="1">
      <alignment horizontal="center" vertical="center"/>
    </xf>
    <xf numFmtId="38" fontId="1" fillId="0" borderId="12" xfId="48" applyFont="1" applyBorder="1" applyAlignment="1">
      <alignment horizontal="center" vertical="center"/>
    </xf>
    <xf numFmtId="177" fontId="1" fillId="0" borderId="21" xfId="48" applyNumberFormat="1" applyFont="1" applyFill="1" applyBorder="1" applyAlignment="1">
      <alignment horizontal="right" vertical="center"/>
    </xf>
    <xf numFmtId="177" fontId="1" fillId="0" borderId="22" xfId="48" applyNumberFormat="1" applyFont="1" applyFill="1" applyBorder="1" applyAlignment="1">
      <alignment horizontal="right" vertical="center"/>
    </xf>
    <xf numFmtId="177" fontId="1" fillId="0" borderId="23" xfId="48" applyNumberFormat="1" applyFont="1" applyFill="1" applyBorder="1" applyAlignment="1">
      <alignment horizontal="right" vertical="center"/>
    </xf>
    <xf numFmtId="38" fontId="1" fillId="0" borderId="13" xfId="48" applyFont="1" applyBorder="1" applyAlignment="1">
      <alignment horizontal="center" vertical="center"/>
    </xf>
    <xf numFmtId="38" fontId="1" fillId="0" borderId="14" xfId="48" applyFont="1" applyBorder="1" applyAlignment="1">
      <alignment horizontal="center" vertical="center"/>
    </xf>
    <xf numFmtId="176" fontId="1" fillId="0" borderId="24" xfId="48" applyNumberFormat="1" applyFont="1" applyFill="1" applyBorder="1" applyAlignment="1">
      <alignment horizontal="right" vertical="center"/>
    </xf>
    <xf numFmtId="176" fontId="1" fillId="0" borderId="25" xfId="48" applyNumberFormat="1" applyFont="1" applyFill="1" applyBorder="1" applyAlignment="1">
      <alignment horizontal="right" vertical="center"/>
    </xf>
    <xf numFmtId="176" fontId="1" fillId="0" borderId="26" xfId="48" applyNumberFormat="1" applyFont="1" applyFill="1" applyBorder="1" applyAlignment="1">
      <alignment horizontal="right" vertical="center"/>
    </xf>
    <xf numFmtId="38" fontId="1" fillId="0" borderId="15" xfId="48" applyFont="1" applyBorder="1" applyAlignment="1">
      <alignment horizontal="center" vertical="center"/>
    </xf>
    <xf numFmtId="38" fontId="1" fillId="0" borderId="16" xfId="48" applyFont="1" applyBorder="1" applyAlignment="1">
      <alignment horizontal="center" vertical="center"/>
    </xf>
    <xf numFmtId="176" fontId="1" fillId="0" borderId="24" xfId="48" applyNumberFormat="1" applyFont="1" applyBorder="1" applyAlignment="1">
      <alignment horizontal="right" vertical="center"/>
    </xf>
    <xf numFmtId="176" fontId="1" fillId="0" borderId="25" xfId="48" applyNumberFormat="1" applyFont="1" applyBorder="1" applyAlignment="1">
      <alignment horizontal="right" vertical="center"/>
    </xf>
    <xf numFmtId="176" fontId="1" fillId="0" borderId="26" xfId="48" applyNumberFormat="1" applyFont="1" applyBorder="1" applyAlignment="1">
      <alignment horizontal="right" vertical="center"/>
    </xf>
    <xf numFmtId="38" fontId="1" fillId="0" borderId="41" xfId="48" applyFont="1" applyBorder="1" applyAlignment="1">
      <alignment horizontal="center" vertical="center"/>
    </xf>
    <xf numFmtId="177" fontId="1" fillId="0" borderId="42" xfId="48" applyNumberFormat="1" applyFont="1" applyBorder="1" applyAlignment="1">
      <alignment horizontal="right" vertical="center"/>
    </xf>
    <xf numFmtId="177" fontId="1" fillId="0" borderId="43" xfId="48" applyNumberFormat="1" applyFont="1" applyBorder="1" applyAlignment="1">
      <alignment horizontal="right" vertical="center"/>
    </xf>
    <xf numFmtId="177" fontId="1" fillId="0" borderId="44" xfId="48" applyNumberFormat="1" applyFont="1" applyBorder="1" applyAlignment="1">
      <alignment horizontal="right" vertical="center"/>
    </xf>
    <xf numFmtId="38" fontId="1" fillId="0" borderId="37" xfId="48" applyFont="1" applyBorder="1" applyAlignment="1">
      <alignment horizontal="center" vertical="center"/>
    </xf>
    <xf numFmtId="38" fontId="1" fillId="0" borderId="19" xfId="48" applyFont="1" applyBorder="1" applyAlignment="1">
      <alignment horizontal="center" vertical="center"/>
    </xf>
    <xf numFmtId="176" fontId="1" fillId="0" borderId="18" xfId="48" applyNumberFormat="1" applyFont="1" applyFill="1" applyBorder="1" applyAlignment="1">
      <alignment horizontal="right" vertical="center"/>
    </xf>
    <xf numFmtId="176" fontId="1" fillId="0" borderId="19" xfId="48" applyNumberFormat="1" applyFont="1" applyFill="1" applyBorder="1" applyAlignment="1">
      <alignment horizontal="right" vertical="center"/>
    </xf>
    <xf numFmtId="176" fontId="1" fillId="0" borderId="38" xfId="48" applyNumberFormat="1" applyFont="1" applyFill="1" applyBorder="1" applyAlignment="1">
      <alignment horizontal="right" vertical="center"/>
    </xf>
    <xf numFmtId="38" fontId="1" fillId="0" borderId="17" xfId="48" applyFont="1" applyBorder="1" applyAlignment="1">
      <alignment horizontal="center" vertical="center"/>
    </xf>
    <xf numFmtId="177" fontId="1" fillId="0" borderId="31" xfId="48" applyNumberFormat="1" applyFont="1" applyBorder="1" applyAlignment="1">
      <alignment horizontal="right" vertical="center"/>
    </xf>
    <xf numFmtId="177" fontId="1" fillId="0" borderId="30" xfId="48" applyNumberFormat="1" applyFont="1" applyBorder="1" applyAlignment="1">
      <alignment horizontal="right" vertical="center"/>
    </xf>
    <xf numFmtId="177" fontId="1" fillId="0" borderId="32" xfId="48" applyNumberFormat="1" applyFont="1" applyBorder="1" applyAlignment="1">
      <alignment horizontal="right" vertical="center"/>
    </xf>
    <xf numFmtId="38" fontId="1" fillId="0" borderId="45" xfId="48" applyFont="1" applyBorder="1" applyAlignment="1">
      <alignment horizontal="center" vertical="center"/>
    </xf>
    <xf numFmtId="176" fontId="1" fillId="0" borderId="46" xfId="48" applyNumberFormat="1" applyFont="1" applyBorder="1" applyAlignment="1">
      <alignment horizontal="right" vertical="center"/>
    </xf>
    <xf numFmtId="177" fontId="1" fillId="0" borderId="47" xfId="48" applyNumberFormat="1" applyFont="1" applyBorder="1" applyAlignment="1">
      <alignment horizontal="right" vertical="center"/>
    </xf>
    <xf numFmtId="38" fontId="1" fillId="33" borderId="39" xfId="48" applyFont="1" applyFill="1" applyBorder="1" applyAlignment="1">
      <alignment horizontal="center" vertical="center"/>
    </xf>
    <xf numFmtId="38" fontId="1" fillId="33" borderId="22" xfId="48" applyFont="1" applyFill="1" applyBorder="1" applyAlignment="1">
      <alignment horizontal="center" vertical="center"/>
    </xf>
    <xf numFmtId="176" fontId="1" fillId="33" borderId="21" xfId="48" applyNumberFormat="1" applyFont="1" applyFill="1" applyBorder="1" applyAlignment="1">
      <alignment horizontal="right" vertical="center"/>
    </xf>
    <xf numFmtId="176" fontId="1" fillId="33" borderId="22" xfId="48" applyNumberFormat="1" applyFont="1" applyFill="1" applyBorder="1" applyAlignment="1">
      <alignment horizontal="right" vertical="center"/>
    </xf>
    <xf numFmtId="176" fontId="1" fillId="33" borderId="40" xfId="48" applyNumberFormat="1" applyFont="1" applyFill="1" applyBorder="1" applyAlignment="1">
      <alignment horizontal="right" vertical="center"/>
    </xf>
    <xf numFmtId="38" fontId="1" fillId="33" borderId="0" xfId="48" applyFont="1" applyFill="1" applyBorder="1" applyAlignment="1">
      <alignment horizontal="center" vertical="center"/>
    </xf>
    <xf numFmtId="38" fontId="1" fillId="33" borderId="12" xfId="48" applyFont="1" applyFill="1" applyBorder="1" applyAlignment="1">
      <alignment horizontal="center" vertical="center"/>
    </xf>
    <xf numFmtId="177" fontId="1" fillId="33" borderId="21" xfId="48" applyNumberFormat="1" applyFont="1" applyFill="1" applyBorder="1" applyAlignment="1">
      <alignment horizontal="right" vertical="center"/>
    </xf>
    <xf numFmtId="177" fontId="1" fillId="33" borderId="22" xfId="48" applyNumberFormat="1" applyFont="1" applyFill="1" applyBorder="1" applyAlignment="1">
      <alignment horizontal="right" vertical="center"/>
    </xf>
    <xf numFmtId="177" fontId="1" fillId="33" borderId="23" xfId="48" applyNumberFormat="1" applyFont="1" applyFill="1" applyBorder="1" applyAlignment="1">
      <alignment horizontal="right" vertical="center"/>
    </xf>
    <xf numFmtId="38" fontId="1" fillId="33" borderId="13" xfId="48" applyFont="1" applyFill="1" applyBorder="1" applyAlignment="1">
      <alignment horizontal="center" vertical="center"/>
    </xf>
    <xf numFmtId="38" fontId="1" fillId="33" borderId="14" xfId="48" applyFont="1" applyFill="1" applyBorder="1" applyAlignment="1">
      <alignment horizontal="center" vertical="center"/>
    </xf>
    <xf numFmtId="176" fontId="1" fillId="33" borderId="24" xfId="48" applyNumberFormat="1" applyFont="1" applyFill="1" applyBorder="1" applyAlignment="1">
      <alignment horizontal="right" vertical="center"/>
    </xf>
    <xf numFmtId="176" fontId="1" fillId="33" borderId="25" xfId="48" applyNumberFormat="1" applyFont="1" applyFill="1" applyBorder="1" applyAlignment="1">
      <alignment horizontal="right" vertical="center"/>
    </xf>
    <xf numFmtId="176" fontId="1" fillId="33" borderId="26" xfId="48" applyNumberFormat="1" applyFont="1" applyFill="1" applyBorder="1" applyAlignment="1">
      <alignment horizontal="right" vertical="center"/>
    </xf>
    <xf numFmtId="38" fontId="1" fillId="33" borderId="15" xfId="48" applyFont="1" applyFill="1" applyBorder="1" applyAlignment="1">
      <alignment horizontal="center" vertical="center"/>
    </xf>
    <xf numFmtId="38" fontId="1" fillId="33" borderId="16" xfId="48" applyFont="1" applyFill="1" applyBorder="1" applyAlignment="1">
      <alignment horizontal="center" vertical="center"/>
    </xf>
    <xf numFmtId="38" fontId="1" fillId="33" borderId="41" xfId="48" applyFont="1" applyFill="1" applyBorder="1" applyAlignment="1">
      <alignment horizontal="center" vertical="center"/>
    </xf>
    <xf numFmtId="177" fontId="1" fillId="33" borderId="42" xfId="48" applyNumberFormat="1" applyFont="1" applyFill="1" applyBorder="1" applyAlignment="1">
      <alignment horizontal="right" vertical="center"/>
    </xf>
    <xf numFmtId="177" fontId="1" fillId="33" borderId="43" xfId="48" applyNumberFormat="1" applyFont="1" applyFill="1" applyBorder="1" applyAlignment="1">
      <alignment horizontal="right" vertical="center"/>
    </xf>
    <xf numFmtId="177" fontId="1" fillId="33" borderId="44" xfId="48" applyNumberFormat="1" applyFont="1" applyFill="1" applyBorder="1" applyAlignment="1">
      <alignment horizontal="right" vertical="center"/>
    </xf>
    <xf numFmtId="38" fontId="1" fillId="33" borderId="13" xfId="48" applyFont="1" applyFill="1" applyBorder="1" applyAlignment="1">
      <alignment horizontal="center" vertical="center"/>
    </xf>
    <xf numFmtId="38" fontId="1" fillId="33" borderId="15" xfId="48" applyFont="1" applyFill="1" applyBorder="1" applyAlignment="1">
      <alignment horizontal="center" vertical="center"/>
    </xf>
    <xf numFmtId="38" fontId="1" fillId="33" borderId="0" xfId="48" applyFont="1" applyFill="1" applyBorder="1" applyAlignment="1">
      <alignment horizontal="center" vertical="center"/>
    </xf>
    <xf numFmtId="38" fontId="1" fillId="33" borderId="13" xfId="48" applyFont="1" applyFill="1" applyBorder="1" applyAlignment="1">
      <alignment horizontal="center" vertical="center"/>
    </xf>
    <xf numFmtId="38" fontId="1" fillId="33" borderId="15" xfId="48" applyFont="1" applyFill="1" applyBorder="1" applyAlignment="1">
      <alignment horizontal="center" vertical="center"/>
    </xf>
    <xf numFmtId="38" fontId="1" fillId="33" borderId="0" xfId="48" applyFont="1" applyFill="1" applyBorder="1" applyAlignment="1">
      <alignment horizontal="center" vertical="center"/>
    </xf>
    <xf numFmtId="38" fontId="1" fillId="33" borderId="13" xfId="48" applyFont="1" applyFill="1" applyBorder="1" applyAlignment="1">
      <alignment horizontal="center" vertical="center"/>
    </xf>
    <xf numFmtId="38" fontId="1" fillId="33" borderId="15" xfId="48" applyFont="1" applyFill="1" applyBorder="1" applyAlignment="1">
      <alignment horizontal="center" vertical="center"/>
    </xf>
    <xf numFmtId="38" fontId="1" fillId="33" borderId="0" xfId="48" applyFont="1" applyFill="1" applyBorder="1" applyAlignment="1">
      <alignment horizontal="center" vertical="center"/>
    </xf>
    <xf numFmtId="38" fontId="1" fillId="33" borderId="13" xfId="48" applyFont="1" applyFill="1" applyBorder="1" applyAlignment="1">
      <alignment horizontal="center" vertical="center"/>
    </xf>
    <xf numFmtId="38" fontId="1" fillId="33" borderId="15" xfId="48" applyFont="1" applyFill="1" applyBorder="1" applyAlignment="1">
      <alignment horizontal="center" vertical="center"/>
    </xf>
    <xf numFmtId="38" fontId="1" fillId="33" borderId="0" xfId="48" applyFont="1" applyFill="1" applyBorder="1" applyAlignment="1">
      <alignment horizontal="center" vertical="center"/>
    </xf>
    <xf numFmtId="38" fontId="1" fillId="33" borderId="13" xfId="48" applyFont="1" applyFill="1" applyBorder="1" applyAlignment="1">
      <alignment horizontal="center" vertical="center"/>
    </xf>
    <xf numFmtId="38" fontId="1" fillId="33" borderId="15" xfId="48" applyFont="1" applyFill="1" applyBorder="1" applyAlignment="1">
      <alignment horizontal="center" vertical="center"/>
    </xf>
    <xf numFmtId="38" fontId="1" fillId="33" borderId="0" xfId="48" applyFont="1" applyFill="1" applyBorder="1" applyAlignment="1">
      <alignment horizontal="center" vertical="center"/>
    </xf>
    <xf numFmtId="38" fontId="1" fillId="33" borderId="0" xfId="48" applyFont="1" applyFill="1" applyBorder="1" applyAlignment="1">
      <alignment horizontal="center" vertical="center"/>
    </xf>
    <xf numFmtId="38" fontId="1" fillId="33" borderId="13" xfId="48" applyFont="1" applyFill="1" applyBorder="1" applyAlignment="1">
      <alignment horizontal="center" vertical="center"/>
    </xf>
    <xf numFmtId="38" fontId="1" fillId="33" borderId="15" xfId="48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176" fontId="1" fillId="0" borderId="39" xfId="0" applyNumberFormat="1" applyFont="1" applyBorder="1" applyAlignment="1">
      <alignment horizontal="right" vertical="center"/>
    </xf>
    <xf numFmtId="176" fontId="1" fillId="0" borderId="39" xfId="0" applyNumberFormat="1" applyFont="1" applyBorder="1" applyAlignment="1" quotePrefix="1">
      <alignment horizontal="right" vertical="center"/>
    </xf>
    <xf numFmtId="176" fontId="1" fillId="0" borderId="50" xfId="0" applyNumberFormat="1" applyFont="1" applyBorder="1" applyAlignment="1">
      <alignment horizontal="right" vertical="center"/>
    </xf>
    <xf numFmtId="0" fontId="1" fillId="0" borderId="51" xfId="0" applyFont="1" applyBorder="1" applyAlignment="1">
      <alignment horizontal="left" vertical="center"/>
    </xf>
    <xf numFmtId="176" fontId="1" fillId="0" borderId="51" xfId="0" applyNumberFormat="1" applyFont="1" applyBorder="1" applyAlignment="1">
      <alignment horizontal="right" vertical="center"/>
    </xf>
    <xf numFmtId="176" fontId="1" fillId="0" borderId="52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left" vertical="center"/>
    </xf>
    <xf numFmtId="177" fontId="1" fillId="0" borderId="53" xfId="0" applyNumberFormat="1" applyFont="1" applyBorder="1" applyAlignment="1">
      <alignment horizontal="right" vertical="center"/>
    </xf>
    <xf numFmtId="177" fontId="1" fillId="0" borderId="54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left" vertical="center"/>
    </xf>
    <xf numFmtId="176" fontId="1" fillId="0" borderId="37" xfId="0" applyNumberFormat="1" applyFont="1" applyBorder="1" applyAlignment="1">
      <alignment horizontal="right" vertical="center"/>
    </xf>
    <xf numFmtId="176" fontId="1" fillId="0" borderId="37" xfId="0" applyNumberFormat="1" applyFont="1" applyBorder="1" applyAlignment="1" quotePrefix="1">
      <alignment horizontal="right" vertical="center"/>
    </xf>
    <xf numFmtId="176" fontId="1" fillId="0" borderId="55" xfId="0" applyNumberFormat="1" applyFont="1" applyBorder="1" applyAlignment="1">
      <alignment horizontal="right" vertical="center"/>
    </xf>
    <xf numFmtId="0" fontId="1" fillId="0" borderId="56" xfId="0" applyFont="1" applyBorder="1" applyAlignment="1">
      <alignment horizontal="left" vertical="center"/>
    </xf>
    <xf numFmtId="177" fontId="1" fillId="0" borderId="56" xfId="0" applyNumberFormat="1" applyFont="1" applyBorder="1" applyAlignment="1">
      <alignment horizontal="right" vertical="center"/>
    </xf>
    <xf numFmtId="177" fontId="1" fillId="0" borderId="57" xfId="0" applyNumberFormat="1" applyFont="1" applyBorder="1" applyAlignment="1">
      <alignment horizontal="right" vertical="center"/>
    </xf>
    <xf numFmtId="0" fontId="6" fillId="0" borderId="53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195" fontId="1" fillId="0" borderId="56" xfId="0" applyNumberFormat="1" applyFont="1" applyBorder="1" applyAlignment="1">
      <alignment horizontal="right" vertical="center"/>
    </xf>
    <xf numFmtId="195" fontId="1" fillId="0" borderId="57" xfId="0" applyNumberFormat="1" applyFont="1" applyBorder="1" applyAlignment="1">
      <alignment horizontal="right" vertical="center"/>
    </xf>
    <xf numFmtId="195" fontId="1" fillId="0" borderId="53" xfId="0" applyNumberFormat="1" applyFont="1" applyBorder="1" applyAlignment="1">
      <alignment horizontal="right" vertical="center"/>
    </xf>
    <xf numFmtId="195" fontId="1" fillId="0" borderId="54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0" fontId="1" fillId="0" borderId="58" xfId="0" applyFont="1" applyBorder="1" applyAlignment="1">
      <alignment vertical="center"/>
    </xf>
    <xf numFmtId="0" fontId="6" fillId="0" borderId="56" xfId="0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right" vertical="center"/>
    </xf>
    <xf numFmtId="195" fontId="1" fillId="0" borderId="56" xfId="0" applyNumberFormat="1" applyFont="1" applyFill="1" applyBorder="1" applyAlignment="1">
      <alignment horizontal="right" vertical="center"/>
    </xf>
    <xf numFmtId="176" fontId="1" fillId="0" borderId="39" xfId="0" applyNumberFormat="1" applyFont="1" applyFill="1" applyBorder="1" applyAlignment="1">
      <alignment horizontal="right" vertical="center"/>
    </xf>
    <xf numFmtId="49" fontId="1" fillId="0" borderId="39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0" fontId="6" fillId="0" borderId="53" xfId="0" applyFont="1" applyBorder="1" applyAlignment="1">
      <alignment horizontal="left" vertical="center"/>
    </xf>
    <xf numFmtId="176" fontId="1" fillId="0" borderId="37" xfId="0" applyNumberFormat="1" applyFont="1" applyFill="1" applyBorder="1" applyAlignment="1">
      <alignment horizontal="right" vertical="center"/>
    </xf>
    <xf numFmtId="49" fontId="1" fillId="0" borderId="37" xfId="0" applyNumberFormat="1" applyFont="1" applyFill="1" applyBorder="1" applyAlignment="1">
      <alignment horizontal="right" vertical="center"/>
    </xf>
    <xf numFmtId="176" fontId="1" fillId="33" borderId="37" xfId="0" applyNumberFormat="1" applyFont="1" applyFill="1" applyBorder="1" applyAlignment="1">
      <alignment horizontal="right" vertical="center"/>
    </xf>
    <xf numFmtId="49" fontId="1" fillId="33" borderId="37" xfId="0" applyNumberFormat="1" applyFont="1" applyFill="1" applyBorder="1" applyAlignment="1">
      <alignment horizontal="right" vertical="center"/>
    </xf>
    <xf numFmtId="176" fontId="1" fillId="33" borderId="55" xfId="0" applyNumberFormat="1" applyFont="1" applyFill="1" applyBorder="1" applyAlignment="1">
      <alignment horizontal="right" vertical="center"/>
    </xf>
    <xf numFmtId="176" fontId="1" fillId="33" borderId="51" xfId="0" applyNumberFormat="1" applyFont="1" applyFill="1" applyBorder="1" applyAlignment="1">
      <alignment horizontal="right" vertical="center"/>
    </xf>
    <xf numFmtId="176" fontId="1" fillId="33" borderId="52" xfId="0" applyNumberFormat="1" applyFont="1" applyFill="1" applyBorder="1" applyAlignment="1">
      <alignment horizontal="right" vertical="center"/>
    </xf>
    <xf numFmtId="177" fontId="1" fillId="33" borderId="56" xfId="0" applyNumberFormat="1" applyFont="1" applyFill="1" applyBorder="1" applyAlignment="1">
      <alignment horizontal="right" vertical="center"/>
    </xf>
    <xf numFmtId="177" fontId="1" fillId="33" borderId="57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176" fontId="1" fillId="33" borderId="39" xfId="0" applyNumberFormat="1" applyFont="1" applyFill="1" applyBorder="1" applyAlignment="1">
      <alignment horizontal="right" vertical="center"/>
    </xf>
    <xf numFmtId="49" fontId="1" fillId="33" borderId="39" xfId="0" applyNumberFormat="1" applyFont="1" applyFill="1" applyBorder="1" applyAlignment="1">
      <alignment horizontal="right" vertical="center"/>
    </xf>
    <xf numFmtId="176" fontId="1" fillId="33" borderId="50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177" fontId="1" fillId="33" borderId="60" xfId="0" applyNumberFormat="1" applyFont="1" applyFill="1" applyBorder="1" applyAlignment="1">
      <alignment vertical="center"/>
    </xf>
    <xf numFmtId="177" fontId="1" fillId="33" borderId="61" xfId="0" applyNumberFormat="1" applyFont="1" applyFill="1" applyBorder="1" applyAlignment="1">
      <alignment vertical="center"/>
    </xf>
    <xf numFmtId="177" fontId="1" fillId="33" borderId="59" xfId="0" applyNumberFormat="1" applyFont="1" applyFill="1" applyBorder="1" applyAlignment="1">
      <alignment vertical="center"/>
    </xf>
    <xf numFmtId="177" fontId="1" fillId="33" borderId="62" xfId="0" applyNumberFormat="1" applyFont="1" applyFill="1" applyBorder="1" applyAlignment="1">
      <alignment vertical="center"/>
    </xf>
    <xf numFmtId="177" fontId="1" fillId="33" borderId="44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63" xfId="0" applyFont="1" applyBorder="1" applyAlignment="1">
      <alignment horizontal="left" vertical="center"/>
    </xf>
    <xf numFmtId="176" fontId="1" fillId="0" borderId="63" xfId="0" applyNumberFormat="1" applyFont="1" applyBorder="1" applyAlignment="1">
      <alignment horizontal="right" vertical="center"/>
    </xf>
    <xf numFmtId="176" fontId="1" fillId="0" borderId="63" xfId="0" applyNumberFormat="1" applyFont="1" applyBorder="1" applyAlignment="1" quotePrefix="1">
      <alignment horizontal="right" vertical="center"/>
    </xf>
    <xf numFmtId="176" fontId="1" fillId="0" borderId="64" xfId="0" applyNumberFormat="1" applyFont="1" applyBorder="1" applyAlignment="1">
      <alignment horizontal="right" vertical="center"/>
    </xf>
    <xf numFmtId="177" fontId="1" fillId="0" borderId="63" xfId="0" applyNumberFormat="1" applyFont="1" applyBorder="1" applyAlignment="1">
      <alignment horizontal="right" vertical="center"/>
    </xf>
    <xf numFmtId="177" fontId="1" fillId="0" borderId="64" xfId="0" applyNumberFormat="1" applyFont="1" applyBorder="1" applyAlignment="1">
      <alignment horizontal="right" vertical="center"/>
    </xf>
    <xf numFmtId="41" fontId="1" fillId="0" borderId="63" xfId="0" applyNumberFormat="1" applyFont="1" applyBorder="1" applyAlignment="1">
      <alignment horizontal="right" vertical="center"/>
    </xf>
    <xf numFmtId="0" fontId="1" fillId="0" borderId="0" xfId="0" applyFont="1" applyAlignment="1" quotePrefix="1">
      <alignment vertical="center"/>
    </xf>
    <xf numFmtId="176" fontId="1" fillId="0" borderId="63" xfId="0" applyNumberFormat="1" applyFont="1" applyBorder="1" applyAlignment="1">
      <alignment vertical="center"/>
    </xf>
    <xf numFmtId="0" fontId="6" fillId="0" borderId="63" xfId="0" applyFont="1" applyBorder="1" applyAlignment="1">
      <alignment horizontal="left" vertical="center"/>
    </xf>
    <xf numFmtId="196" fontId="1" fillId="0" borderId="37" xfId="0" applyNumberFormat="1" applyFont="1" applyFill="1" applyBorder="1" applyAlignment="1">
      <alignment horizontal="right" vertical="center"/>
    </xf>
    <xf numFmtId="0" fontId="1" fillId="0" borderId="62" xfId="0" applyFont="1" applyBorder="1" applyAlignment="1">
      <alignment vertical="center"/>
    </xf>
    <xf numFmtId="177" fontId="1" fillId="0" borderId="62" xfId="0" applyNumberFormat="1" applyFont="1" applyBorder="1" applyAlignment="1">
      <alignment horizontal="right" vertical="center"/>
    </xf>
    <xf numFmtId="177" fontId="1" fillId="0" borderId="41" xfId="0" applyNumberFormat="1" applyFont="1" applyBorder="1" applyAlignment="1">
      <alignment horizontal="right" vertical="center"/>
    </xf>
    <xf numFmtId="177" fontId="1" fillId="0" borderId="60" xfId="0" applyNumberFormat="1" applyFont="1" applyBorder="1" applyAlignment="1">
      <alignment horizontal="right" vertical="center"/>
    </xf>
    <xf numFmtId="177" fontId="1" fillId="0" borderId="65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176" fontId="1" fillId="0" borderId="70" xfId="0" applyNumberFormat="1" applyFont="1" applyBorder="1" applyAlignment="1">
      <alignment horizontal="right" vertical="center"/>
    </xf>
    <xf numFmtId="176" fontId="1" fillId="0" borderId="66" xfId="0" applyNumberFormat="1" applyFont="1" applyBorder="1" applyAlignment="1">
      <alignment horizontal="right" vertical="center"/>
    </xf>
    <xf numFmtId="176" fontId="1" fillId="0" borderId="71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41" fontId="1" fillId="0" borderId="70" xfId="0" applyNumberFormat="1" applyFont="1" applyBorder="1" applyAlignment="1">
      <alignment horizontal="right" vertical="center"/>
    </xf>
    <xf numFmtId="41" fontId="1" fillId="0" borderId="66" xfId="0" applyNumberFormat="1" applyFont="1" applyBorder="1" applyAlignment="1">
      <alignment horizontal="right" vertical="center"/>
    </xf>
    <xf numFmtId="41" fontId="1" fillId="0" borderId="71" xfId="0" applyNumberFormat="1" applyFont="1" applyBorder="1" applyAlignment="1">
      <alignment horizontal="right" vertical="center"/>
    </xf>
    <xf numFmtId="41" fontId="1" fillId="0" borderId="64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77" fontId="1" fillId="0" borderId="70" xfId="0" applyNumberFormat="1" applyFont="1" applyBorder="1" applyAlignment="1">
      <alignment horizontal="right" vertical="center"/>
    </xf>
    <xf numFmtId="177" fontId="1" fillId="0" borderId="66" xfId="0" applyNumberFormat="1" applyFont="1" applyBorder="1" applyAlignment="1">
      <alignment horizontal="right" vertical="center"/>
    </xf>
    <xf numFmtId="177" fontId="1" fillId="0" borderId="71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45" xfId="0" applyNumberFormat="1" applyFont="1" applyBorder="1" applyAlignment="1">
      <alignment horizontal="right" vertical="center"/>
    </xf>
    <xf numFmtId="41" fontId="1" fillId="0" borderId="21" xfId="0" applyNumberFormat="1" applyFont="1" applyBorder="1" applyAlignment="1">
      <alignment horizontal="right" vertical="center"/>
    </xf>
    <xf numFmtId="41" fontId="1" fillId="0" borderId="22" xfId="0" applyNumberFormat="1" applyFont="1" applyBorder="1" applyAlignment="1">
      <alignment horizontal="right" vertical="center"/>
    </xf>
    <xf numFmtId="41" fontId="1" fillId="0" borderId="72" xfId="0" applyNumberFormat="1" applyFont="1" applyBorder="1" applyAlignment="1">
      <alignment horizontal="right" vertical="center"/>
    </xf>
    <xf numFmtId="41" fontId="1" fillId="0" borderId="50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72" xfId="0" applyNumberFormat="1" applyFont="1" applyBorder="1" applyAlignment="1">
      <alignment horizontal="right" vertical="center"/>
    </xf>
    <xf numFmtId="176" fontId="1" fillId="0" borderId="27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horizontal="right" vertical="center"/>
    </xf>
    <xf numFmtId="176" fontId="1" fillId="0" borderId="73" xfId="0" applyNumberFormat="1" applyFont="1" applyBorder="1" applyAlignment="1">
      <alignment horizontal="right" vertical="center"/>
    </xf>
    <xf numFmtId="0" fontId="1" fillId="0" borderId="74" xfId="0" applyFont="1" applyBorder="1" applyAlignment="1">
      <alignment horizontal="center" vertical="center"/>
    </xf>
    <xf numFmtId="176" fontId="1" fillId="0" borderId="75" xfId="0" applyNumberFormat="1" applyFont="1" applyBorder="1" applyAlignment="1">
      <alignment horizontal="right" vertical="center"/>
    </xf>
    <xf numFmtId="176" fontId="1" fillId="0" borderId="76" xfId="0" applyNumberFormat="1" applyFont="1" applyBorder="1" applyAlignment="1">
      <alignment horizontal="right" vertical="center"/>
    </xf>
    <xf numFmtId="176" fontId="1" fillId="0" borderId="77" xfId="0" applyNumberFormat="1" applyFont="1" applyBorder="1" applyAlignment="1">
      <alignment horizontal="right" vertical="center"/>
    </xf>
    <xf numFmtId="176" fontId="1" fillId="0" borderId="78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right" vertical="center"/>
    </xf>
    <xf numFmtId="177" fontId="1" fillId="0" borderId="25" xfId="0" applyNumberFormat="1" applyFont="1" applyBorder="1" applyAlignment="1">
      <alignment horizontal="right" vertical="center"/>
    </xf>
    <xf numFmtId="177" fontId="1" fillId="0" borderId="79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80" xfId="0" applyFont="1" applyBorder="1" applyAlignment="1">
      <alignment horizontal="center" vertical="center"/>
    </xf>
    <xf numFmtId="195" fontId="1" fillId="0" borderId="67" xfId="0" applyNumberFormat="1" applyFont="1" applyBorder="1" applyAlignment="1">
      <alignment horizontal="right" vertical="center"/>
    </xf>
    <xf numFmtId="195" fontId="1" fillId="0" borderId="68" xfId="0" applyNumberFormat="1" applyFont="1" applyBorder="1" applyAlignment="1">
      <alignment horizontal="right" vertical="center"/>
    </xf>
    <xf numFmtId="195" fontId="1" fillId="0" borderId="69" xfId="0" applyNumberFormat="1" applyFont="1" applyBorder="1" applyAlignment="1">
      <alignment horizontal="right" vertical="center"/>
    </xf>
    <xf numFmtId="195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95" fontId="1" fillId="0" borderId="24" xfId="0" applyNumberFormat="1" applyFont="1" applyBorder="1" applyAlignment="1">
      <alignment horizontal="right" vertical="center"/>
    </xf>
    <xf numFmtId="195" fontId="1" fillId="0" borderId="25" xfId="0" applyNumberFormat="1" applyFont="1" applyBorder="1" applyAlignment="1">
      <alignment horizontal="right" vertical="center"/>
    </xf>
    <xf numFmtId="195" fontId="1" fillId="0" borderId="79" xfId="0" applyNumberFormat="1" applyFont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72" xfId="0" applyNumberFormat="1" applyFont="1" applyFill="1" applyBorder="1" applyAlignment="1">
      <alignment horizontal="right" vertical="center"/>
    </xf>
    <xf numFmtId="176" fontId="1" fillId="0" borderId="5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27" xfId="0" applyNumberFormat="1" applyFont="1" applyFill="1" applyBorder="1" applyAlignment="1">
      <alignment horizontal="right" vertical="center"/>
    </xf>
    <xf numFmtId="176" fontId="1" fillId="0" borderId="28" xfId="0" applyNumberFormat="1" applyFont="1" applyFill="1" applyBorder="1" applyAlignment="1">
      <alignment horizontal="right" vertical="center"/>
    </xf>
    <xf numFmtId="176" fontId="1" fillId="0" borderId="73" xfId="0" applyNumberFormat="1" applyFont="1" applyFill="1" applyBorder="1" applyAlignment="1">
      <alignment horizontal="right" vertical="center"/>
    </xf>
    <xf numFmtId="176" fontId="1" fillId="0" borderId="52" xfId="0" applyNumberFormat="1" applyFont="1" applyFill="1" applyBorder="1" applyAlignment="1">
      <alignment horizontal="right" vertical="center"/>
    </xf>
    <xf numFmtId="176" fontId="1" fillId="0" borderId="75" xfId="0" applyNumberFormat="1" applyFont="1" applyFill="1" applyBorder="1" applyAlignment="1">
      <alignment horizontal="right" vertical="center"/>
    </xf>
    <xf numFmtId="176" fontId="1" fillId="0" borderId="76" xfId="0" applyNumberFormat="1" applyFont="1" applyFill="1" applyBorder="1" applyAlignment="1">
      <alignment horizontal="right" vertical="center"/>
    </xf>
    <xf numFmtId="176" fontId="1" fillId="0" borderId="77" xfId="0" applyNumberFormat="1" applyFont="1" applyFill="1" applyBorder="1" applyAlignment="1">
      <alignment horizontal="right" vertical="center"/>
    </xf>
    <xf numFmtId="176" fontId="1" fillId="0" borderId="78" xfId="0" applyNumberFormat="1" applyFont="1" applyFill="1" applyBorder="1" applyAlignment="1">
      <alignment horizontal="right" vertical="center"/>
    </xf>
    <xf numFmtId="195" fontId="1" fillId="0" borderId="24" xfId="0" applyNumberFormat="1" applyFont="1" applyFill="1" applyBorder="1" applyAlignment="1">
      <alignment horizontal="right" vertical="center"/>
    </xf>
    <xf numFmtId="195" fontId="1" fillId="0" borderId="25" xfId="0" applyNumberFormat="1" applyFont="1" applyFill="1" applyBorder="1" applyAlignment="1">
      <alignment horizontal="right" vertical="center"/>
    </xf>
    <xf numFmtId="195" fontId="1" fillId="0" borderId="79" xfId="0" applyNumberFormat="1" applyFont="1" applyFill="1" applyBorder="1" applyAlignment="1">
      <alignment horizontal="right" vertical="center"/>
    </xf>
    <xf numFmtId="195" fontId="1" fillId="0" borderId="54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45" xfId="0" applyNumberFormat="1" applyFont="1" applyFill="1" applyBorder="1" applyAlignment="1">
      <alignment horizontal="right" vertical="center"/>
    </xf>
    <xf numFmtId="176" fontId="1" fillId="0" borderId="55" xfId="0" applyNumberFormat="1" applyFont="1" applyFill="1" applyBorder="1" applyAlignment="1">
      <alignment horizontal="right" vertical="center"/>
    </xf>
    <xf numFmtId="41" fontId="1" fillId="0" borderId="21" xfId="0" applyNumberFormat="1" applyFont="1" applyFill="1" applyBorder="1" applyAlignment="1">
      <alignment horizontal="right" vertical="center"/>
    </xf>
    <xf numFmtId="41" fontId="1" fillId="0" borderId="22" xfId="0" applyNumberFormat="1" applyFont="1" applyFill="1" applyBorder="1" applyAlignment="1">
      <alignment horizontal="right" vertical="center"/>
    </xf>
    <xf numFmtId="41" fontId="1" fillId="0" borderId="72" xfId="0" applyNumberFormat="1" applyFont="1" applyFill="1" applyBorder="1" applyAlignment="1">
      <alignment horizontal="right" vertical="center"/>
    </xf>
    <xf numFmtId="41" fontId="1" fillId="0" borderId="5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59" xfId="0" applyFont="1" applyBorder="1" applyAlignment="1">
      <alignment horizontal="center" vertical="center"/>
    </xf>
    <xf numFmtId="195" fontId="1" fillId="0" borderId="81" xfId="0" applyNumberFormat="1" applyFont="1" applyBorder="1" applyAlignment="1">
      <alignment horizontal="right" vertical="center"/>
    </xf>
    <xf numFmtId="195" fontId="1" fillId="0" borderId="82" xfId="0" applyNumberFormat="1" applyFont="1" applyBorder="1" applyAlignment="1">
      <alignment horizontal="right" vertical="center"/>
    </xf>
    <xf numFmtId="195" fontId="1" fillId="0" borderId="83" xfId="0" applyNumberFormat="1" applyFont="1" applyBorder="1" applyAlignment="1">
      <alignment horizontal="right" vertical="center"/>
    </xf>
    <xf numFmtId="195" fontId="1" fillId="0" borderId="65" xfId="0" applyNumberFormat="1" applyFont="1" applyBorder="1" applyAlignment="1">
      <alignment horizontal="right" vertical="center"/>
    </xf>
    <xf numFmtId="176" fontId="1" fillId="0" borderId="84" xfId="0" applyNumberFormat="1" applyFont="1" applyFill="1" applyBorder="1" applyAlignment="1">
      <alignment horizontal="right" vertical="center"/>
    </xf>
    <xf numFmtId="176" fontId="1" fillId="0" borderId="29" xfId="0" applyNumberFormat="1" applyFont="1" applyFill="1" applyBorder="1" applyAlignment="1">
      <alignment horizontal="right" vertical="center"/>
    </xf>
    <xf numFmtId="195" fontId="1" fillId="0" borderId="85" xfId="0" applyNumberFormat="1" applyFont="1" applyBorder="1" applyAlignment="1">
      <alignment horizontal="right" vertical="center"/>
    </xf>
    <xf numFmtId="180" fontId="1" fillId="0" borderId="21" xfId="0" applyNumberFormat="1" applyFont="1" applyFill="1" applyBorder="1" applyAlignment="1">
      <alignment horizontal="right" vertical="center"/>
    </xf>
    <xf numFmtId="180" fontId="1" fillId="0" borderId="22" xfId="0" applyNumberFormat="1" applyFont="1" applyFill="1" applyBorder="1" applyAlignment="1">
      <alignment horizontal="right" vertical="center"/>
    </xf>
    <xf numFmtId="0" fontId="1" fillId="0" borderId="86" xfId="0" applyFont="1" applyBorder="1" applyAlignment="1">
      <alignment vertical="center"/>
    </xf>
    <xf numFmtId="0" fontId="1" fillId="0" borderId="86" xfId="0" applyFont="1" applyBorder="1" applyAlignment="1">
      <alignment horizontal="center" vertical="center"/>
    </xf>
    <xf numFmtId="195" fontId="1" fillId="0" borderId="8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" fillId="0" borderId="0" xfId="61" applyAlignment="1">
      <alignment vertical="center"/>
      <protection/>
    </xf>
    <xf numFmtId="0" fontId="1" fillId="0" borderId="61" xfId="61" applyBorder="1" applyAlignment="1">
      <alignment vertical="center"/>
      <protection/>
    </xf>
    <xf numFmtId="0" fontId="1" fillId="0" borderId="61" xfId="61" applyBorder="1" applyAlignment="1">
      <alignment horizontal="right" vertical="center"/>
      <protection/>
    </xf>
    <xf numFmtId="0" fontId="1" fillId="0" borderId="87" xfId="61" applyBorder="1" applyAlignment="1">
      <alignment horizontal="center" vertical="center"/>
      <protection/>
    </xf>
    <xf numFmtId="0" fontId="1" fillId="0" borderId="88" xfId="61" applyBorder="1" applyAlignment="1">
      <alignment horizontal="center" vertical="center"/>
      <protection/>
    </xf>
    <xf numFmtId="0" fontId="1" fillId="0" borderId="89" xfId="61" applyBorder="1" applyAlignment="1">
      <alignment horizontal="center" vertical="center"/>
      <protection/>
    </xf>
    <xf numFmtId="0" fontId="1" fillId="0" borderId="90" xfId="61" applyBorder="1" applyAlignment="1">
      <alignment horizontal="center" vertical="center"/>
      <protection/>
    </xf>
    <xf numFmtId="0" fontId="1" fillId="0" borderId="90" xfId="61" applyBorder="1" applyAlignment="1" quotePrefix="1">
      <alignment horizontal="center" vertical="center"/>
      <protection/>
    </xf>
    <xf numFmtId="0" fontId="1" fillId="0" borderId="90" xfId="61" applyFill="1" applyBorder="1" applyAlignment="1" quotePrefix="1">
      <alignment horizontal="center" vertical="center"/>
      <protection/>
    </xf>
    <xf numFmtId="0" fontId="1" fillId="0" borderId="88" xfId="61" applyFill="1" applyBorder="1" applyAlignment="1" quotePrefix="1">
      <alignment horizontal="center" vertical="center"/>
      <protection/>
    </xf>
    <xf numFmtId="0" fontId="1" fillId="0" borderId="91" xfId="61" applyFill="1" applyBorder="1" applyAlignment="1" quotePrefix="1">
      <alignment horizontal="center" vertical="center"/>
      <protection/>
    </xf>
    <xf numFmtId="0" fontId="1" fillId="0" borderId="0" xfId="61">
      <alignment/>
      <protection/>
    </xf>
    <xf numFmtId="0" fontId="1" fillId="0" borderId="14" xfId="61" applyBorder="1" applyAlignment="1">
      <alignment horizontal="center" vertical="center"/>
      <protection/>
    </xf>
    <xf numFmtId="188" fontId="1" fillId="0" borderId="24" xfId="61" applyNumberFormat="1" applyBorder="1" applyAlignment="1">
      <alignment horizontal="right" vertical="center"/>
      <protection/>
    </xf>
    <xf numFmtId="188" fontId="1" fillId="0" borderId="53" xfId="61" applyNumberFormat="1" applyBorder="1" applyAlignment="1">
      <alignment horizontal="right" vertical="center"/>
      <protection/>
    </xf>
    <xf numFmtId="188" fontId="1" fillId="0" borderId="14" xfId="61" applyNumberFormat="1" applyBorder="1" applyAlignment="1">
      <alignment horizontal="right" vertical="center"/>
      <protection/>
    </xf>
    <xf numFmtId="188" fontId="1" fillId="0" borderId="53" xfId="61" applyNumberFormat="1" applyFill="1" applyBorder="1" applyAlignment="1">
      <alignment horizontal="right" vertical="center"/>
      <protection/>
    </xf>
    <xf numFmtId="188" fontId="1" fillId="0" borderId="14" xfId="61" applyNumberFormat="1" applyFill="1" applyBorder="1" applyAlignment="1">
      <alignment horizontal="right" vertical="center"/>
      <protection/>
    </xf>
    <xf numFmtId="188" fontId="1" fillId="33" borderId="14" xfId="61" applyNumberFormat="1" applyFill="1" applyBorder="1" applyAlignment="1">
      <alignment horizontal="right" vertical="center"/>
      <protection/>
    </xf>
    <xf numFmtId="188" fontId="1" fillId="33" borderId="54" xfId="61" applyNumberFormat="1" applyFill="1" applyBorder="1" applyAlignment="1">
      <alignment horizontal="right" vertical="center"/>
      <protection/>
    </xf>
    <xf numFmtId="0" fontId="1" fillId="0" borderId="12" xfId="61" applyBorder="1" applyAlignment="1">
      <alignment horizontal="center" vertical="center"/>
      <protection/>
    </xf>
    <xf numFmtId="188" fontId="1" fillId="0" borderId="21" xfId="61" applyNumberFormat="1" applyBorder="1" applyAlignment="1">
      <alignment horizontal="right" vertical="center"/>
      <protection/>
    </xf>
    <xf numFmtId="188" fontId="1" fillId="0" borderId="39" xfId="61" applyNumberFormat="1" applyBorder="1" applyAlignment="1">
      <alignment horizontal="right" vertical="center"/>
      <protection/>
    </xf>
    <xf numFmtId="188" fontId="1" fillId="0" borderId="12" xfId="61" applyNumberFormat="1" applyBorder="1" applyAlignment="1">
      <alignment horizontal="right" vertical="center"/>
      <protection/>
    </xf>
    <xf numFmtId="188" fontId="1" fillId="0" borderId="39" xfId="61" applyNumberFormat="1" applyFill="1" applyBorder="1" applyAlignment="1">
      <alignment horizontal="right" vertical="center"/>
      <protection/>
    </xf>
    <xf numFmtId="188" fontId="1" fillId="0" borderId="12" xfId="61" applyNumberFormat="1" applyFill="1" applyBorder="1" applyAlignment="1">
      <alignment horizontal="right" vertical="center"/>
      <protection/>
    </xf>
    <xf numFmtId="188" fontId="1" fillId="33" borderId="12" xfId="61" applyNumberFormat="1" applyFill="1" applyBorder="1" applyAlignment="1">
      <alignment horizontal="right" vertical="center"/>
      <protection/>
    </xf>
    <xf numFmtId="188" fontId="1" fillId="33" borderId="50" xfId="61" applyNumberFormat="1" applyFill="1" applyBorder="1" applyAlignment="1">
      <alignment horizontal="right" vertical="center"/>
      <protection/>
    </xf>
    <xf numFmtId="0" fontId="1" fillId="0" borderId="16" xfId="61" applyBorder="1" applyAlignment="1">
      <alignment horizontal="center" vertical="center"/>
      <protection/>
    </xf>
    <xf numFmtId="188" fontId="1" fillId="0" borderId="27" xfId="61" applyNumberFormat="1" applyBorder="1" applyAlignment="1">
      <alignment horizontal="right" vertical="center"/>
      <protection/>
    </xf>
    <xf numFmtId="188" fontId="1" fillId="0" borderId="51" xfId="61" applyNumberFormat="1" applyBorder="1" applyAlignment="1">
      <alignment horizontal="right" vertical="center"/>
      <protection/>
    </xf>
    <xf numFmtId="188" fontId="1" fillId="0" borderId="16" xfId="61" applyNumberFormat="1" applyBorder="1" applyAlignment="1">
      <alignment horizontal="right" vertical="center"/>
      <protection/>
    </xf>
    <xf numFmtId="188" fontId="1" fillId="0" borderId="51" xfId="61" applyNumberFormat="1" applyFill="1" applyBorder="1" applyAlignment="1">
      <alignment horizontal="right" vertical="center"/>
      <protection/>
    </xf>
    <xf numFmtId="188" fontId="1" fillId="0" borderId="16" xfId="61" applyNumberFormat="1" applyFill="1" applyBorder="1" applyAlignment="1">
      <alignment horizontal="right" vertical="center"/>
      <protection/>
    </xf>
    <xf numFmtId="188" fontId="1" fillId="33" borderId="16" xfId="61" applyNumberFormat="1" applyFill="1" applyBorder="1" applyAlignment="1">
      <alignment horizontal="right" vertical="center"/>
      <protection/>
    </xf>
    <xf numFmtId="188" fontId="1" fillId="33" borderId="52" xfId="61" applyNumberFormat="1" applyFill="1" applyBorder="1" applyAlignment="1">
      <alignment horizontal="right" vertical="center"/>
      <protection/>
    </xf>
    <xf numFmtId="0" fontId="1" fillId="0" borderId="74" xfId="61" applyBorder="1" applyAlignment="1">
      <alignment horizontal="center" vertical="center"/>
      <protection/>
    </xf>
    <xf numFmtId="189" fontId="1" fillId="0" borderId="75" xfId="61" applyNumberFormat="1" applyBorder="1" applyAlignment="1">
      <alignment horizontal="right" vertical="center"/>
      <protection/>
    </xf>
    <xf numFmtId="189" fontId="1" fillId="0" borderId="92" xfId="61" applyNumberFormat="1" applyBorder="1" applyAlignment="1">
      <alignment horizontal="right" vertical="center"/>
      <protection/>
    </xf>
    <xf numFmtId="189" fontId="1" fillId="0" borderId="74" xfId="61" applyNumberFormat="1" applyBorder="1" applyAlignment="1">
      <alignment horizontal="right" vertical="center"/>
      <protection/>
    </xf>
    <xf numFmtId="189" fontId="1" fillId="0" borderId="92" xfId="61" applyNumberFormat="1" applyFill="1" applyBorder="1" applyAlignment="1">
      <alignment horizontal="right" vertical="center"/>
      <protection/>
    </xf>
    <xf numFmtId="189" fontId="1" fillId="0" borderId="74" xfId="61" applyNumberFormat="1" applyFill="1" applyBorder="1" applyAlignment="1">
      <alignment horizontal="right" vertical="center"/>
      <protection/>
    </xf>
    <xf numFmtId="189" fontId="1" fillId="33" borderId="74" xfId="61" applyNumberFormat="1" applyFill="1" applyBorder="1" applyAlignment="1">
      <alignment horizontal="right" vertical="center"/>
      <protection/>
    </xf>
    <xf numFmtId="189" fontId="1" fillId="33" borderId="78" xfId="61" applyNumberFormat="1" applyFill="1" applyBorder="1" applyAlignment="1">
      <alignment horizontal="right" vertical="center"/>
      <protection/>
    </xf>
    <xf numFmtId="189" fontId="1" fillId="0" borderId="78" xfId="61" applyNumberFormat="1" applyFill="1" applyBorder="1" applyAlignment="1">
      <alignment horizontal="right" vertical="center"/>
      <protection/>
    </xf>
    <xf numFmtId="188" fontId="1" fillId="0" borderId="93" xfId="61" applyNumberFormat="1" applyBorder="1" applyAlignment="1">
      <alignment horizontal="right" vertical="center"/>
      <protection/>
    </xf>
    <xf numFmtId="188" fontId="1" fillId="0" borderId="54" xfId="61" applyNumberFormat="1" applyFill="1" applyBorder="1" applyAlignment="1">
      <alignment horizontal="right" vertical="center"/>
      <protection/>
    </xf>
    <xf numFmtId="188" fontId="1" fillId="0" borderId="50" xfId="61" applyNumberFormat="1" applyFill="1" applyBorder="1" applyAlignment="1">
      <alignment horizontal="right" vertical="center"/>
      <protection/>
    </xf>
    <xf numFmtId="188" fontId="1" fillId="0" borderId="52" xfId="61" applyNumberFormat="1" applyBorder="1" applyAlignment="1">
      <alignment horizontal="right" vertical="center"/>
      <protection/>
    </xf>
    <xf numFmtId="189" fontId="1" fillId="0" borderId="78" xfId="61" applyNumberFormat="1" applyBorder="1" applyAlignment="1">
      <alignment horizontal="right" vertical="center"/>
      <protection/>
    </xf>
    <xf numFmtId="0" fontId="1" fillId="0" borderId="59" xfId="61" applyBorder="1" applyAlignment="1">
      <alignment horizontal="center" vertical="center"/>
      <protection/>
    </xf>
    <xf numFmtId="189" fontId="1" fillId="0" borderId="81" xfId="61" applyNumberFormat="1" applyBorder="1" applyAlignment="1">
      <alignment horizontal="right" vertical="center"/>
      <protection/>
    </xf>
    <xf numFmtId="189" fontId="1" fillId="0" borderId="62" xfId="61" applyNumberFormat="1" applyBorder="1" applyAlignment="1">
      <alignment horizontal="right" vertical="center"/>
      <protection/>
    </xf>
    <xf numFmtId="189" fontId="1" fillId="0" borderId="59" xfId="61" applyNumberFormat="1" applyBorder="1" applyAlignment="1">
      <alignment horizontal="right" vertical="center"/>
      <protection/>
    </xf>
    <xf numFmtId="189" fontId="1" fillId="0" borderId="65" xfId="61" applyNumberFormat="1" applyBorder="1" applyAlignment="1">
      <alignment horizontal="right" vertical="center"/>
      <protection/>
    </xf>
    <xf numFmtId="38" fontId="9" fillId="0" borderId="0" xfId="50" applyFont="1" applyAlignment="1">
      <alignment vertical="center"/>
    </xf>
    <xf numFmtId="38" fontId="1" fillId="0" borderId="0" xfId="50" applyAlignment="1">
      <alignment vertical="center"/>
    </xf>
    <xf numFmtId="38" fontId="1" fillId="0" borderId="0" xfId="50" applyAlignment="1">
      <alignment horizontal="center" vertical="center"/>
    </xf>
    <xf numFmtId="38" fontId="1" fillId="0" borderId="0" xfId="50" applyFont="1" applyAlignment="1">
      <alignment/>
    </xf>
    <xf numFmtId="38" fontId="1" fillId="0" borderId="0" xfId="50" applyAlignment="1">
      <alignment horizontal="right" vertical="center"/>
    </xf>
    <xf numFmtId="38" fontId="0" fillId="0" borderId="0" xfId="50" applyFont="1" applyAlignment="1">
      <alignment horizontal="right" vertical="center"/>
    </xf>
    <xf numFmtId="38" fontId="1" fillId="0" borderId="94" xfId="50" applyFont="1" applyBorder="1" applyAlignment="1">
      <alignment horizontal="center" vertical="center"/>
    </xf>
    <xf numFmtId="38" fontId="1" fillId="0" borderId="95" xfId="50" applyFont="1" applyBorder="1" applyAlignment="1">
      <alignment horizontal="center" vertical="center"/>
    </xf>
    <xf numFmtId="38" fontId="1" fillId="0" borderId="95" xfId="50" applyBorder="1" applyAlignment="1">
      <alignment horizontal="center" vertical="center"/>
    </xf>
    <xf numFmtId="38" fontId="1" fillId="0" borderId="96" xfId="50" applyBorder="1" applyAlignment="1">
      <alignment horizontal="center" vertical="center"/>
    </xf>
    <xf numFmtId="38" fontId="1" fillId="0" borderId="96" xfId="50" applyFont="1" applyBorder="1" applyAlignment="1">
      <alignment horizontal="center" vertical="center"/>
    </xf>
    <xf numFmtId="38" fontId="1" fillId="0" borderId="48" xfId="50" applyFont="1" applyBorder="1" applyAlignment="1" quotePrefix="1">
      <alignment horizontal="center" vertical="center"/>
    </xf>
    <xf numFmtId="38" fontId="1" fillId="0" borderId="97" xfId="50" applyFont="1" applyBorder="1" applyAlignment="1" quotePrefix="1">
      <alignment horizontal="center" vertical="center"/>
    </xf>
    <xf numFmtId="38" fontId="1" fillId="0" borderId="48" xfId="50" applyFont="1" applyFill="1" applyBorder="1" applyAlignment="1" quotePrefix="1">
      <alignment horizontal="center" vertical="center"/>
    </xf>
    <xf numFmtId="38" fontId="0" fillId="0" borderId="48" xfId="50" applyFont="1" applyFill="1" applyBorder="1" applyAlignment="1" quotePrefix="1">
      <alignment horizontal="center" vertical="center"/>
    </xf>
    <xf numFmtId="38" fontId="0" fillId="0" borderId="97" xfId="50" applyFont="1" applyFill="1" applyBorder="1" applyAlignment="1" quotePrefix="1">
      <alignment horizontal="center" vertical="center"/>
    </xf>
    <xf numFmtId="38" fontId="0" fillId="0" borderId="98" xfId="50" applyFont="1" applyFill="1" applyBorder="1" applyAlignment="1" quotePrefix="1">
      <alignment horizontal="center" vertical="center"/>
    </xf>
    <xf numFmtId="38" fontId="0" fillId="0" borderId="49" xfId="50" applyFont="1" applyFill="1" applyBorder="1" applyAlignment="1" quotePrefix="1">
      <alignment horizontal="center" vertical="center"/>
    </xf>
    <xf numFmtId="176" fontId="8" fillId="0" borderId="99" xfId="50" applyNumberFormat="1" applyFont="1" applyBorder="1" applyAlignment="1">
      <alignment horizontal="center" vertical="center" shrinkToFit="1"/>
    </xf>
    <xf numFmtId="176" fontId="1" fillId="0" borderId="100" xfId="50" applyNumberFormat="1" applyBorder="1" applyAlignment="1">
      <alignment horizontal="center" vertical="center"/>
    </xf>
    <xf numFmtId="176" fontId="1" fillId="0" borderId="100" xfId="50" applyNumberFormat="1" applyBorder="1" applyAlignment="1">
      <alignment vertical="center"/>
    </xf>
    <xf numFmtId="176" fontId="1" fillId="0" borderId="101" xfId="50" applyNumberFormat="1" applyBorder="1" applyAlignment="1">
      <alignment vertical="center"/>
    </xf>
    <xf numFmtId="176" fontId="1" fillId="0" borderId="102" xfId="50" applyNumberFormat="1" applyBorder="1" applyAlignment="1">
      <alignment vertical="center"/>
    </xf>
    <xf numFmtId="176" fontId="1" fillId="0" borderId="100" xfId="50" applyNumberFormat="1" applyFill="1" applyBorder="1" applyAlignment="1">
      <alignment vertical="center"/>
    </xf>
    <xf numFmtId="176" fontId="1" fillId="0" borderId="102" xfId="50" applyNumberFormat="1" applyFill="1" applyBorder="1" applyAlignment="1">
      <alignment vertical="center"/>
    </xf>
    <xf numFmtId="176" fontId="0" fillId="0" borderId="100" xfId="50" applyNumberFormat="1" applyFont="1" applyFill="1" applyBorder="1" applyAlignment="1">
      <alignment vertical="center"/>
    </xf>
    <xf numFmtId="176" fontId="0" fillId="0" borderId="101" xfId="50" applyNumberFormat="1" applyFont="1" applyFill="1" applyBorder="1" applyAlignment="1">
      <alignment vertical="center"/>
    </xf>
    <xf numFmtId="176" fontId="13" fillId="0" borderId="101" xfId="50" applyNumberFormat="1" applyFont="1" applyFill="1" applyBorder="1" applyAlignment="1">
      <alignment vertical="center"/>
    </xf>
    <xf numFmtId="176" fontId="13" fillId="0" borderId="100" xfId="50" applyNumberFormat="1" applyFont="1" applyFill="1" applyBorder="1" applyAlignment="1">
      <alignment vertical="center"/>
    </xf>
    <xf numFmtId="176" fontId="13" fillId="33" borderId="101" xfId="50" applyNumberFormat="1" applyFont="1" applyFill="1" applyBorder="1" applyAlignment="1">
      <alignment vertical="center"/>
    </xf>
    <xf numFmtId="176" fontId="13" fillId="33" borderId="103" xfId="50" applyNumberFormat="1" applyFont="1" applyFill="1" applyBorder="1" applyAlignment="1">
      <alignment vertical="center"/>
    </xf>
    <xf numFmtId="176" fontId="1" fillId="0" borderId="104" xfId="50" applyNumberFormat="1" applyFont="1" applyBorder="1" applyAlignment="1">
      <alignment horizontal="center" vertical="center"/>
    </xf>
    <xf numFmtId="177" fontId="1" fillId="0" borderId="92" xfId="50" applyNumberFormat="1" applyBorder="1" applyAlignment="1">
      <alignment horizontal="center" vertical="center"/>
    </xf>
    <xf numFmtId="177" fontId="1" fillId="0" borderId="92" xfId="50" applyNumberFormat="1" applyBorder="1" applyAlignment="1">
      <alignment vertical="center"/>
    </xf>
    <xf numFmtId="177" fontId="1" fillId="0" borderId="74" xfId="50" applyNumberFormat="1" applyBorder="1" applyAlignment="1">
      <alignment vertical="center"/>
    </xf>
    <xf numFmtId="177" fontId="1" fillId="0" borderId="105" xfId="50" applyNumberFormat="1" applyBorder="1" applyAlignment="1">
      <alignment vertical="center"/>
    </xf>
    <xf numFmtId="177" fontId="1" fillId="0" borderId="92" xfId="50" applyNumberFormat="1" applyFill="1" applyBorder="1" applyAlignment="1">
      <alignment vertical="center"/>
    </xf>
    <xf numFmtId="177" fontId="1" fillId="0" borderId="105" xfId="50" applyNumberFormat="1" applyFill="1" applyBorder="1" applyAlignment="1">
      <alignment vertical="center"/>
    </xf>
    <xf numFmtId="177" fontId="0" fillId="0" borderId="92" xfId="50" applyNumberFormat="1" applyFont="1" applyFill="1" applyBorder="1" applyAlignment="1">
      <alignment vertical="center"/>
    </xf>
    <xf numFmtId="177" fontId="0" fillId="0" borderId="74" xfId="50" applyNumberFormat="1" applyFont="1" applyFill="1" applyBorder="1" applyAlignment="1">
      <alignment vertical="center"/>
    </xf>
    <xf numFmtId="177" fontId="13" fillId="0" borderId="74" xfId="50" applyNumberFormat="1" applyFont="1" applyFill="1" applyBorder="1" applyAlignment="1">
      <alignment vertical="center"/>
    </xf>
    <xf numFmtId="177" fontId="13" fillId="0" borderId="92" xfId="50" applyNumberFormat="1" applyFont="1" applyFill="1" applyBorder="1" applyAlignment="1">
      <alignment vertical="center"/>
    </xf>
    <xf numFmtId="177" fontId="13" fillId="33" borderId="74" xfId="50" applyNumberFormat="1" applyFont="1" applyFill="1" applyBorder="1" applyAlignment="1">
      <alignment vertical="center"/>
    </xf>
    <xf numFmtId="177" fontId="13" fillId="33" borderId="78" xfId="50" applyNumberFormat="1" applyFont="1" applyFill="1" applyBorder="1" applyAlignment="1">
      <alignment vertical="center"/>
    </xf>
    <xf numFmtId="176" fontId="8" fillId="0" borderId="58" xfId="50" applyNumberFormat="1" applyFont="1" applyBorder="1" applyAlignment="1">
      <alignment horizontal="center" vertical="center"/>
    </xf>
    <xf numFmtId="177" fontId="1" fillId="0" borderId="79" xfId="50" applyNumberFormat="1" applyBorder="1" applyAlignment="1">
      <alignment horizontal="center" vertical="center"/>
    </xf>
    <xf numFmtId="183" fontId="1" fillId="0" borderId="53" xfId="50" applyNumberFormat="1" applyBorder="1" applyAlignment="1">
      <alignment vertical="center"/>
    </xf>
    <xf numFmtId="183" fontId="1" fillId="0" borderId="14" xfId="50" applyNumberFormat="1" applyBorder="1" applyAlignment="1">
      <alignment vertical="center"/>
    </xf>
    <xf numFmtId="183" fontId="1" fillId="0" borderId="56" xfId="50" applyNumberFormat="1" applyBorder="1" applyAlignment="1">
      <alignment vertical="center"/>
    </xf>
    <xf numFmtId="183" fontId="1" fillId="0" borderId="56" xfId="50" applyNumberFormat="1" applyFill="1" applyBorder="1" applyAlignment="1">
      <alignment vertical="center"/>
    </xf>
    <xf numFmtId="183" fontId="1" fillId="0" borderId="106" xfId="50" applyNumberFormat="1" applyFill="1" applyBorder="1" applyAlignment="1">
      <alignment vertical="center"/>
    </xf>
    <xf numFmtId="183" fontId="0" fillId="0" borderId="56" xfId="50" applyNumberFormat="1" applyFont="1" applyFill="1" applyBorder="1" applyAlignment="1">
      <alignment vertical="center"/>
    </xf>
    <xf numFmtId="183" fontId="0" fillId="0" borderId="80" xfId="50" applyNumberFormat="1" applyFont="1" applyFill="1" applyBorder="1" applyAlignment="1">
      <alignment vertical="center"/>
    </xf>
    <xf numFmtId="183" fontId="13" fillId="0" borderId="80" xfId="50" applyNumberFormat="1" applyFont="1" applyFill="1" applyBorder="1" applyAlignment="1">
      <alignment vertical="center"/>
    </xf>
    <xf numFmtId="183" fontId="13" fillId="0" borderId="56" xfId="50" applyNumberFormat="1" applyFont="1" applyFill="1" applyBorder="1" applyAlignment="1">
      <alignment vertical="center"/>
    </xf>
    <xf numFmtId="183" fontId="13" fillId="33" borderId="80" xfId="50" applyNumberFormat="1" applyFont="1" applyFill="1" applyBorder="1" applyAlignment="1">
      <alignment horizontal="right" vertical="center" wrapText="1"/>
    </xf>
    <xf numFmtId="183" fontId="13" fillId="33" borderId="57" xfId="50" applyNumberFormat="1" applyFont="1" applyFill="1" applyBorder="1" applyAlignment="1">
      <alignment horizontal="right" vertical="center" wrapText="1"/>
    </xf>
    <xf numFmtId="177" fontId="1" fillId="0" borderId="77" xfId="50" applyNumberFormat="1" applyBorder="1" applyAlignment="1">
      <alignment vertical="center"/>
    </xf>
    <xf numFmtId="177" fontId="13" fillId="0" borderId="78" xfId="50" applyNumberFormat="1" applyFont="1" applyFill="1" applyBorder="1" applyAlignment="1">
      <alignment vertical="center"/>
    </xf>
    <xf numFmtId="38" fontId="1" fillId="0" borderId="62" xfId="50" applyFont="1" applyBorder="1" applyAlignment="1">
      <alignment horizontal="center" vertical="center"/>
    </xf>
    <xf numFmtId="197" fontId="1" fillId="0" borderId="59" xfId="50" applyNumberFormat="1" applyFont="1" applyBorder="1" applyAlignment="1">
      <alignment vertical="center"/>
    </xf>
    <xf numFmtId="197" fontId="1" fillId="0" borderId="62" xfId="50" applyNumberFormat="1" applyFont="1" applyBorder="1" applyAlignment="1">
      <alignment vertical="center"/>
    </xf>
    <xf numFmtId="197" fontId="1" fillId="0" borderId="62" xfId="50" applyNumberFormat="1" applyFont="1" applyFill="1" applyBorder="1" applyAlignment="1">
      <alignment vertical="center"/>
    </xf>
    <xf numFmtId="197" fontId="1" fillId="0" borderId="107" xfId="50" applyNumberFormat="1" applyFont="1" applyFill="1" applyBorder="1" applyAlignment="1">
      <alignment vertical="center"/>
    </xf>
    <xf numFmtId="197" fontId="0" fillId="0" borderId="62" xfId="50" applyNumberFormat="1" applyFont="1" applyFill="1" applyBorder="1" applyAlignment="1">
      <alignment vertical="center"/>
    </xf>
    <xf numFmtId="197" fontId="0" fillId="0" borderId="59" xfId="50" applyNumberFormat="1" applyFont="1" applyFill="1" applyBorder="1" applyAlignment="1">
      <alignment vertical="center"/>
    </xf>
    <xf numFmtId="197" fontId="13" fillId="0" borderId="59" xfId="50" applyNumberFormat="1" applyFont="1" applyFill="1" applyBorder="1" applyAlignment="1">
      <alignment vertical="center"/>
    </xf>
    <xf numFmtId="197" fontId="13" fillId="0" borderId="62" xfId="50" applyNumberFormat="1" applyFont="1" applyFill="1" applyBorder="1" applyAlignment="1">
      <alignment vertical="center"/>
    </xf>
    <xf numFmtId="197" fontId="13" fillId="0" borderId="65" xfId="50" applyNumberFormat="1" applyFont="1" applyFill="1" applyBorder="1" applyAlignment="1">
      <alignment vertical="center"/>
    </xf>
    <xf numFmtId="38" fontId="1" fillId="0" borderId="0" xfId="50" applyFont="1" applyAlignment="1">
      <alignment vertical="center"/>
    </xf>
    <xf numFmtId="38" fontId="8" fillId="0" borderId="0" xfId="50" applyFont="1" applyAlignment="1">
      <alignment vertical="center"/>
    </xf>
    <xf numFmtId="38" fontId="0" fillId="0" borderId="0" xfId="50" applyFont="1" applyAlignment="1">
      <alignment/>
    </xf>
    <xf numFmtId="38" fontId="0" fillId="0" borderId="0" xfId="50" applyFont="1" applyAlignment="1">
      <alignment vertical="center"/>
    </xf>
    <xf numFmtId="0" fontId="1" fillId="0" borderId="0" xfId="62">
      <alignment vertical="center"/>
      <protection/>
    </xf>
    <xf numFmtId="176" fontId="1" fillId="0" borderId="99" xfId="50" applyNumberFormat="1" applyFont="1" applyBorder="1" applyAlignment="1">
      <alignment horizontal="center" vertical="center" shrinkToFit="1"/>
    </xf>
    <xf numFmtId="176" fontId="13" fillId="0" borderId="103" xfId="50" applyNumberFormat="1" applyFont="1" applyFill="1" applyBorder="1" applyAlignment="1">
      <alignment vertical="center"/>
    </xf>
    <xf numFmtId="176" fontId="1" fillId="0" borderId="108" xfId="50" applyNumberFormat="1" applyFont="1" applyBorder="1" applyAlignment="1">
      <alignment horizontal="center" vertical="center"/>
    </xf>
    <xf numFmtId="177" fontId="1" fillId="0" borderId="83" xfId="50" applyNumberFormat="1" applyBorder="1" applyAlignment="1">
      <alignment horizontal="center" vertical="center"/>
    </xf>
    <xf numFmtId="183" fontId="1" fillId="0" borderId="62" xfId="50" applyNumberFormat="1" applyBorder="1" applyAlignment="1">
      <alignment vertical="center"/>
    </xf>
    <xf numFmtId="183" fontId="1" fillId="0" borderId="59" xfId="50" applyNumberFormat="1" applyBorder="1" applyAlignment="1">
      <alignment vertical="center"/>
    </xf>
    <xf numFmtId="183" fontId="1" fillId="0" borderId="62" xfId="50" applyNumberFormat="1" applyFill="1" applyBorder="1" applyAlignment="1">
      <alignment vertical="center"/>
    </xf>
    <xf numFmtId="183" fontId="1" fillId="0" borderId="107" xfId="50" applyNumberFormat="1" applyFill="1" applyBorder="1" applyAlignment="1">
      <alignment vertical="center"/>
    </xf>
    <xf numFmtId="183" fontId="0" fillId="0" borderId="62" xfId="50" applyNumberFormat="1" applyFont="1" applyFill="1" applyBorder="1" applyAlignment="1">
      <alignment vertical="center"/>
    </xf>
    <xf numFmtId="183" fontId="0" fillId="0" borderId="59" xfId="50" applyNumberFormat="1" applyFont="1" applyFill="1" applyBorder="1" applyAlignment="1">
      <alignment vertical="center"/>
    </xf>
    <xf numFmtId="183" fontId="13" fillId="0" borderId="62" xfId="50" applyNumberFormat="1" applyFont="1" applyFill="1" applyBorder="1" applyAlignment="1">
      <alignment vertical="center"/>
    </xf>
    <xf numFmtId="177" fontId="13" fillId="0" borderId="62" xfId="50" applyNumberFormat="1" applyFont="1" applyFill="1" applyBorder="1" applyAlignment="1">
      <alignment vertical="center"/>
    </xf>
    <xf numFmtId="183" fontId="13" fillId="0" borderId="109" xfId="50" applyNumberFormat="1" applyFont="1" applyFill="1" applyBorder="1" applyAlignment="1">
      <alignment vertical="center"/>
    </xf>
    <xf numFmtId="177" fontId="13" fillId="0" borderId="65" xfId="50" applyNumberFormat="1" applyFont="1" applyFill="1" applyBorder="1" applyAlignment="1">
      <alignment vertical="center"/>
    </xf>
    <xf numFmtId="176" fontId="0" fillId="0" borderId="104" xfId="50" applyNumberFormat="1" applyFont="1" applyBorder="1" applyAlignment="1">
      <alignment horizontal="center" vertical="center"/>
    </xf>
    <xf numFmtId="176" fontId="13" fillId="0" borderId="74" xfId="50" applyNumberFormat="1" applyFont="1" applyFill="1" applyBorder="1" applyAlignment="1">
      <alignment vertical="center"/>
    </xf>
    <xf numFmtId="176" fontId="13" fillId="0" borderId="92" xfId="50" applyNumberFormat="1" applyFont="1" applyFill="1" applyBorder="1" applyAlignment="1">
      <alignment vertical="center"/>
    </xf>
    <xf numFmtId="176" fontId="13" fillId="0" borderId="78" xfId="50" applyNumberFormat="1" applyFont="1" applyFill="1" applyBorder="1" applyAlignment="1">
      <alignment vertical="center"/>
    </xf>
    <xf numFmtId="0" fontId="1" fillId="0" borderId="110" xfId="0" applyFont="1" applyBorder="1" applyAlignment="1" quotePrefix="1">
      <alignment horizontal="left" vertical="center"/>
    </xf>
    <xf numFmtId="0" fontId="1" fillId="0" borderId="110" xfId="0" applyFont="1" applyBorder="1" applyAlignment="1">
      <alignment vertical="center"/>
    </xf>
    <xf numFmtId="0" fontId="1" fillId="0" borderId="111" xfId="0" applyFont="1" applyBorder="1" applyAlignment="1">
      <alignment vertical="center"/>
    </xf>
    <xf numFmtId="0" fontId="1" fillId="0" borderId="112" xfId="0" applyFont="1" applyBorder="1" applyAlignment="1" quotePrefix="1">
      <alignment horizontal="left" vertical="center"/>
    </xf>
    <xf numFmtId="0" fontId="1" fillId="0" borderId="113" xfId="0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0" fontId="1" fillId="0" borderId="104" xfId="0" applyFont="1" applyBorder="1" applyAlignment="1">
      <alignment vertical="center"/>
    </xf>
    <xf numFmtId="0" fontId="1" fillId="0" borderId="114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3" xfId="0" applyFont="1" applyBorder="1" applyAlignment="1" quotePrefix="1">
      <alignment horizontal="left" vertical="center"/>
    </xf>
    <xf numFmtId="0" fontId="1" fillId="0" borderId="117" xfId="0" applyFont="1" applyBorder="1" applyAlignment="1" quotePrefix="1">
      <alignment horizontal="left" vertical="center"/>
    </xf>
    <xf numFmtId="0" fontId="1" fillId="0" borderId="118" xfId="0" applyFont="1" applyBorder="1" applyAlignment="1" quotePrefix="1">
      <alignment horizontal="left" vertical="center"/>
    </xf>
    <xf numFmtId="0" fontId="1" fillId="0" borderId="113" xfId="0" applyFont="1" applyBorder="1" applyAlignment="1" quotePrefix="1">
      <alignment horizontal="center" vertical="center"/>
    </xf>
    <xf numFmtId="0" fontId="1" fillId="0" borderId="117" xfId="0" applyFont="1" applyBorder="1" applyAlignment="1" quotePrefix="1">
      <alignment horizontal="center" vertical="center"/>
    </xf>
    <xf numFmtId="0" fontId="1" fillId="0" borderId="112" xfId="0" applyFont="1" applyBorder="1" applyAlignment="1" quotePrefix="1">
      <alignment horizontal="center" vertical="center"/>
    </xf>
    <xf numFmtId="0" fontId="1" fillId="0" borderId="110" xfId="0" applyFont="1" applyBorder="1" applyAlignment="1">
      <alignment horizontal="left" vertical="center"/>
    </xf>
    <xf numFmtId="0" fontId="1" fillId="0" borderId="113" xfId="0" applyFont="1" applyBorder="1" applyAlignment="1">
      <alignment horizontal="left" vertical="center"/>
    </xf>
    <xf numFmtId="0" fontId="1" fillId="0" borderId="119" xfId="0" applyFont="1" applyBorder="1" applyAlignment="1">
      <alignment horizontal="left" vertical="center"/>
    </xf>
    <xf numFmtId="0" fontId="1" fillId="0" borderId="104" xfId="0" applyFont="1" applyBorder="1" applyAlignment="1">
      <alignment horizontal="left" vertical="center"/>
    </xf>
    <xf numFmtId="0" fontId="1" fillId="0" borderId="120" xfId="0" applyFont="1" applyBorder="1" applyAlignment="1">
      <alignment horizontal="left" vertical="center"/>
    </xf>
    <xf numFmtId="0" fontId="1" fillId="0" borderId="99" xfId="0" applyFont="1" applyBorder="1" applyAlignment="1">
      <alignment horizontal="left" vertical="center"/>
    </xf>
    <xf numFmtId="0" fontId="1" fillId="0" borderId="114" xfId="0" applyFont="1" applyBorder="1" applyAlignment="1">
      <alignment horizontal="left" vertical="center"/>
    </xf>
    <xf numFmtId="38" fontId="1" fillId="33" borderId="112" xfId="48" applyFont="1" applyFill="1" applyBorder="1" applyAlignment="1" quotePrefix="1">
      <alignment horizontal="center" vertical="center"/>
    </xf>
    <xf numFmtId="38" fontId="1" fillId="33" borderId="110" xfId="48" applyFont="1" applyFill="1" applyBorder="1" applyAlignment="1">
      <alignment horizontal="center" vertical="center"/>
    </xf>
    <xf numFmtId="0" fontId="0" fillId="33" borderId="111" xfId="0" applyFont="1" applyFill="1" applyBorder="1" applyAlignment="1">
      <alignment horizontal="center" vertical="center"/>
    </xf>
    <xf numFmtId="38" fontId="1" fillId="33" borderId="13" xfId="48" applyFont="1" applyFill="1" applyBorder="1" applyAlignment="1">
      <alignment horizontal="center" vertical="center" wrapText="1"/>
    </xf>
    <xf numFmtId="38" fontId="1" fillId="33" borderId="15" xfId="48" applyFont="1" applyFill="1" applyBorder="1" applyAlignment="1">
      <alignment horizontal="center" vertical="center" wrapText="1"/>
    </xf>
    <xf numFmtId="38" fontId="1" fillId="33" borderId="0" xfId="48" applyFont="1" applyFill="1" applyBorder="1" applyAlignment="1">
      <alignment horizontal="center" vertical="center"/>
    </xf>
    <xf numFmtId="38" fontId="1" fillId="33" borderId="61" xfId="48" applyFont="1" applyFill="1" applyBorder="1" applyAlignment="1">
      <alignment horizontal="center" vertical="center"/>
    </xf>
    <xf numFmtId="38" fontId="1" fillId="0" borderId="110" xfId="48" applyFont="1" applyBorder="1" applyAlignment="1" quotePrefix="1">
      <alignment horizontal="center" vertical="center"/>
    </xf>
    <xf numFmtId="38" fontId="1" fillId="0" borderId="110" xfId="48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38" fontId="1" fillId="0" borderId="53" xfId="48" applyFont="1" applyBorder="1" applyAlignment="1">
      <alignment horizontal="center" vertical="center"/>
    </xf>
    <xf numFmtId="38" fontId="1" fillId="0" borderId="121" xfId="48" applyFont="1" applyBorder="1" applyAlignment="1">
      <alignment horizontal="center" vertical="center"/>
    </xf>
    <xf numFmtId="38" fontId="1" fillId="0" borderId="51" xfId="48" applyFont="1" applyBorder="1" applyAlignment="1">
      <alignment horizontal="center" vertical="center"/>
    </xf>
    <xf numFmtId="38" fontId="1" fillId="0" borderId="113" xfId="48" applyFont="1" applyBorder="1" applyAlignment="1" quotePrefix="1">
      <alignment horizontal="center" vertical="center"/>
    </xf>
    <xf numFmtId="38" fontId="1" fillId="0" borderId="117" xfId="48" applyFont="1" applyBorder="1" applyAlignment="1" quotePrefix="1">
      <alignment horizontal="center" vertical="center"/>
    </xf>
    <xf numFmtId="38" fontId="1" fillId="0" borderId="112" xfId="48" applyFont="1" applyBorder="1" applyAlignment="1" quotePrefix="1">
      <alignment horizontal="center" vertical="center"/>
    </xf>
    <xf numFmtId="38" fontId="1" fillId="0" borderId="13" xfId="48" applyFont="1" applyBorder="1" applyAlignment="1">
      <alignment horizontal="center" vertical="center"/>
    </xf>
    <xf numFmtId="38" fontId="1" fillId="0" borderId="15" xfId="48" applyFont="1" applyBorder="1" applyAlignment="1">
      <alignment horizontal="center" vertical="center"/>
    </xf>
    <xf numFmtId="38" fontId="1" fillId="0" borderId="0" xfId="48" applyFont="1" applyBorder="1" applyAlignment="1">
      <alignment horizontal="center" vertical="center"/>
    </xf>
    <xf numFmtId="38" fontId="1" fillId="0" borderId="70" xfId="48" applyFont="1" applyBorder="1" applyAlignment="1" quotePrefix="1">
      <alignment horizontal="center" vertical="center"/>
    </xf>
    <xf numFmtId="38" fontId="1" fillId="0" borderId="70" xfId="48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38" fontId="1" fillId="0" borderId="53" xfId="48" applyFont="1" applyBorder="1" applyAlignment="1">
      <alignment horizontal="center" vertical="center"/>
    </xf>
    <xf numFmtId="38" fontId="1" fillId="0" borderId="121" xfId="48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38" fontId="1" fillId="0" borderId="122" xfId="48" applyFont="1" applyBorder="1" applyAlignment="1">
      <alignment horizontal="center" vertical="center"/>
    </xf>
    <xf numFmtId="38" fontId="1" fillId="0" borderId="113" xfId="48" applyFont="1" applyBorder="1" applyAlignment="1">
      <alignment horizontal="center" vertical="center"/>
    </xf>
    <xf numFmtId="38" fontId="1" fillId="0" borderId="117" xfId="48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38" fontId="1" fillId="0" borderId="56" xfId="48" applyFont="1" applyBorder="1" applyAlignment="1">
      <alignment horizontal="center" vertical="center"/>
    </xf>
    <xf numFmtId="38" fontId="1" fillId="0" borderId="63" xfId="48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38" fontId="1" fillId="0" borderId="0" xfId="48" applyFont="1" applyBorder="1" applyAlignment="1">
      <alignment vertical="center"/>
    </xf>
    <xf numFmtId="38" fontId="1" fillId="0" borderId="13" xfId="48" applyFont="1" applyBorder="1" applyAlignment="1">
      <alignment vertical="center"/>
    </xf>
    <xf numFmtId="38" fontId="1" fillId="0" borderId="122" xfId="48" applyFont="1" applyBorder="1" applyAlignment="1">
      <alignment vertical="center"/>
    </xf>
    <xf numFmtId="38" fontId="1" fillId="0" borderId="113" xfId="48" applyFont="1" applyBorder="1" applyAlignment="1">
      <alignment vertical="center"/>
    </xf>
    <xf numFmtId="38" fontId="1" fillId="0" borderId="117" xfId="48" applyFont="1" applyBorder="1" applyAlignment="1">
      <alignment vertical="center"/>
    </xf>
    <xf numFmtId="0" fontId="0" fillId="0" borderId="112" xfId="0" applyFont="1" applyBorder="1" applyAlignment="1">
      <alignment vertical="center"/>
    </xf>
    <xf numFmtId="0" fontId="0" fillId="0" borderId="117" xfId="0" applyFont="1" applyBorder="1" applyAlignment="1">
      <alignment horizontal="center" vertical="center"/>
    </xf>
    <xf numFmtId="38" fontId="1" fillId="0" borderId="118" xfId="48" applyFont="1" applyBorder="1" applyAlignment="1" quotePrefix="1">
      <alignment horizontal="center" vertical="center"/>
    </xf>
    <xf numFmtId="38" fontId="1" fillId="0" borderId="51" xfId="48" applyFont="1" applyBorder="1" applyAlignment="1">
      <alignment horizontal="center" vertical="center"/>
    </xf>
    <xf numFmtId="38" fontId="1" fillId="0" borderId="60" xfId="48" applyFont="1" applyBorder="1" applyAlignment="1">
      <alignment horizontal="center" vertical="center"/>
    </xf>
    <xf numFmtId="38" fontId="1" fillId="0" borderId="113" xfId="48" applyFont="1" applyBorder="1" applyAlignment="1" quotePrefix="1">
      <alignment horizontal="center" vertical="center"/>
    </xf>
    <xf numFmtId="38" fontId="1" fillId="0" borderId="117" xfId="48" applyFont="1" applyBorder="1" applyAlignment="1" quotePrefix="1">
      <alignment horizontal="center" vertical="center"/>
    </xf>
    <xf numFmtId="38" fontId="1" fillId="0" borderId="112" xfId="48" applyFont="1" applyBorder="1" applyAlignment="1" quotePrefix="1">
      <alignment horizontal="center" vertical="center"/>
    </xf>
    <xf numFmtId="38" fontId="1" fillId="33" borderId="13" xfId="48" applyFont="1" applyFill="1" applyBorder="1" applyAlignment="1">
      <alignment horizontal="center" vertical="center"/>
    </xf>
    <xf numFmtId="38" fontId="1" fillId="33" borderId="15" xfId="48" applyFont="1" applyFill="1" applyBorder="1" applyAlignment="1">
      <alignment horizontal="center" vertical="center"/>
    </xf>
    <xf numFmtId="38" fontId="1" fillId="0" borderId="0" xfId="48" applyFont="1" applyBorder="1" applyAlignment="1">
      <alignment horizontal="center" vertical="center"/>
    </xf>
    <xf numFmtId="38" fontId="1" fillId="0" borderId="61" xfId="48" applyFont="1" applyBorder="1" applyAlignment="1">
      <alignment horizontal="center" vertical="center"/>
    </xf>
    <xf numFmtId="38" fontId="1" fillId="0" borderId="110" xfId="48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38" fontId="1" fillId="0" borderId="13" xfId="48" applyFont="1" applyBorder="1" applyAlignment="1">
      <alignment horizontal="center" vertical="center"/>
    </xf>
    <xf numFmtId="38" fontId="1" fillId="0" borderId="15" xfId="48" applyFont="1" applyBorder="1" applyAlignment="1">
      <alignment horizontal="center" vertical="center"/>
    </xf>
    <xf numFmtId="0" fontId="1" fillId="0" borderId="120" xfId="61" applyBorder="1" applyAlignment="1">
      <alignment horizontal="center" vertical="center" wrapText="1"/>
      <protection/>
    </xf>
    <xf numFmtId="0" fontId="1" fillId="0" borderId="117" xfId="61" applyBorder="1" applyAlignment="1">
      <alignment horizontal="center" vertical="center"/>
      <protection/>
    </xf>
    <xf numFmtId="0" fontId="1" fillId="0" borderId="119" xfId="61" applyBorder="1" applyAlignment="1">
      <alignment horizontal="center" vertical="center"/>
      <protection/>
    </xf>
    <xf numFmtId="0" fontId="1" fillId="0" borderId="120" xfId="61" applyBorder="1" applyAlignment="1">
      <alignment horizontal="center" vertical="center"/>
      <protection/>
    </xf>
    <xf numFmtId="0" fontId="1" fillId="0" borderId="58" xfId="61" applyBorder="1" applyAlignment="1">
      <alignment horizontal="center" vertical="center"/>
      <protection/>
    </xf>
    <xf numFmtId="0" fontId="1" fillId="0" borderId="108" xfId="61" applyBorder="1" applyAlignment="1">
      <alignment horizontal="center" vertical="center"/>
      <protection/>
    </xf>
    <xf numFmtId="176" fontId="8" fillId="0" borderId="123" xfId="50" applyNumberFormat="1" applyFont="1" applyBorder="1" applyAlignment="1">
      <alignment horizontal="center" vertical="center"/>
    </xf>
    <xf numFmtId="176" fontId="8" fillId="0" borderId="124" xfId="50" applyNumberFormat="1" applyFont="1" applyBorder="1" applyAlignment="1">
      <alignment horizontal="center" vertical="center"/>
    </xf>
    <xf numFmtId="176" fontId="1" fillId="0" borderId="125" xfId="50" applyNumberFormat="1" applyFont="1" applyBorder="1" applyAlignment="1">
      <alignment horizontal="center" vertical="center"/>
    </xf>
    <xf numFmtId="176" fontId="1" fillId="0" borderId="77" xfId="50" applyNumberFormat="1" applyBorder="1" applyAlignment="1">
      <alignment horizontal="center" vertical="center"/>
    </xf>
    <xf numFmtId="38" fontId="8" fillId="0" borderId="126" xfId="50" applyFont="1" applyBorder="1" applyAlignment="1">
      <alignment horizontal="center" vertical="center"/>
    </xf>
    <xf numFmtId="38" fontId="8" fillId="0" borderId="62" xfId="50" applyFont="1" applyBorder="1" applyAlignment="1">
      <alignment horizontal="center" vertical="center"/>
    </xf>
    <xf numFmtId="38" fontId="8" fillId="0" borderId="86" xfId="50" applyFont="1" applyBorder="1" applyAlignment="1">
      <alignment horizontal="left" vertical="center" wrapText="1"/>
    </xf>
    <xf numFmtId="38" fontId="8" fillId="0" borderId="0" xfId="50" applyFont="1" applyAlignment="1">
      <alignment horizontal="left" vertical="top" wrapText="1"/>
    </xf>
    <xf numFmtId="38" fontId="8" fillId="0" borderId="0" xfId="50" applyFont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showGridLines="0" tabSelected="1" view="pageBreakPreview" zoomScale="90" zoomScaleSheetLayoutView="90" zoomScalePageLayoutView="0" workbookViewId="0" topLeftCell="A1">
      <pane ySplit="101" topLeftCell="A102" activePane="bottomLeft" state="frozen"/>
      <selection pane="topLeft" activeCell="A153" sqref="A153"/>
      <selection pane="bottomLeft" activeCell="A153" sqref="A153"/>
    </sheetView>
  </sheetViews>
  <sheetFormatPr defaultColWidth="12.5" defaultRowHeight="22.5" customHeight="1"/>
  <cols>
    <col min="1" max="6" width="15.59765625" style="135" customWidth="1"/>
    <col min="7" max="16384" width="12.5" style="135" customWidth="1"/>
  </cols>
  <sheetData>
    <row r="1" ht="22.5" customHeight="1">
      <c r="A1" s="211" t="s">
        <v>227</v>
      </c>
    </row>
    <row r="2" ht="22.5" customHeight="1">
      <c r="A2" s="134" t="s">
        <v>228</v>
      </c>
    </row>
    <row r="3" spans="2:6" ht="22.5" customHeight="1" thickBot="1">
      <c r="B3" s="136"/>
      <c r="C3" s="137"/>
      <c r="D3" s="137"/>
      <c r="E3" s="137"/>
      <c r="F3" s="194" t="s">
        <v>144</v>
      </c>
    </row>
    <row r="4" spans="1:9" ht="22.5" customHeight="1">
      <c r="A4" s="463" t="s">
        <v>42</v>
      </c>
      <c r="B4" s="465" t="s">
        <v>43</v>
      </c>
      <c r="C4" s="467" t="s">
        <v>145</v>
      </c>
      <c r="D4" s="468"/>
      <c r="E4" s="469" t="s">
        <v>146</v>
      </c>
      <c r="F4" s="470"/>
      <c r="H4" s="471"/>
      <c r="I4" s="471"/>
    </row>
    <row r="5" spans="1:9" ht="22.5" customHeight="1">
      <c r="A5" s="464"/>
      <c r="B5" s="466"/>
      <c r="C5" s="213" t="s">
        <v>147</v>
      </c>
      <c r="D5" s="214" t="s">
        <v>52</v>
      </c>
      <c r="E5" s="215" t="s">
        <v>147</v>
      </c>
      <c r="F5" s="216" t="s">
        <v>52</v>
      </c>
      <c r="H5" s="136"/>
      <c r="I5" s="136"/>
    </row>
    <row r="6" spans="1:9" ht="22.5" customHeight="1" hidden="1">
      <c r="A6" s="456" t="s">
        <v>49</v>
      </c>
      <c r="B6" s="217" t="s">
        <v>148</v>
      </c>
      <c r="C6" s="218">
        <v>1397</v>
      </c>
      <c r="D6" s="219">
        <v>148297</v>
      </c>
      <c r="E6" s="220">
        <v>818</v>
      </c>
      <c r="F6" s="198">
        <v>102314</v>
      </c>
      <c r="H6" s="221"/>
      <c r="I6" s="221"/>
    </row>
    <row r="7" spans="1:9" ht="22.5" customHeight="1" hidden="1">
      <c r="A7" s="456"/>
      <c r="B7" s="217" t="s">
        <v>149</v>
      </c>
      <c r="C7" s="222">
        <v>0</v>
      </c>
      <c r="D7" s="223">
        <v>0</v>
      </c>
      <c r="E7" s="224">
        <v>0</v>
      </c>
      <c r="F7" s="225">
        <v>0</v>
      </c>
      <c r="H7" s="226"/>
      <c r="I7" s="226"/>
    </row>
    <row r="8" spans="1:9" ht="22.5" customHeight="1" hidden="1">
      <c r="A8" s="456"/>
      <c r="B8" s="217" t="s">
        <v>150</v>
      </c>
      <c r="C8" s="222">
        <v>0</v>
      </c>
      <c r="D8" s="223">
        <v>0</v>
      </c>
      <c r="E8" s="220">
        <v>572</v>
      </c>
      <c r="F8" s="198">
        <v>13294</v>
      </c>
      <c r="H8" s="221"/>
      <c r="I8" s="221"/>
    </row>
    <row r="9" spans="1:9" ht="22.5" customHeight="1" hidden="1">
      <c r="A9" s="456"/>
      <c r="B9" s="217" t="s">
        <v>151</v>
      </c>
      <c r="C9" s="218">
        <v>258</v>
      </c>
      <c r="D9" s="219">
        <v>26025</v>
      </c>
      <c r="E9" s="220">
        <v>250</v>
      </c>
      <c r="F9" s="198">
        <v>33842</v>
      </c>
      <c r="H9" s="221"/>
      <c r="I9" s="221"/>
    </row>
    <row r="10" spans="1:9" ht="22.5" customHeight="1" hidden="1">
      <c r="A10" s="456"/>
      <c r="B10" s="217" t="s">
        <v>0</v>
      </c>
      <c r="C10" s="218">
        <f>SUM(C6:C9)</f>
        <v>1655</v>
      </c>
      <c r="D10" s="219">
        <f>SUM(D6:D9)</f>
        <v>174322</v>
      </c>
      <c r="E10" s="220">
        <f>SUM(E6:E9)</f>
        <v>1640</v>
      </c>
      <c r="F10" s="198">
        <f>SUM(F6:F9)</f>
        <v>149450</v>
      </c>
      <c r="H10" s="221"/>
      <c r="I10" s="221"/>
    </row>
    <row r="11" spans="1:9" ht="22.5" customHeight="1" hidden="1">
      <c r="A11" s="456"/>
      <c r="B11" s="217" t="s">
        <v>53</v>
      </c>
      <c r="C11" s="227">
        <v>209.8</v>
      </c>
      <c r="D11" s="228">
        <v>212.1</v>
      </c>
      <c r="E11" s="229">
        <v>140.4</v>
      </c>
      <c r="F11" s="200">
        <v>162.9</v>
      </c>
      <c r="H11" s="230"/>
      <c r="I11" s="230"/>
    </row>
    <row r="12" spans="1:9" ht="22.5" customHeight="1" hidden="1">
      <c r="A12" s="456" t="s">
        <v>11</v>
      </c>
      <c r="B12" s="217" t="s">
        <v>148</v>
      </c>
      <c r="C12" s="218">
        <v>1965</v>
      </c>
      <c r="D12" s="219">
        <v>228543</v>
      </c>
      <c r="E12" s="220">
        <v>1021</v>
      </c>
      <c r="F12" s="198">
        <v>124378</v>
      </c>
      <c r="H12" s="221"/>
      <c r="I12" s="221"/>
    </row>
    <row r="13" spans="1:9" ht="22.5" customHeight="1" hidden="1">
      <c r="A13" s="456"/>
      <c r="B13" s="217" t="s">
        <v>149</v>
      </c>
      <c r="C13" s="222">
        <v>0</v>
      </c>
      <c r="D13" s="223">
        <v>0</v>
      </c>
      <c r="E13" s="224">
        <v>0</v>
      </c>
      <c r="F13" s="225">
        <v>0</v>
      </c>
      <c r="H13" s="226"/>
      <c r="I13" s="226"/>
    </row>
    <row r="14" spans="1:9" ht="22.5" customHeight="1" hidden="1">
      <c r="A14" s="456"/>
      <c r="B14" s="217" t="s">
        <v>150</v>
      </c>
      <c r="C14" s="218">
        <v>2</v>
      </c>
      <c r="D14" s="219">
        <v>102</v>
      </c>
      <c r="E14" s="220">
        <v>129</v>
      </c>
      <c r="F14" s="198">
        <v>3097</v>
      </c>
      <c r="H14" s="221"/>
      <c r="I14" s="221"/>
    </row>
    <row r="15" spans="1:9" ht="22.5" customHeight="1" hidden="1">
      <c r="A15" s="456"/>
      <c r="B15" s="217" t="s">
        <v>151</v>
      </c>
      <c r="C15" s="218">
        <v>230</v>
      </c>
      <c r="D15" s="219">
        <v>29640</v>
      </c>
      <c r="E15" s="220">
        <v>235</v>
      </c>
      <c r="F15" s="198">
        <v>16835</v>
      </c>
      <c r="H15" s="221"/>
      <c r="I15" s="221"/>
    </row>
    <row r="16" spans="1:9" ht="22.5" customHeight="1" hidden="1">
      <c r="A16" s="456"/>
      <c r="B16" s="217" t="s">
        <v>0</v>
      </c>
      <c r="C16" s="218">
        <f>SUM(C12:C15)</f>
        <v>2197</v>
      </c>
      <c r="D16" s="219">
        <f>SUM(D12:D15)</f>
        <v>258285</v>
      </c>
      <c r="E16" s="220">
        <f>SUM(E12:E15)</f>
        <v>1385</v>
      </c>
      <c r="F16" s="198">
        <f>SUM(F12:F15)</f>
        <v>144310</v>
      </c>
      <c r="H16" s="221"/>
      <c r="I16" s="221"/>
    </row>
    <row r="17" spans="1:9" ht="22.5" customHeight="1" hidden="1">
      <c r="A17" s="456"/>
      <c r="B17" s="217" t="s">
        <v>53</v>
      </c>
      <c r="C17" s="227">
        <f>+C16/C10*100</f>
        <v>132.74924471299096</v>
      </c>
      <c r="D17" s="228">
        <f>+D16/D10*100</f>
        <v>148.16546391161185</v>
      </c>
      <c r="E17" s="229">
        <f>+E16/E10*100</f>
        <v>84.45121951219512</v>
      </c>
      <c r="F17" s="200">
        <f>+F16/F10*100</f>
        <v>96.56072264971563</v>
      </c>
      <c r="H17" s="230"/>
      <c r="I17" s="230"/>
    </row>
    <row r="18" spans="1:9" ht="22.5" customHeight="1" hidden="1" collapsed="1">
      <c r="A18" s="456" t="s">
        <v>12</v>
      </c>
      <c r="B18" s="217" t="s">
        <v>148</v>
      </c>
      <c r="C18" s="218">
        <v>2250</v>
      </c>
      <c r="D18" s="219">
        <v>233567</v>
      </c>
      <c r="E18" s="220">
        <v>1404</v>
      </c>
      <c r="F18" s="198">
        <v>154428</v>
      </c>
      <c r="H18" s="221"/>
      <c r="I18" s="221"/>
    </row>
    <row r="19" spans="1:9" ht="22.5" customHeight="1" hidden="1">
      <c r="A19" s="456"/>
      <c r="B19" s="217" t="s">
        <v>149</v>
      </c>
      <c r="C19" s="222">
        <v>0</v>
      </c>
      <c r="D19" s="223">
        <v>0</v>
      </c>
      <c r="E19" s="224">
        <v>0</v>
      </c>
      <c r="F19" s="225">
        <v>0</v>
      </c>
      <c r="H19" s="226"/>
      <c r="I19" s="226"/>
    </row>
    <row r="20" spans="1:9" ht="22.5" customHeight="1" hidden="1">
      <c r="A20" s="456"/>
      <c r="B20" s="217" t="s">
        <v>150</v>
      </c>
      <c r="C20" s="222">
        <v>0</v>
      </c>
      <c r="D20" s="223">
        <v>0</v>
      </c>
      <c r="E20" s="220">
        <v>81</v>
      </c>
      <c r="F20" s="198">
        <v>1039</v>
      </c>
      <c r="H20" s="221"/>
      <c r="I20" s="221"/>
    </row>
    <row r="21" spans="1:9" ht="22.5" customHeight="1" hidden="1">
      <c r="A21" s="456"/>
      <c r="B21" s="217" t="s">
        <v>151</v>
      </c>
      <c r="C21" s="218">
        <v>134</v>
      </c>
      <c r="D21" s="219">
        <v>10983</v>
      </c>
      <c r="E21" s="220">
        <v>151</v>
      </c>
      <c r="F21" s="198">
        <v>21905</v>
      </c>
      <c r="H21" s="221"/>
      <c r="I21" s="221"/>
    </row>
    <row r="22" spans="1:9" ht="22.5" customHeight="1" hidden="1">
      <c r="A22" s="456"/>
      <c r="B22" s="212" t="s">
        <v>0</v>
      </c>
      <c r="C22" s="218">
        <f>SUM(C18:C21)</f>
        <v>2384</v>
      </c>
      <c r="D22" s="219">
        <f>SUM(D18:D21)</f>
        <v>244550</v>
      </c>
      <c r="E22" s="220">
        <f>SUM(E18:E21)</f>
        <v>1636</v>
      </c>
      <c r="F22" s="198">
        <f>SUM(F18:F21)</f>
        <v>177372</v>
      </c>
      <c r="H22" s="221"/>
      <c r="I22" s="221"/>
    </row>
    <row r="23" spans="1:9" ht="22.5" customHeight="1" hidden="1">
      <c r="A23" s="456"/>
      <c r="B23" s="212" t="s">
        <v>53</v>
      </c>
      <c r="C23" s="227">
        <f>+C22/C16*100</f>
        <v>108.51160673645882</v>
      </c>
      <c r="D23" s="228">
        <f>+D22/D16*100</f>
        <v>94.68223086900129</v>
      </c>
      <c r="E23" s="229">
        <f>+E22/E16*100</f>
        <v>118.12274368231046</v>
      </c>
      <c r="F23" s="200">
        <f>+F22/F16*100</f>
        <v>122.91040121959671</v>
      </c>
      <c r="H23" s="230"/>
      <c r="I23" s="230"/>
    </row>
    <row r="24" spans="1:9" ht="22.5" customHeight="1" hidden="1">
      <c r="A24" s="456" t="s">
        <v>13</v>
      </c>
      <c r="B24" s="231" t="s">
        <v>148</v>
      </c>
      <c r="C24" s="232">
        <v>1680</v>
      </c>
      <c r="D24" s="233">
        <v>142909</v>
      </c>
      <c r="E24" s="234">
        <v>1132</v>
      </c>
      <c r="F24" s="154">
        <v>94807</v>
      </c>
      <c r="H24" s="221"/>
      <c r="I24" s="221"/>
    </row>
    <row r="25" spans="1:9" ht="22.5" customHeight="1" hidden="1">
      <c r="A25" s="456"/>
      <c r="B25" s="182" t="s">
        <v>149</v>
      </c>
      <c r="C25" s="235">
        <v>0</v>
      </c>
      <c r="D25" s="236">
        <v>0</v>
      </c>
      <c r="E25" s="237">
        <v>0</v>
      </c>
      <c r="F25" s="238">
        <v>0</v>
      </c>
      <c r="H25" s="226"/>
      <c r="I25" s="226"/>
    </row>
    <row r="26" spans="1:9" ht="22.5" customHeight="1" hidden="1">
      <c r="A26" s="456"/>
      <c r="B26" s="182" t="s">
        <v>150</v>
      </c>
      <c r="C26" s="239">
        <v>20</v>
      </c>
      <c r="D26" s="240">
        <v>230</v>
      </c>
      <c r="E26" s="241">
        <v>1</v>
      </c>
      <c r="F26" s="144">
        <v>17</v>
      </c>
      <c r="H26" s="221"/>
      <c r="I26" s="221"/>
    </row>
    <row r="27" spans="1:9" ht="22.5" customHeight="1" hidden="1">
      <c r="A27" s="456"/>
      <c r="B27" s="186" t="s">
        <v>151</v>
      </c>
      <c r="C27" s="242">
        <v>281</v>
      </c>
      <c r="D27" s="243">
        <v>18239</v>
      </c>
      <c r="E27" s="244">
        <v>194</v>
      </c>
      <c r="F27" s="147">
        <v>12431</v>
      </c>
      <c r="H27" s="221"/>
      <c r="I27" s="221"/>
    </row>
    <row r="28" spans="1:9" ht="22.5" customHeight="1" hidden="1">
      <c r="A28" s="456"/>
      <c r="B28" s="245" t="s">
        <v>0</v>
      </c>
      <c r="C28" s="246">
        <f>SUM(C24:C27)</f>
        <v>1981</v>
      </c>
      <c r="D28" s="247">
        <f>SUM(D24:D27)</f>
        <v>161378</v>
      </c>
      <c r="E28" s="248">
        <f>SUM(E24:E27)</f>
        <v>1327</v>
      </c>
      <c r="F28" s="249">
        <f>SUM(F24:F27)</f>
        <v>107255</v>
      </c>
      <c r="H28" s="221"/>
      <c r="I28" s="221"/>
    </row>
    <row r="29" spans="1:9" ht="22.5" customHeight="1" hidden="1">
      <c r="A29" s="456"/>
      <c r="B29" s="250" t="s">
        <v>53</v>
      </c>
      <c r="C29" s="251">
        <f>+C28/C22*100</f>
        <v>83.09563758389261</v>
      </c>
      <c r="D29" s="252">
        <f>+D28/D22*100</f>
        <v>65.98977714168882</v>
      </c>
      <c r="E29" s="253">
        <f>+E28/E22*100</f>
        <v>81.1124694376528</v>
      </c>
      <c r="F29" s="150">
        <f>+F28/F22*100</f>
        <v>60.468957896398535</v>
      </c>
      <c r="H29" s="230"/>
      <c r="I29" s="230"/>
    </row>
    <row r="30" spans="1:9" ht="22.5" customHeight="1" hidden="1">
      <c r="A30" s="460" t="s">
        <v>14</v>
      </c>
      <c r="B30" s="254" t="s">
        <v>148</v>
      </c>
      <c r="C30" s="232">
        <v>2004</v>
      </c>
      <c r="D30" s="233">
        <v>253318</v>
      </c>
      <c r="E30" s="234">
        <v>1017</v>
      </c>
      <c r="F30" s="154">
        <v>167683</v>
      </c>
      <c r="H30" s="221"/>
      <c r="I30" s="221"/>
    </row>
    <row r="31" spans="1:9" ht="22.5" customHeight="1" hidden="1">
      <c r="A31" s="461"/>
      <c r="B31" s="182" t="s">
        <v>149</v>
      </c>
      <c r="C31" s="235">
        <v>0</v>
      </c>
      <c r="D31" s="236">
        <v>0</v>
      </c>
      <c r="E31" s="237">
        <v>0</v>
      </c>
      <c r="F31" s="238">
        <v>0</v>
      </c>
      <c r="H31" s="226"/>
      <c r="I31" s="226"/>
    </row>
    <row r="32" spans="1:9" ht="22.5" customHeight="1" hidden="1">
      <c r="A32" s="461"/>
      <c r="B32" s="182" t="s">
        <v>150</v>
      </c>
      <c r="C32" s="239">
        <v>33</v>
      </c>
      <c r="D32" s="240">
        <v>910</v>
      </c>
      <c r="E32" s="241">
        <v>2</v>
      </c>
      <c r="F32" s="144">
        <v>245</v>
      </c>
      <c r="H32" s="221"/>
      <c r="I32" s="221"/>
    </row>
    <row r="33" spans="1:9" ht="22.5" customHeight="1" hidden="1">
      <c r="A33" s="461"/>
      <c r="B33" s="186" t="s">
        <v>151</v>
      </c>
      <c r="C33" s="242">
        <v>196</v>
      </c>
      <c r="D33" s="243">
        <v>3862</v>
      </c>
      <c r="E33" s="244">
        <v>285</v>
      </c>
      <c r="F33" s="147">
        <v>22548</v>
      </c>
      <c r="H33" s="221"/>
      <c r="I33" s="221"/>
    </row>
    <row r="34" spans="1:9" ht="22.5" customHeight="1" hidden="1">
      <c r="A34" s="461"/>
      <c r="B34" s="245" t="s">
        <v>0</v>
      </c>
      <c r="C34" s="246">
        <f>SUM(C30:C33)</f>
        <v>2233</v>
      </c>
      <c r="D34" s="247">
        <f>SUM(D30:D33)</f>
        <v>258090</v>
      </c>
      <c r="E34" s="248">
        <f>SUM(E30:E33)</f>
        <v>1304</v>
      </c>
      <c r="F34" s="249">
        <f>SUM(F30:F33)</f>
        <v>190476</v>
      </c>
      <c r="H34" s="221"/>
      <c r="I34" s="221"/>
    </row>
    <row r="35" spans="1:9" ht="22.5" customHeight="1" hidden="1">
      <c r="A35" s="462"/>
      <c r="B35" s="255" t="s">
        <v>53</v>
      </c>
      <c r="C35" s="256">
        <f>+C34/C28*100</f>
        <v>112.72084805653711</v>
      </c>
      <c r="D35" s="257">
        <f>+D34/D28*100</f>
        <v>159.92886267025247</v>
      </c>
      <c r="E35" s="258">
        <f>+E34/E28*100</f>
        <v>98.26676714393369</v>
      </c>
      <c r="F35" s="161">
        <f>+F34/F28*100</f>
        <v>177.59172066570324</v>
      </c>
      <c r="H35" s="259"/>
      <c r="I35" s="259"/>
    </row>
    <row r="36" spans="1:9" ht="22.5" customHeight="1" hidden="1">
      <c r="A36" s="460" t="s">
        <v>15</v>
      </c>
      <c r="B36" s="254" t="s">
        <v>148</v>
      </c>
      <c r="C36" s="232">
        <v>2126</v>
      </c>
      <c r="D36" s="233">
        <v>167624</v>
      </c>
      <c r="E36" s="234">
        <v>1152</v>
      </c>
      <c r="F36" s="154">
        <v>150478</v>
      </c>
      <c r="H36" s="221"/>
      <c r="I36" s="221"/>
    </row>
    <row r="37" spans="1:9" ht="22.5" customHeight="1" hidden="1">
      <c r="A37" s="461"/>
      <c r="B37" s="182" t="s">
        <v>149</v>
      </c>
      <c r="C37" s="235">
        <v>0</v>
      </c>
      <c r="D37" s="236">
        <v>0</v>
      </c>
      <c r="E37" s="237">
        <v>0</v>
      </c>
      <c r="F37" s="238">
        <v>0</v>
      </c>
      <c r="H37" s="226"/>
      <c r="I37" s="226"/>
    </row>
    <row r="38" spans="1:9" ht="22.5" customHeight="1" hidden="1">
      <c r="A38" s="461"/>
      <c r="B38" s="182" t="s">
        <v>150</v>
      </c>
      <c r="C38" s="239">
        <v>13</v>
      </c>
      <c r="D38" s="240">
        <v>286</v>
      </c>
      <c r="E38" s="241">
        <v>22</v>
      </c>
      <c r="F38" s="144">
        <v>314</v>
      </c>
      <c r="H38" s="221"/>
      <c r="I38" s="221"/>
    </row>
    <row r="39" spans="1:9" ht="22.5" customHeight="1" hidden="1">
      <c r="A39" s="461"/>
      <c r="B39" s="186" t="s">
        <v>151</v>
      </c>
      <c r="C39" s="242">
        <v>138</v>
      </c>
      <c r="D39" s="243">
        <v>2879</v>
      </c>
      <c r="E39" s="244">
        <v>135</v>
      </c>
      <c r="F39" s="147">
        <v>2801</v>
      </c>
      <c r="H39" s="221"/>
      <c r="I39" s="221"/>
    </row>
    <row r="40" spans="1:9" ht="22.5" customHeight="1" hidden="1">
      <c r="A40" s="461"/>
      <c r="B40" s="245" t="s">
        <v>0</v>
      </c>
      <c r="C40" s="246">
        <f>SUM(C36:C39)</f>
        <v>2277</v>
      </c>
      <c r="D40" s="247">
        <f>SUM(D36:D39)</f>
        <v>170789</v>
      </c>
      <c r="E40" s="248">
        <f>SUM(E36:E39)</f>
        <v>1309</v>
      </c>
      <c r="F40" s="249">
        <f>SUM(F36:F39)</f>
        <v>153593</v>
      </c>
      <c r="H40" s="221"/>
      <c r="I40" s="221"/>
    </row>
    <row r="41" spans="1:9" ht="22.5" customHeight="1" hidden="1">
      <c r="A41" s="462"/>
      <c r="B41" s="255" t="s">
        <v>53</v>
      </c>
      <c r="C41" s="256">
        <f>+C40/C34*100</f>
        <v>101.9704433497537</v>
      </c>
      <c r="D41" s="257">
        <f>+D40/D34*100</f>
        <v>66.17420279747375</v>
      </c>
      <c r="E41" s="258">
        <f>+E40/E34*100</f>
        <v>100.38343558282207</v>
      </c>
      <c r="F41" s="161">
        <f>+F40/F34*100</f>
        <v>80.63640563640564</v>
      </c>
      <c r="H41" s="259"/>
      <c r="I41" s="259"/>
    </row>
    <row r="42" spans="1:9" ht="22.5" customHeight="1" hidden="1">
      <c r="A42" s="455" t="s">
        <v>16</v>
      </c>
      <c r="B42" s="182" t="s">
        <v>148</v>
      </c>
      <c r="C42" s="239">
        <v>2576</v>
      </c>
      <c r="D42" s="240">
        <v>205406</v>
      </c>
      <c r="E42" s="241">
        <v>1567</v>
      </c>
      <c r="F42" s="144">
        <v>239282</v>
      </c>
      <c r="H42" s="221"/>
      <c r="I42" s="221"/>
    </row>
    <row r="43" spans="1:9" ht="22.5" customHeight="1" hidden="1">
      <c r="A43" s="456"/>
      <c r="B43" s="182" t="s">
        <v>149</v>
      </c>
      <c r="C43" s="235">
        <v>0</v>
      </c>
      <c r="D43" s="236">
        <v>0</v>
      </c>
      <c r="E43" s="237">
        <v>0</v>
      </c>
      <c r="F43" s="238">
        <v>0</v>
      </c>
      <c r="H43" s="226"/>
      <c r="I43" s="226"/>
    </row>
    <row r="44" spans="1:9" ht="22.5" customHeight="1" hidden="1">
      <c r="A44" s="456"/>
      <c r="B44" s="182" t="s">
        <v>150</v>
      </c>
      <c r="C44" s="239">
        <v>13</v>
      </c>
      <c r="D44" s="240">
        <v>80</v>
      </c>
      <c r="E44" s="241">
        <v>2</v>
      </c>
      <c r="F44" s="144">
        <v>38</v>
      </c>
      <c r="H44" s="221"/>
      <c r="I44" s="221"/>
    </row>
    <row r="45" spans="1:9" ht="22.5" customHeight="1" hidden="1">
      <c r="A45" s="456"/>
      <c r="B45" s="186" t="s">
        <v>151</v>
      </c>
      <c r="C45" s="242">
        <v>298</v>
      </c>
      <c r="D45" s="243">
        <v>9677</v>
      </c>
      <c r="E45" s="244">
        <v>142</v>
      </c>
      <c r="F45" s="147">
        <v>5168</v>
      </c>
      <c r="H45" s="221"/>
      <c r="I45" s="221"/>
    </row>
    <row r="46" spans="1:9" ht="22.5" customHeight="1" hidden="1">
      <c r="A46" s="456"/>
      <c r="B46" s="245" t="s">
        <v>0</v>
      </c>
      <c r="C46" s="246">
        <f>SUM(C42:C45)</f>
        <v>2887</v>
      </c>
      <c r="D46" s="247">
        <f>SUM(D42:D45)</f>
        <v>215163</v>
      </c>
      <c r="E46" s="248">
        <f>SUM(E42:E45)</f>
        <v>1711</v>
      </c>
      <c r="F46" s="249">
        <f>SUM(F42:F45)</f>
        <v>244488</v>
      </c>
      <c r="H46" s="221"/>
      <c r="I46" s="221"/>
    </row>
    <row r="47" spans="1:9" ht="13.5" customHeight="1" hidden="1">
      <c r="A47" s="456"/>
      <c r="B47" s="255" t="s">
        <v>53</v>
      </c>
      <c r="C47" s="256">
        <f>+C46/C40*100</f>
        <v>126.78963548528766</v>
      </c>
      <c r="D47" s="257">
        <f>+D46/D40*100</f>
        <v>125.9817669756249</v>
      </c>
      <c r="E47" s="258">
        <f>+E46/E40*100</f>
        <v>130.71046600458365</v>
      </c>
      <c r="F47" s="161">
        <f>+F46/F40*100</f>
        <v>159.1791292571927</v>
      </c>
      <c r="H47" s="259"/>
      <c r="I47" s="259"/>
    </row>
    <row r="48" spans="1:9" ht="22.5" customHeight="1" hidden="1">
      <c r="A48" s="455" t="s">
        <v>60</v>
      </c>
      <c r="B48" s="254" t="s">
        <v>148</v>
      </c>
      <c r="C48" s="232">
        <v>4925</v>
      </c>
      <c r="D48" s="233">
        <v>274675</v>
      </c>
      <c r="E48" s="234">
        <v>1830</v>
      </c>
      <c r="F48" s="154">
        <v>147332</v>
      </c>
      <c r="H48" s="221"/>
      <c r="I48" s="221"/>
    </row>
    <row r="49" spans="1:9" ht="22.5" customHeight="1" hidden="1">
      <c r="A49" s="456"/>
      <c r="B49" s="182" t="s">
        <v>149</v>
      </c>
      <c r="C49" s="235">
        <v>0</v>
      </c>
      <c r="D49" s="236">
        <v>0</v>
      </c>
      <c r="E49" s="237">
        <v>0</v>
      </c>
      <c r="F49" s="238">
        <v>0</v>
      </c>
      <c r="H49" s="226"/>
      <c r="I49" s="226"/>
    </row>
    <row r="50" spans="1:9" ht="22.5" customHeight="1" hidden="1">
      <c r="A50" s="456"/>
      <c r="B50" s="182" t="s">
        <v>150</v>
      </c>
      <c r="C50" s="239">
        <v>0</v>
      </c>
      <c r="D50" s="240">
        <v>0</v>
      </c>
      <c r="E50" s="241">
        <v>26</v>
      </c>
      <c r="F50" s="144">
        <v>581</v>
      </c>
      <c r="H50" s="221"/>
      <c r="I50" s="221"/>
    </row>
    <row r="51" spans="1:9" ht="22.5" customHeight="1" hidden="1">
      <c r="A51" s="456"/>
      <c r="B51" s="186" t="s">
        <v>151</v>
      </c>
      <c r="C51" s="242">
        <v>648</v>
      </c>
      <c r="D51" s="243">
        <v>25426</v>
      </c>
      <c r="E51" s="244">
        <v>658</v>
      </c>
      <c r="F51" s="147">
        <v>22496</v>
      </c>
      <c r="H51" s="221"/>
      <c r="I51" s="221"/>
    </row>
    <row r="52" spans="1:9" ht="22.5" customHeight="1" hidden="1">
      <c r="A52" s="456"/>
      <c r="B52" s="245" t="s">
        <v>0</v>
      </c>
      <c r="C52" s="246">
        <f>SUM(C48:C51)</f>
        <v>5573</v>
      </c>
      <c r="D52" s="247">
        <f>SUM(D48:D51)</f>
        <v>300101</v>
      </c>
      <c r="E52" s="248">
        <f>SUM(E48:E51)</f>
        <v>2514</v>
      </c>
      <c r="F52" s="249">
        <f>SUM(F48:F51)</f>
        <v>170409</v>
      </c>
      <c r="H52" s="221"/>
      <c r="I52" s="221"/>
    </row>
    <row r="53" spans="1:9" ht="22.5" customHeight="1" hidden="1">
      <c r="A53" s="456"/>
      <c r="B53" s="255" t="s">
        <v>53</v>
      </c>
      <c r="C53" s="256">
        <f>+C52/C46*100</f>
        <v>193.03775545549013</v>
      </c>
      <c r="D53" s="257">
        <f>+D52/D46*100</f>
        <v>139.47611810580815</v>
      </c>
      <c r="E53" s="258">
        <f>+E52/E46*100</f>
        <v>146.93161893629457</v>
      </c>
      <c r="F53" s="161">
        <f>+F52/F46*100</f>
        <v>69.7003533915775</v>
      </c>
      <c r="H53" s="259"/>
      <c r="I53" s="259"/>
    </row>
    <row r="54" spans="1:9" ht="22.5" customHeight="1" hidden="1">
      <c r="A54" s="458" t="s">
        <v>62</v>
      </c>
      <c r="B54" s="182" t="s">
        <v>148</v>
      </c>
      <c r="C54" s="239">
        <v>6787</v>
      </c>
      <c r="D54" s="240">
        <v>439952</v>
      </c>
      <c r="E54" s="241">
        <v>2310</v>
      </c>
      <c r="F54" s="144">
        <v>262673</v>
      </c>
      <c r="H54" s="221"/>
      <c r="I54" s="221"/>
    </row>
    <row r="55" spans="1:9" ht="22.5" customHeight="1" hidden="1">
      <c r="A55" s="456"/>
      <c r="B55" s="182" t="s">
        <v>149</v>
      </c>
      <c r="C55" s="235">
        <v>0</v>
      </c>
      <c r="D55" s="236">
        <v>0</v>
      </c>
      <c r="E55" s="237">
        <v>0</v>
      </c>
      <c r="F55" s="238">
        <v>0</v>
      </c>
      <c r="H55" s="226"/>
      <c r="I55" s="226"/>
    </row>
    <row r="56" spans="1:9" ht="22.5" customHeight="1" hidden="1">
      <c r="A56" s="456"/>
      <c r="B56" s="182" t="s">
        <v>150</v>
      </c>
      <c r="C56" s="239">
        <v>0</v>
      </c>
      <c r="D56" s="240">
        <v>0</v>
      </c>
      <c r="E56" s="241">
        <v>0</v>
      </c>
      <c r="F56" s="144">
        <v>0</v>
      </c>
      <c r="H56" s="221"/>
      <c r="I56" s="221"/>
    </row>
    <row r="57" spans="1:9" ht="22.5" customHeight="1" hidden="1">
      <c r="A57" s="456"/>
      <c r="B57" s="186" t="s">
        <v>151</v>
      </c>
      <c r="C57" s="242">
        <v>604</v>
      </c>
      <c r="D57" s="243">
        <v>45651</v>
      </c>
      <c r="E57" s="244">
        <v>619</v>
      </c>
      <c r="F57" s="147">
        <v>45368</v>
      </c>
      <c r="H57" s="221"/>
      <c r="I57" s="221"/>
    </row>
    <row r="58" spans="1:9" ht="22.5" customHeight="1" hidden="1">
      <c r="A58" s="456"/>
      <c r="B58" s="245" t="s">
        <v>0</v>
      </c>
      <c r="C58" s="246">
        <f>SUM(C54:C57)</f>
        <v>7391</v>
      </c>
      <c r="D58" s="247">
        <f>SUM(D54:D57)</f>
        <v>485603</v>
      </c>
      <c r="E58" s="248">
        <f>SUM(E54:E57)</f>
        <v>2929</v>
      </c>
      <c r="F58" s="249">
        <v>308042</v>
      </c>
      <c r="G58" s="260"/>
      <c r="H58" s="221"/>
      <c r="I58" s="221"/>
    </row>
    <row r="59" spans="1:9" ht="22.5" customHeight="1" hidden="1">
      <c r="A59" s="459"/>
      <c r="B59" s="250" t="s">
        <v>53</v>
      </c>
      <c r="C59" s="261">
        <f>+C58/C52*100</f>
        <v>132.62156827561458</v>
      </c>
      <c r="D59" s="262">
        <f>+D58/D52*100</f>
        <v>161.81318955951497</v>
      </c>
      <c r="E59" s="263">
        <f>+E58/E52*100</f>
        <v>116.50755767700875</v>
      </c>
      <c r="F59" s="163">
        <f>+F58/F52*100</f>
        <v>180.76627408176796</v>
      </c>
      <c r="H59" s="259"/>
      <c r="I59" s="259"/>
    </row>
    <row r="60" spans="1:9" ht="22.5" customHeight="1" hidden="1">
      <c r="A60" s="455" t="s">
        <v>64</v>
      </c>
      <c r="B60" s="254" t="s">
        <v>148</v>
      </c>
      <c r="C60" s="232">
        <v>6007</v>
      </c>
      <c r="D60" s="233">
        <v>477507</v>
      </c>
      <c r="E60" s="234">
        <v>3411</v>
      </c>
      <c r="F60" s="154">
        <v>212119</v>
      </c>
      <c r="H60" s="221"/>
      <c r="I60" s="221"/>
    </row>
    <row r="61" spans="1:9" ht="22.5" customHeight="1" hidden="1">
      <c r="A61" s="456"/>
      <c r="B61" s="182" t="s">
        <v>149</v>
      </c>
      <c r="C61" s="235">
        <v>0</v>
      </c>
      <c r="D61" s="236">
        <v>0</v>
      </c>
      <c r="E61" s="237">
        <v>0</v>
      </c>
      <c r="F61" s="238">
        <v>0</v>
      </c>
      <c r="H61" s="226"/>
      <c r="I61" s="226"/>
    </row>
    <row r="62" spans="1:9" ht="22.5" customHeight="1" hidden="1">
      <c r="A62" s="456"/>
      <c r="B62" s="182" t="s">
        <v>150</v>
      </c>
      <c r="C62" s="239">
        <v>0</v>
      </c>
      <c r="D62" s="240">
        <v>0</v>
      </c>
      <c r="E62" s="241">
        <v>41</v>
      </c>
      <c r="F62" s="144">
        <v>1766</v>
      </c>
      <c r="H62" s="221"/>
      <c r="I62" s="221"/>
    </row>
    <row r="63" spans="1:9" ht="22.5" customHeight="1" hidden="1">
      <c r="A63" s="456"/>
      <c r="B63" s="186" t="s">
        <v>151</v>
      </c>
      <c r="C63" s="242">
        <v>1268</v>
      </c>
      <c r="D63" s="243">
        <v>51401</v>
      </c>
      <c r="E63" s="244">
        <v>1250</v>
      </c>
      <c r="F63" s="147">
        <v>52568</v>
      </c>
      <c r="H63" s="221"/>
      <c r="I63" s="221"/>
    </row>
    <row r="64" spans="1:9" ht="22.5" customHeight="1" hidden="1">
      <c r="A64" s="456"/>
      <c r="B64" s="245" t="s">
        <v>0</v>
      </c>
      <c r="C64" s="246">
        <f>SUM(C60:C63)</f>
        <v>7275</v>
      </c>
      <c r="D64" s="247">
        <f>SUM(D60:D63)</f>
        <v>528908</v>
      </c>
      <c r="E64" s="248">
        <f>SUM(E60:E63)</f>
        <v>4702</v>
      </c>
      <c r="F64" s="249">
        <f>SUM(F60:F63)</f>
        <v>266453</v>
      </c>
      <c r="H64" s="221"/>
      <c r="I64" s="221"/>
    </row>
    <row r="65" spans="1:9" ht="22.5" customHeight="1" hidden="1">
      <c r="A65" s="456"/>
      <c r="B65" s="255" t="s">
        <v>53</v>
      </c>
      <c r="C65" s="256">
        <f>+C64/C58*100</f>
        <v>98.4305236097957</v>
      </c>
      <c r="D65" s="257">
        <f>+D64/D58*100</f>
        <v>108.91777851454789</v>
      </c>
      <c r="E65" s="258">
        <f>+E64/E58*100</f>
        <v>160.5326049846364</v>
      </c>
      <c r="F65" s="161">
        <f>+F64/F58*100</f>
        <v>86.49891897858085</v>
      </c>
      <c r="H65" s="259"/>
      <c r="I65" s="259"/>
    </row>
    <row r="66" spans="1:9" ht="22.5" customHeight="1" hidden="1">
      <c r="A66" s="458" t="s">
        <v>66</v>
      </c>
      <c r="B66" s="182" t="s">
        <v>148</v>
      </c>
      <c r="C66" s="239">
        <v>3678</v>
      </c>
      <c r="D66" s="240">
        <v>149299</v>
      </c>
      <c r="E66" s="241">
        <v>2486</v>
      </c>
      <c r="F66" s="144">
        <v>222391</v>
      </c>
      <c r="H66" s="221"/>
      <c r="I66" s="221"/>
    </row>
    <row r="67" spans="1:9" ht="22.5" customHeight="1" hidden="1">
      <c r="A67" s="456"/>
      <c r="B67" s="182" t="s">
        <v>149</v>
      </c>
      <c r="C67" s="235">
        <v>61</v>
      </c>
      <c r="D67" s="236">
        <v>1419</v>
      </c>
      <c r="E67" s="237">
        <v>32</v>
      </c>
      <c r="F67" s="238">
        <v>748</v>
      </c>
      <c r="H67" s="226"/>
      <c r="I67" s="226"/>
    </row>
    <row r="68" spans="1:9" ht="22.5" customHeight="1" hidden="1">
      <c r="A68" s="456"/>
      <c r="B68" s="182" t="s">
        <v>150</v>
      </c>
      <c r="C68" s="264">
        <v>1</v>
      </c>
      <c r="D68" s="265">
        <v>4</v>
      </c>
      <c r="E68" s="266">
        <v>30</v>
      </c>
      <c r="F68" s="267">
        <v>249</v>
      </c>
      <c r="H68" s="268"/>
      <c r="I68" s="268"/>
    </row>
    <row r="69" spans="1:9" ht="22.5" customHeight="1" hidden="1">
      <c r="A69" s="456"/>
      <c r="B69" s="186" t="s">
        <v>151</v>
      </c>
      <c r="C69" s="269">
        <v>1429</v>
      </c>
      <c r="D69" s="270">
        <v>29390</v>
      </c>
      <c r="E69" s="271">
        <v>1071</v>
      </c>
      <c r="F69" s="272">
        <v>21082</v>
      </c>
      <c r="H69" s="268"/>
      <c r="I69" s="268"/>
    </row>
    <row r="70" spans="1:9" ht="22.5" customHeight="1" hidden="1">
      <c r="A70" s="456"/>
      <c r="B70" s="245" t="s">
        <v>0</v>
      </c>
      <c r="C70" s="273">
        <f>SUM(C66:C69)</f>
        <v>5169</v>
      </c>
      <c r="D70" s="274">
        <f>SUM(D66:D69)</f>
        <v>180112</v>
      </c>
      <c r="E70" s="275">
        <f>SUM(E66:E69)</f>
        <v>3619</v>
      </c>
      <c r="F70" s="276">
        <f>SUM(F66:F69)</f>
        <v>244470</v>
      </c>
      <c r="H70" s="268"/>
      <c r="I70" s="268"/>
    </row>
    <row r="71" spans="1:9" ht="22.5" customHeight="1" hidden="1">
      <c r="A71" s="459"/>
      <c r="B71" s="250" t="s">
        <v>53</v>
      </c>
      <c r="C71" s="277">
        <f>+C70/C64*100</f>
        <v>71.05154639175257</v>
      </c>
      <c r="D71" s="278">
        <f>+D70/D64*100</f>
        <v>34.05355940919782</v>
      </c>
      <c r="E71" s="279">
        <f>+E70/E64*100</f>
        <v>76.96724797958315</v>
      </c>
      <c r="F71" s="280">
        <f>+F70/F64*100</f>
        <v>91.74976449880467</v>
      </c>
      <c r="H71" s="281"/>
      <c r="I71" s="281"/>
    </row>
    <row r="72" spans="1:9" ht="22.5" customHeight="1" hidden="1">
      <c r="A72" s="455" t="s">
        <v>31</v>
      </c>
      <c r="B72" s="254" t="s">
        <v>148</v>
      </c>
      <c r="C72" s="282">
        <v>4396</v>
      </c>
      <c r="D72" s="283">
        <v>271933</v>
      </c>
      <c r="E72" s="284">
        <v>2623</v>
      </c>
      <c r="F72" s="285">
        <v>293060</v>
      </c>
      <c r="H72" s="268"/>
      <c r="I72" s="268"/>
    </row>
    <row r="73" spans="1:9" ht="22.5" customHeight="1" hidden="1">
      <c r="A73" s="456"/>
      <c r="B73" s="182" t="s">
        <v>149</v>
      </c>
      <c r="C73" s="286">
        <v>101</v>
      </c>
      <c r="D73" s="287">
        <v>6337</v>
      </c>
      <c r="E73" s="288">
        <v>29</v>
      </c>
      <c r="F73" s="289">
        <v>671</v>
      </c>
      <c r="H73" s="290"/>
      <c r="I73" s="290"/>
    </row>
    <row r="74" spans="1:9" ht="22.5" customHeight="1" hidden="1">
      <c r="A74" s="456"/>
      <c r="B74" s="182" t="s">
        <v>150</v>
      </c>
      <c r="C74" s="264">
        <v>0</v>
      </c>
      <c r="D74" s="265">
        <v>0</v>
      </c>
      <c r="E74" s="266">
        <v>45</v>
      </c>
      <c r="F74" s="267">
        <v>1231</v>
      </c>
      <c r="H74" s="268"/>
      <c r="I74" s="268"/>
    </row>
    <row r="75" spans="1:9" ht="22.5" customHeight="1" hidden="1">
      <c r="A75" s="456"/>
      <c r="B75" s="186" t="s">
        <v>151</v>
      </c>
      <c r="C75" s="269">
        <v>3919</v>
      </c>
      <c r="D75" s="270">
        <v>136824</v>
      </c>
      <c r="E75" s="271">
        <v>3515</v>
      </c>
      <c r="F75" s="272">
        <v>119998</v>
      </c>
      <c r="H75" s="268"/>
      <c r="I75" s="268"/>
    </row>
    <row r="76" spans="1:9" ht="22.5" customHeight="1" hidden="1">
      <c r="A76" s="456"/>
      <c r="B76" s="245" t="s">
        <v>0</v>
      </c>
      <c r="C76" s="273">
        <f>SUM(C72:C75)</f>
        <v>8416</v>
      </c>
      <c r="D76" s="274">
        <f>SUM(D72:D75)</f>
        <v>415094</v>
      </c>
      <c r="E76" s="275">
        <f>SUM(E72:E75)</f>
        <v>6212</v>
      </c>
      <c r="F76" s="276">
        <f>SUM(F72:F75)</f>
        <v>414960</v>
      </c>
      <c r="H76" s="268"/>
      <c r="I76" s="268"/>
    </row>
    <row r="77" spans="1:9" ht="22.5" customHeight="1" hidden="1">
      <c r="A77" s="456"/>
      <c r="B77" s="255" t="s">
        <v>53</v>
      </c>
      <c r="C77" s="256">
        <f>+C76/C70*100</f>
        <v>162.81679241632813</v>
      </c>
      <c r="D77" s="257">
        <f>+D76/D70*100</f>
        <v>230.46437772052943</v>
      </c>
      <c r="E77" s="258">
        <f>+E76/E70*100</f>
        <v>171.6496269687759</v>
      </c>
      <c r="F77" s="161">
        <f>+F76/F70*100</f>
        <v>169.73861823536632</v>
      </c>
      <c r="H77" s="259"/>
      <c r="I77" s="259"/>
    </row>
    <row r="78" spans="1:9" ht="22.5" customHeight="1" hidden="1">
      <c r="A78" s="455" t="s">
        <v>152</v>
      </c>
      <c r="B78" s="254" t="s">
        <v>148</v>
      </c>
      <c r="C78" s="282">
        <v>4668</v>
      </c>
      <c r="D78" s="283">
        <v>260450</v>
      </c>
      <c r="E78" s="284">
        <v>2267</v>
      </c>
      <c r="F78" s="285">
        <v>162038</v>
      </c>
      <c r="H78" s="268"/>
      <c r="I78" s="268"/>
    </row>
    <row r="79" spans="1:9" ht="22.5" customHeight="1" hidden="1">
      <c r="A79" s="456"/>
      <c r="B79" s="182" t="s">
        <v>149</v>
      </c>
      <c r="C79" s="286">
        <v>147</v>
      </c>
      <c r="D79" s="287">
        <v>21786</v>
      </c>
      <c r="E79" s="288">
        <v>81</v>
      </c>
      <c r="F79" s="289">
        <v>6327</v>
      </c>
      <c r="H79" s="290"/>
      <c r="I79" s="290"/>
    </row>
    <row r="80" spans="1:9" ht="22.5" customHeight="1" hidden="1">
      <c r="A80" s="456"/>
      <c r="B80" s="182" t="s">
        <v>150</v>
      </c>
      <c r="C80" s="264">
        <v>0</v>
      </c>
      <c r="D80" s="265">
        <v>0</v>
      </c>
      <c r="E80" s="266">
        <v>31</v>
      </c>
      <c r="F80" s="267">
        <v>950</v>
      </c>
      <c r="H80" s="268"/>
      <c r="I80" s="268"/>
    </row>
    <row r="81" spans="1:9" ht="22.5" customHeight="1" hidden="1">
      <c r="A81" s="456"/>
      <c r="B81" s="186" t="s">
        <v>151</v>
      </c>
      <c r="C81" s="269">
        <v>5701</v>
      </c>
      <c r="D81" s="270">
        <v>372996</v>
      </c>
      <c r="E81" s="271">
        <v>5351</v>
      </c>
      <c r="F81" s="272">
        <v>245537</v>
      </c>
      <c r="H81" s="268"/>
      <c r="I81" s="268"/>
    </row>
    <row r="82" spans="1:9" ht="22.5" customHeight="1" hidden="1">
      <c r="A82" s="456"/>
      <c r="B82" s="245" t="s">
        <v>0</v>
      </c>
      <c r="C82" s="273">
        <f>SUM(C78:C81)</f>
        <v>10516</v>
      </c>
      <c r="D82" s="274">
        <f>SUM(D78:D81)</f>
        <v>655232</v>
      </c>
      <c r="E82" s="275">
        <f>SUM(E78:E81)</f>
        <v>7730</v>
      </c>
      <c r="F82" s="276">
        <f>SUM(F78:F81)</f>
        <v>414852</v>
      </c>
      <c r="H82" s="268"/>
      <c r="I82" s="268"/>
    </row>
    <row r="83" spans="1:9" ht="22.5" customHeight="1" hidden="1" thickBot="1">
      <c r="A83" s="457"/>
      <c r="B83" s="291" t="s">
        <v>53</v>
      </c>
      <c r="C83" s="292">
        <f>+C82/C76*100</f>
        <v>124.95247148288972</v>
      </c>
      <c r="D83" s="293">
        <f>+D82/D76*100</f>
        <v>157.85147460575195</v>
      </c>
      <c r="E83" s="294">
        <f>+E82/E76*100</f>
        <v>124.43657437218287</v>
      </c>
      <c r="F83" s="295">
        <f>+F82/F76*100</f>
        <v>99.97397339502602</v>
      </c>
      <c r="H83" s="259"/>
      <c r="I83" s="259"/>
    </row>
    <row r="84" spans="1:9" ht="22.5" customHeight="1" hidden="1">
      <c r="A84" s="455" t="s">
        <v>71</v>
      </c>
      <c r="B84" s="254" t="s">
        <v>148</v>
      </c>
      <c r="C84" s="282">
        <v>4232</v>
      </c>
      <c r="D84" s="283">
        <v>283604</v>
      </c>
      <c r="E84" s="284">
        <v>3000</v>
      </c>
      <c r="F84" s="285">
        <v>175364</v>
      </c>
      <c r="H84" s="268"/>
      <c r="I84" s="268"/>
    </row>
    <row r="85" spans="1:9" ht="22.5" customHeight="1" hidden="1">
      <c r="A85" s="456"/>
      <c r="B85" s="182" t="s">
        <v>149</v>
      </c>
      <c r="C85" s="286">
        <v>54</v>
      </c>
      <c r="D85" s="287">
        <v>26862</v>
      </c>
      <c r="E85" s="288">
        <v>171</v>
      </c>
      <c r="F85" s="289">
        <v>21290</v>
      </c>
      <c r="H85" s="290"/>
      <c r="I85" s="290"/>
    </row>
    <row r="86" spans="1:9" ht="22.5" customHeight="1" hidden="1">
      <c r="A86" s="456"/>
      <c r="B86" s="182" t="s">
        <v>150</v>
      </c>
      <c r="C86" s="264">
        <v>0</v>
      </c>
      <c r="D86" s="265">
        <v>0</v>
      </c>
      <c r="E86" s="266">
        <v>0</v>
      </c>
      <c r="F86" s="267">
        <v>0</v>
      </c>
      <c r="H86" s="268"/>
      <c r="I86" s="268"/>
    </row>
    <row r="87" spans="1:9" ht="22.5" customHeight="1" hidden="1">
      <c r="A87" s="456"/>
      <c r="B87" s="186" t="s">
        <v>151</v>
      </c>
      <c r="C87" s="269">
        <v>5843</v>
      </c>
      <c r="D87" s="270">
        <v>301236</v>
      </c>
      <c r="E87" s="271">
        <v>4798</v>
      </c>
      <c r="F87" s="272">
        <v>238318</v>
      </c>
      <c r="H87" s="268"/>
      <c r="I87" s="268"/>
    </row>
    <row r="88" spans="1:9" ht="22.5" customHeight="1" hidden="1">
      <c r="A88" s="456"/>
      <c r="B88" s="245" t="s">
        <v>0</v>
      </c>
      <c r="C88" s="273">
        <f>SUM(C84:C87)</f>
        <v>10129</v>
      </c>
      <c r="D88" s="274">
        <f>SUM(D84:D87)</f>
        <v>611702</v>
      </c>
      <c r="E88" s="275">
        <f>SUM(E84:E87)</f>
        <v>7969</v>
      </c>
      <c r="F88" s="276">
        <f>SUM(F84:F87)</f>
        <v>434972</v>
      </c>
      <c r="H88" s="268"/>
      <c r="I88" s="268"/>
    </row>
    <row r="89" spans="1:9" ht="22.5" customHeight="1" hidden="1" thickBot="1">
      <c r="A89" s="457"/>
      <c r="B89" s="291" t="s">
        <v>53</v>
      </c>
      <c r="C89" s="292">
        <f>+C88/C82*100</f>
        <v>96.3198934956257</v>
      </c>
      <c r="D89" s="293">
        <f>+D88/D82*100</f>
        <v>93.35655157257277</v>
      </c>
      <c r="E89" s="294">
        <f>+E88/E82*100</f>
        <v>103.09184993531694</v>
      </c>
      <c r="F89" s="295">
        <f>+F88/F82*100</f>
        <v>104.8499223819579</v>
      </c>
      <c r="H89" s="259"/>
      <c r="I89" s="259"/>
    </row>
    <row r="90" spans="1:9" ht="22.5" customHeight="1" hidden="1">
      <c r="A90" s="455" t="s">
        <v>115</v>
      </c>
      <c r="B90" s="254" t="s">
        <v>148</v>
      </c>
      <c r="C90" s="282">
        <v>827</v>
      </c>
      <c r="D90" s="283">
        <v>80079</v>
      </c>
      <c r="E90" s="284">
        <v>2628</v>
      </c>
      <c r="F90" s="285">
        <v>238610</v>
      </c>
      <c r="H90" s="268"/>
      <c r="I90" s="268"/>
    </row>
    <row r="91" spans="1:9" ht="22.5" customHeight="1" hidden="1">
      <c r="A91" s="456"/>
      <c r="B91" s="182" t="s">
        <v>149</v>
      </c>
      <c r="C91" s="286">
        <v>131</v>
      </c>
      <c r="D91" s="287">
        <v>25738</v>
      </c>
      <c r="E91" s="288">
        <v>58</v>
      </c>
      <c r="F91" s="289">
        <v>1799</v>
      </c>
      <c r="H91" s="290"/>
      <c r="I91" s="290"/>
    </row>
    <row r="92" spans="1:9" ht="22.5" customHeight="1" hidden="1">
      <c r="A92" s="456"/>
      <c r="B92" s="182" t="s">
        <v>150</v>
      </c>
      <c r="C92" s="264">
        <v>0</v>
      </c>
      <c r="D92" s="265">
        <v>0</v>
      </c>
      <c r="E92" s="266">
        <v>0</v>
      </c>
      <c r="F92" s="267">
        <v>0</v>
      </c>
      <c r="H92" s="268"/>
      <c r="I92" s="268"/>
    </row>
    <row r="93" spans="1:9" ht="22.5" customHeight="1" hidden="1">
      <c r="A93" s="456"/>
      <c r="B93" s="186" t="s">
        <v>151</v>
      </c>
      <c r="C93" s="269">
        <v>7599</v>
      </c>
      <c r="D93" s="296">
        <v>469316</v>
      </c>
      <c r="E93" s="269">
        <v>7518</v>
      </c>
      <c r="F93" s="297">
        <v>469283</v>
      </c>
      <c r="H93" s="268"/>
      <c r="I93" s="268"/>
    </row>
    <row r="94" spans="1:9" ht="22.5" customHeight="1" hidden="1">
      <c r="A94" s="456"/>
      <c r="B94" s="245" t="s">
        <v>0</v>
      </c>
      <c r="C94" s="273">
        <f>SUM(C90:C93)</f>
        <v>8557</v>
      </c>
      <c r="D94" s="275">
        <f>SUM(D90:D93)</f>
        <v>575133</v>
      </c>
      <c r="E94" s="273">
        <f>SUM(E90:E93)</f>
        <v>10204</v>
      </c>
      <c r="F94" s="276">
        <f>SUM(F90:F93)</f>
        <v>709692</v>
      </c>
      <c r="H94" s="268"/>
      <c r="I94" s="268"/>
    </row>
    <row r="95" spans="1:9" ht="22.5" customHeight="1" hidden="1" thickBot="1">
      <c r="A95" s="457"/>
      <c r="B95" s="291" t="s">
        <v>53</v>
      </c>
      <c r="C95" s="292">
        <f>+C94/C88*100</f>
        <v>84.48020535097245</v>
      </c>
      <c r="D95" s="293">
        <f>+D94/D88*100</f>
        <v>94.02176223062864</v>
      </c>
      <c r="E95" s="292">
        <f>+E94/E88*100</f>
        <v>128.0461789434057</v>
      </c>
      <c r="F95" s="298">
        <f>+F94/F88*100</f>
        <v>163.1580883367205</v>
      </c>
      <c r="H95" s="259"/>
      <c r="I95" s="259"/>
    </row>
    <row r="96" spans="1:9" ht="22.5" customHeight="1" hidden="1">
      <c r="A96" s="455" t="s">
        <v>117</v>
      </c>
      <c r="B96" s="254" t="s">
        <v>148</v>
      </c>
      <c r="C96" s="282">
        <v>20</v>
      </c>
      <c r="D96" s="283">
        <v>60051</v>
      </c>
      <c r="E96" s="284">
        <v>161</v>
      </c>
      <c r="F96" s="285">
        <v>269641</v>
      </c>
      <c r="H96" s="268"/>
      <c r="I96" s="268"/>
    </row>
    <row r="97" spans="1:9" ht="22.5" customHeight="1" hidden="1">
      <c r="A97" s="456"/>
      <c r="B97" s="182" t="s">
        <v>149</v>
      </c>
      <c r="C97" s="286">
        <v>11</v>
      </c>
      <c r="D97" s="287">
        <v>12686</v>
      </c>
      <c r="E97" s="288">
        <v>8</v>
      </c>
      <c r="F97" s="289">
        <v>5934</v>
      </c>
      <c r="H97" s="290"/>
      <c r="I97" s="290"/>
    </row>
    <row r="98" spans="1:9" ht="22.5" customHeight="1" hidden="1">
      <c r="A98" s="456"/>
      <c r="B98" s="182" t="s">
        <v>150</v>
      </c>
      <c r="C98" s="264">
        <v>0</v>
      </c>
      <c r="D98" s="265">
        <v>0</v>
      </c>
      <c r="E98" s="266">
        <v>1</v>
      </c>
      <c r="F98" s="267">
        <v>326</v>
      </c>
      <c r="H98" s="268"/>
      <c r="I98" s="268"/>
    </row>
    <row r="99" spans="1:9" ht="22.5" customHeight="1" hidden="1">
      <c r="A99" s="456"/>
      <c r="B99" s="186" t="s">
        <v>151</v>
      </c>
      <c r="C99" s="269">
        <v>853</v>
      </c>
      <c r="D99" s="296">
        <v>446636</v>
      </c>
      <c r="E99" s="269">
        <v>781</v>
      </c>
      <c r="F99" s="297">
        <v>421620</v>
      </c>
      <c r="H99" s="268"/>
      <c r="I99" s="268"/>
    </row>
    <row r="100" spans="1:9" ht="22.5" customHeight="1" hidden="1">
      <c r="A100" s="456"/>
      <c r="B100" s="245" t="s">
        <v>0</v>
      </c>
      <c r="C100" s="273">
        <f>SUM(C96:C99)</f>
        <v>884</v>
      </c>
      <c r="D100" s="275">
        <f>SUM(D96:D99)</f>
        <v>519373</v>
      </c>
      <c r="E100" s="273">
        <f>SUM(E96:E99)</f>
        <v>951</v>
      </c>
      <c r="F100" s="276">
        <f>SUM(F96:F99)</f>
        <v>697521</v>
      </c>
      <c r="H100" s="268"/>
      <c r="I100" s="268"/>
    </row>
    <row r="101" spans="1:9" ht="22.5" customHeight="1" hidden="1" thickBot="1">
      <c r="A101" s="457"/>
      <c r="B101" s="291" t="s">
        <v>53</v>
      </c>
      <c r="C101" s="292">
        <f>+C100/C94*100</f>
        <v>10.330723384363678</v>
      </c>
      <c r="D101" s="293">
        <f>+D100/D94*100</f>
        <v>90.30485122571649</v>
      </c>
      <c r="E101" s="292">
        <f>+E100/E94*100</f>
        <v>9.31987455899647</v>
      </c>
      <c r="F101" s="298">
        <f>+F100/F94*100</f>
        <v>98.28503068936946</v>
      </c>
      <c r="H101" s="259"/>
      <c r="I101" s="259"/>
    </row>
    <row r="102" spans="1:9" ht="22.5" customHeight="1" hidden="1">
      <c r="A102" s="455" t="s">
        <v>119</v>
      </c>
      <c r="B102" s="254" t="s">
        <v>148</v>
      </c>
      <c r="C102" s="282">
        <v>17</v>
      </c>
      <c r="D102" s="283">
        <v>21097</v>
      </c>
      <c r="E102" s="284">
        <v>104</v>
      </c>
      <c r="F102" s="285">
        <v>146278</v>
      </c>
      <c r="H102" s="268"/>
      <c r="I102" s="268"/>
    </row>
    <row r="103" spans="1:9" ht="22.5" customHeight="1" hidden="1">
      <c r="A103" s="456"/>
      <c r="B103" s="182" t="s">
        <v>149</v>
      </c>
      <c r="C103" s="286">
        <v>7</v>
      </c>
      <c r="D103" s="287">
        <v>28201</v>
      </c>
      <c r="E103" s="288">
        <v>4</v>
      </c>
      <c r="F103" s="289">
        <v>5231</v>
      </c>
      <c r="H103" s="290"/>
      <c r="I103" s="290"/>
    </row>
    <row r="104" spans="1:9" ht="22.5" customHeight="1" hidden="1">
      <c r="A104" s="456"/>
      <c r="B104" s="182" t="s">
        <v>150</v>
      </c>
      <c r="C104" s="264">
        <v>0</v>
      </c>
      <c r="D104" s="265">
        <v>0</v>
      </c>
      <c r="E104" s="266">
        <v>0</v>
      </c>
      <c r="F104" s="267">
        <v>0</v>
      </c>
      <c r="H104" s="268"/>
      <c r="I104" s="268"/>
    </row>
    <row r="105" spans="1:9" ht="22.5" customHeight="1" hidden="1">
      <c r="A105" s="456"/>
      <c r="B105" s="186" t="s">
        <v>151</v>
      </c>
      <c r="C105" s="269">
        <v>913</v>
      </c>
      <c r="D105" s="296">
        <v>438582</v>
      </c>
      <c r="E105" s="269">
        <v>1007</v>
      </c>
      <c r="F105" s="297">
        <v>538615</v>
      </c>
      <c r="H105" s="268"/>
      <c r="I105" s="268"/>
    </row>
    <row r="106" spans="1:9" ht="22.5" customHeight="1" hidden="1">
      <c r="A106" s="456"/>
      <c r="B106" s="245" t="s">
        <v>0</v>
      </c>
      <c r="C106" s="273">
        <f>SUM(C102:C105)</f>
        <v>937</v>
      </c>
      <c r="D106" s="275">
        <f>SUM(D102:D105)</f>
        <v>487880</v>
      </c>
      <c r="E106" s="273">
        <f>SUM(E102:E105)</f>
        <v>1115</v>
      </c>
      <c r="F106" s="276">
        <f>SUM(F102:F105)</f>
        <v>690124</v>
      </c>
      <c r="H106" s="268"/>
      <c r="I106" s="268"/>
    </row>
    <row r="107" spans="1:9" ht="22.5" customHeight="1" hidden="1" thickBot="1">
      <c r="A107" s="457"/>
      <c r="B107" s="291" t="s">
        <v>53</v>
      </c>
      <c r="C107" s="292">
        <f>+C106/C100*100</f>
        <v>105.99547511312217</v>
      </c>
      <c r="D107" s="293">
        <f>+D106/D100*100</f>
        <v>93.93634247448365</v>
      </c>
      <c r="E107" s="292">
        <f>+E106/E100*100</f>
        <v>117.24500525762356</v>
      </c>
      <c r="F107" s="298">
        <f>+F106/F100*100</f>
        <v>98.93953013601025</v>
      </c>
      <c r="H107" s="259"/>
      <c r="I107" s="259"/>
    </row>
    <row r="108" spans="1:9" ht="22.5" customHeight="1" hidden="1">
      <c r="A108" s="455" t="s">
        <v>139</v>
      </c>
      <c r="B108" s="254" t="s">
        <v>148</v>
      </c>
      <c r="C108" s="282">
        <v>4</v>
      </c>
      <c r="D108" s="283">
        <v>9705</v>
      </c>
      <c r="E108" s="284">
        <v>44</v>
      </c>
      <c r="F108" s="285">
        <v>29692</v>
      </c>
      <c r="H108" s="268"/>
      <c r="I108" s="268"/>
    </row>
    <row r="109" spans="1:9" ht="22.5" customHeight="1" hidden="1">
      <c r="A109" s="456"/>
      <c r="B109" s="182" t="s">
        <v>149</v>
      </c>
      <c r="C109" s="286">
        <v>7</v>
      </c>
      <c r="D109" s="287">
        <v>3785</v>
      </c>
      <c r="E109" s="288">
        <v>3</v>
      </c>
      <c r="F109" s="289">
        <v>4345</v>
      </c>
      <c r="H109" s="290"/>
      <c r="I109" s="290"/>
    </row>
    <row r="110" spans="1:9" ht="22.5" customHeight="1" hidden="1">
      <c r="A110" s="456"/>
      <c r="B110" s="182" t="s">
        <v>150</v>
      </c>
      <c r="C110" s="264">
        <v>0</v>
      </c>
      <c r="D110" s="265">
        <v>0</v>
      </c>
      <c r="E110" s="266">
        <v>0</v>
      </c>
      <c r="F110" s="267">
        <v>0</v>
      </c>
      <c r="H110" s="268"/>
      <c r="I110" s="268"/>
    </row>
    <row r="111" spans="1:9" ht="22.5" customHeight="1" hidden="1">
      <c r="A111" s="456"/>
      <c r="B111" s="186" t="s">
        <v>151</v>
      </c>
      <c r="C111" s="269">
        <v>919</v>
      </c>
      <c r="D111" s="296">
        <v>454232</v>
      </c>
      <c r="E111" s="269">
        <v>916</v>
      </c>
      <c r="F111" s="297">
        <v>569423</v>
      </c>
      <c r="H111" s="268"/>
      <c r="I111" s="268"/>
    </row>
    <row r="112" spans="1:9" ht="22.5" customHeight="1" hidden="1">
      <c r="A112" s="456"/>
      <c r="B112" s="245" t="s">
        <v>0</v>
      </c>
      <c r="C112" s="273">
        <f>SUM(C108:C111)</f>
        <v>930</v>
      </c>
      <c r="D112" s="275">
        <f>SUM(D108:D111)</f>
        <v>467722</v>
      </c>
      <c r="E112" s="273">
        <f>SUM(E108:E111)</f>
        <v>963</v>
      </c>
      <c r="F112" s="276">
        <f>SUM(F108:F111)</f>
        <v>603460</v>
      </c>
      <c r="H112" s="268"/>
      <c r="I112" s="268"/>
    </row>
    <row r="113" spans="1:9" ht="22.5" customHeight="1" hidden="1" thickBot="1">
      <c r="A113" s="457"/>
      <c r="B113" s="291" t="s">
        <v>53</v>
      </c>
      <c r="C113" s="292">
        <f>+C112/C106*100</f>
        <v>99.2529348986126</v>
      </c>
      <c r="D113" s="293">
        <f>+D112/D106*100</f>
        <v>95.86824629007133</v>
      </c>
      <c r="E113" s="292">
        <f>+E112/E106*100</f>
        <v>86.3677130044843</v>
      </c>
      <c r="F113" s="298">
        <f>+F112/F106*100</f>
        <v>87.44225675385873</v>
      </c>
      <c r="H113" s="259"/>
      <c r="I113" s="259"/>
    </row>
    <row r="114" spans="1:9" ht="22.5" customHeight="1" hidden="1">
      <c r="A114" s="455" t="s">
        <v>140</v>
      </c>
      <c r="B114" s="254" t="s">
        <v>148</v>
      </c>
      <c r="C114" s="282">
        <v>4</v>
      </c>
      <c r="D114" s="283">
        <v>10937</v>
      </c>
      <c r="E114" s="284">
        <v>37</v>
      </c>
      <c r="F114" s="285">
        <v>190307</v>
      </c>
      <c r="H114" s="268"/>
      <c r="I114" s="268"/>
    </row>
    <row r="115" spans="1:9" ht="22.5" customHeight="1" hidden="1">
      <c r="A115" s="456"/>
      <c r="B115" s="182" t="s">
        <v>149</v>
      </c>
      <c r="C115" s="286">
        <v>3</v>
      </c>
      <c r="D115" s="287">
        <v>4590</v>
      </c>
      <c r="E115" s="288">
        <v>5</v>
      </c>
      <c r="F115" s="289">
        <v>4287</v>
      </c>
      <c r="H115" s="290"/>
      <c r="I115" s="290"/>
    </row>
    <row r="116" spans="1:9" ht="22.5" customHeight="1" hidden="1">
      <c r="A116" s="456"/>
      <c r="B116" s="182" t="s">
        <v>150</v>
      </c>
      <c r="C116" s="264">
        <v>0</v>
      </c>
      <c r="D116" s="265">
        <v>0</v>
      </c>
      <c r="E116" s="266">
        <v>0</v>
      </c>
      <c r="F116" s="267">
        <v>0</v>
      </c>
      <c r="H116" s="268"/>
      <c r="I116" s="268"/>
    </row>
    <row r="117" spans="1:9" ht="22.5" customHeight="1" hidden="1">
      <c r="A117" s="456"/>
      <c r="B117" s="186" t="s">
        <v>151</v>
      </c>
      <c r="C117" s="269">
        <v>1044</v>
      </c>
      <c r="D117" s="296">
        <v>511237</v>
      </c>
      <c r="E117" s="269">
        <v>939</v>
      </c>
      <c r="F117" s="297">
        <v>483363</v>
      </c>
      <c r="H117" s="268"/>
      <c r="I117" s="268"/>
    </row>
    <row r="118" spans="1:9" ht="22.5" customHeight="1" hidden="1">
      <c r="A118" s="456"/>
      <c r="B118" s="245" t="s">
        <v>0</v>
      </c>
      <c r="C118" s="273">
        <f>SUM(C114:C117)</f>
        <v>1051</v>
      </c>
      <c r="D118" s="275">
        <f>SUM(D114:D117)</f>
        <v>526764</v>
      </c>
      <c r="E118" s="273">
        <f>SUM(E114:E117)</f>
        <v>981</v>
      </c>
      <c r="F118" s="276">
        <f>SUM(F114:F117)</f>
        <v>677957</v>
      </c>
      <c r="H118" s="268"/>
      <c r="I118" s="268"/>
    </row>
    <row r="119" spans="1:9" ht="22.5" customHeight="1" hidden="1" thickBot="1">
      <c r="A119" s="457"/>
      <c r="B119" s="291" t="s">
        <v>53</v>
      </c>
      <c r="C119" s="292">
        <f>+C118/C112*100</f>
        <v>113.01075268817205</v>
      </c>
      <c r="D119" s="293">
        <f>+D118/D112*100</f>
        <v>112.62331042798928</v>
      </c>
      <c r="E119" s="292">
        <f>+E118/E112*100</f>
        <v>101.86915887850468</v>
      </c>
      <c r="F119" s="298">
        <f>+F118/F112*100</f>
        <v>112.34497729758392</v>
      </c>
      <c r="H119" s="259"/>
      <c r="I119" s="259"/>
    </row>
    <row r="120" spans="1:9" ht="22.5" customHeight="1">
      <c r="A120" s="455" t="s">
        <v>141</v>
      </c>
      <c r="B120" s="254" t="s">
        <v>148</v>
      </c>
      <c r="C120" s="282">
        <v>23</v>
      </c>
      <c r="D120" s="283">
        <v>90666</v>
      </c>
      <c r="E120" s="284">
        <v>32</v>
      </c>
      <c r="F120" s="285">
        <v>41430</v>
      </c>
      <c r="H120" s="268"/>
      <c r="I120" s="268"/>
    </row>
    <row r="121" spans="1:9" ht="22.5" customHeight="1">
      <c r="A121" s="456"/>
      <c r="B121" s="182" t="s">
        <v>149</v>
      </c>
      <c r="C121" s="286">
        <v>8</v>
      </c>
      <c r="D121" s="287">
        <v>21818</v>
      </c>
      <c r="E121" s="288">
        <v>4</v>
      </c>
      <c r="F121" s="289">
        <v>18615</v>
      </c>
      <c r="H121" s="290"/>
      <c r="I121" s="290"/>
    </row>
    <row r="122" spans="1:9" ht="22.5" customHeight="1">
      <c r="A122" s="456"/>
      <c r="B122" s="182" t="s">
        <v>150</v>
      </c>
      <c r="C122" s="264">
        <v>0</v>
      </c>
      <c r="D122" s="265">
        <v>0</v>
      </c>
      <c r="E122" s="266">
        <v>0</v>
      </c>
      <c r="F122" s="267">
        <v>0</v>
      </c>
      <c r="H122" s="268"/>
      <c r="I122" s="268"/>
    </row>
    <row r="123" spans="1:9" ht="22.5" customHeight="1">
      <c r="A123" s="456"/>
      <c r="B123" s="186" t="s">
        <v>151</v>
      </c>
      <c r="C123" s="269">
        <v>1259</v>
      </c>
      <c r="D123" s="296">
        <v>544821</v>
      </c>
      <c r="E123" s="269">
        <v>1236</v>
      </c>
      <c r="F123" s="297">
        <v>589512</v>
      </c>
      <c r="H123" s="268"/>
      <c r="I123" s="268"/>
    </row>
    <row r="124" spans="1:9" ht="22.5" customHeight="1">
      <c r="A124" s="456"/>
      <c r="B124" s="245" t="s">
        <v>0</v>
      </c>
      <c r="C124" s="273">
        <f>SUM(C120:C123)</f>
        <v>1290</v>
      </c>
      <c r="D124" s="275">
        <f>SUM(D120:D123)</f>
        <v>657305</v>
      </c>
      <c r="E124" s="273">
        <f>SUM(E120:E123)</f>
        <v>1272</v>
      </c>
      <c r="F124" s="276">
        <f>SUM(F120:F123)</f>
        <v>649557</v>
      </c>
      <c r="H124" s="268"/>
      <c r="I124" s="268"/>
    </row>
    <row r="125" spans="1:9" ht="22.5" customHeight="1" thickBot="1">
      <c r="A125" s="457"/>
      <c r="B125" s="291" t="s">
        <v>53</v>
      </c>
      <c r="C125" s="292">
        <f>+C124/C118*100</f>
        <v>122.74024738344434</v>
      </c>
      <c r="D125" s="293">
        <f>+D124/D118*100</f>
        <v>124.7816859162737</v>
      </c>
      <c r="E125" s="292">
        <f>+E124/E118*100</f>
        <v>129.66360856269114</v>
      </c>
      <c r="F125" s="298">
        <f>+F124/F118*100</f>
        <v>95.81094376192002</v>
      </c>
      <c r="H125" s="259"/>
      <c r="I125" s="259"/>
    </row>
    <row r="126" spans="1:9" ht="22.5" customHeight="1">
      <c r="A126" s="455" t="s">
        <v>142</v>
      </c>
      <c r="B126" s="254" t="s">
        <v>148</v>
      </c>
      <c r="C126" s="282">
        <v>12</v>
      </c>
      <c r="D126" s="283">
        <v>79915</v>
      </c>
      <c r="E126" s="284">
        <v>44</v>
      </c>
      <c r="F126" s="285">
        <v>73032</v>
      </c>
      <c r="H126" s="268"/>
      <c r="I126" s="268"/>
    </row>
    <row r="127" spans="1:9" ht="22.5" customHeight="1">
      <c r="A127" s="456"/>
      <c r="B127" s="182" t="s">
        <v>149</v>
      </c>
      <c r="C127" s="286">
        <v>5</v>
      </c>
      <c r="D127" s="287">
        <v>33675</v>
      </c>
      <c r="E127" s="288">
        <v>4</v>
      </c>
      <c r="F127" s="289">
        <v>31699</v>
      </c>
      <c r="H127" s="290"/>
      <c r="I127" s="290"/>
    </row>
    <row r="128" spans="1:9" ht="22.5" customHeight="1">
      <c r="A128" s="456"/>
      <c r="B128" s="182" t="s">
        <v>150</v>
      </c>
      <c r="C128" s="264">
        <v>0</v>
      </c>
      <c r="D128" s="265">
        <v>0</v>
      </c>
      <c r="E128" s="266">
        <v>1</v>
      </c>
      <c r="F128" s="267">
        <v>119</v>
      </c>
      <c r="H128" s="268"/>
      <c r="I128" s="268"/>
    </row>
    <row r="129" spans="1:9" ht="22.5" customHeight="1">
      <c r="A129" s="456"/>
      <c r="B129" s="186" t="s">
        <v>151</v>
      </c>
      <c r="C129" s="269">
        <v>1608</v>
      </c>
      <c r="D129" s="296">
        <v>442527</v>
      </c>
      <c r="E129" s="269">
        <v>1564</v>
      </c>
      <c r="F129" s="297">
        <v>507541</v>
      </c>
      <c r="H129" s="268"/>
      <c r="I129" s="268"/>
    </row>
    <row r="130" spans="1:9" ht="22.5" customHeight="1">
      <c r="A130" s="456"/>
      <c r="B130" s="245" t="s">
        <v>0</v>
      </c>
      <c r="C130" s="273">
        <f>SUM(C126:C129)</f>
        <v>1625</v>
      </c>
      <c r="D130" s="275">
        <f>SUM(D126:D129)</f>
        <v>556117</v>
      </c>
      <c r="E130" s="273">
        <f>SUM(E126:E129)</f>
        <v>1613</v>
      </c>
      <c r="F130" s="276">
        <f>SUM(F126:F129)</f>
        <v>612391</v>
      </c>
      <c r="H130" s="268"/>
      <c r="I130" s="268"/>
    </row>
    <row r="131" spans="1:9" ht="22.5" customHeight="1" thickBot="1">
      <c r="A131" s="457"/>
      <c r="B131" s="291" t="s">
        <v>53</v>
      </c>
      <c r="C131" s="292">
        <f>+C130/C124*100</f>
        <v>125.96899224806202</v>
      </c>
      <c r="D131" s="293">
        <f>+D130/D124*100</f>
        <v>84.60562448178547</v>
      </c>
      <c r="E131" s="292">
        <f>+E130/E124*100</f>
        <v>126.80817610062893</v>
      </c>
      <c r="F131" s="298">
        <f>+F130/F124*100</f>
        <v>94.27825425636242</v>
      </c>
      <c r="H131" s="259"/>
      <c r="I131" s="259"/>
    </row>
    <row r="132" spans="1:9" ht="22.5" customHeight="1">
      <c r="A132" s="455" t="s">
        <v>143</v>
      </c>
      <c r="B132" s="254" t="s">
        <v>148</v>
      </c>
      <c r="C132" s="282">
        <v>12</v>
      </c>
      <c r="D132" s="283">
        <v>44040</v>
      </c>
      <c r="E132" s="284">
        <v>32</v>
      </c>
      <c r="F132" s="285">
        <v>56330</v>
      </c>
      <c r="H132" s="268"/>
      <c r="I132" s="268"/>
    </row>
    <row r="133" spans="1:9" ht="22.5" customHeight="1">
      <c r="A133" s="456"/>
      <c r="B133" s="182" t="s">
        <v>149</v>
      </c>
      <c r="C133" s="286">
        <v>6</v>
      </c>
      <c r="D133" s="287">
        <v>81509</v>
      </c>
      <c r="E133" s="288">
        <v>7</v>
      </c>
      <c r="F133" s="289">
        <v>25172</v>
      </c>
      <c r="H133" s="290"/>
      <c r="I133" s="290"/>
    </row>
    <row r="134" spans="1:9" ht="22.5" customHeight="1">
      <c r="A134" s="456"/>
      <c r="B134" s="182" t="s">
        <v>150</v>
      </c>
      <c r="C134" s="264">
        <v>0</v>
      </c>
      <c r="D134" s="265">
        <v>0</v>
      </c>
      <c r="E134" s="266">
        <v>0</v>
      </c>
      <c r="F134" s="267">
        <v>0</v>
      </c>
      <c r="H134" s="268"/>
      <c r="I134" s="268"/>
    </row>
    <row r="135" spans="1:9" ht="22.5" customHeight="1">
      <c r="A135" s="456"/>
      <c r="B135" s="186" t="s">
        <v>151</v>
      </c>
      <c r="C135" s="269">
        <v>1012</v>
      </c>
      <c r="D135" s="296">
        <v>362955</v>
      </c>
      <c r="E135" s="269">
        <v>1042</v>
      </c>
      <c r="F135" s="297">
        <v>365281</v>
      </c>
      <c r="H135" s="268"/>
      <c r="I135" s="268"/>
    </row>
    <row r="136" spans="1:9" ht="22.5" customHeight="1">
      <c r="A136" s="456"/>
      <c r="B136" s="245" t="s">
        <v>0</v>
      </c>
      <c r="C136" s="273">
        <f>SUM(C132:C135)</f>
        <v>1030</v>
      </c>
      <c r="D136" s="275">
        <f>SUM(D132:D135)</f>
        <v>488504</v>
      </c>
      <c r="E136" s="273">
        <f>SUM(E132:E135)</f>
        <v>1081</v>
      </c>
      <c r="F136" s="276">
        <f>SUM(F132:F135)</f>
        <v>446783</v>
      </c>
      <c r="H136" s="268"/>
      <c r="I136" s="268"/>
    </row>
    <row r="137" spans="1:9" ht="22.5" customHeight="1" thickBot="1">
      <c r="A137" s="457"/>
      <c r="B137" s="291" t="s">
        <v>53</v>
      </c>
      <c r="C137" s="292">
        <f>+C136/C130*100</f>
        <v>63.38461538461539</v>
      </c>
      <c r="D137" s="293">
        <f>+D136/D130*100</f>
        <v>87.84194692843413</v>
      </c>
      <c r="E137" s="292">
        <f>+E136/E130*100</f>
        <v>67.01797892126471</v>
      </c>
      <c r="F137" s="298">
        <f>+F136/F130*100</f>
        <v>72.9571466595688</v>
      </c>
      <c r="H137" s="259"/>
      <c r="I137" s="259"/>
    </row>
    <row r="138" spans="1:9" ht="22.5" customHeight="1">
      <c r="A138" s="455" t="s">
        <v>153</v>
      </c>
      <c r="B138" s="254" t="s">
        <v>148</v>
      </c>
      <c r="C138" s="282">
        <v>17</v>
      </c>
      <c r="D138" s="283">
        <v>61191</v>
      </c>
      <c r="E138" s="284">
        <v>42</v>
      </c>
      <c r="F138" s="285">
        <v>62163</v>
      </c>
      <c r="H138" s="268"/>
      <c r="I138" s="268"/>
    </row>
    <row r="139" spans="1:9" ht="22.5" customHeight="1">
      <c r="A139" s="456"/>
      <c r="B139" s="182" t="s">
        <v>149</v>
      </c>
      <c r="C139" s="299">
        <v>0</v>
      </c>
      <c r="D139" s="300">
        <v>0</v>
      </c>
      <c r="E139" s="288">
        <v>6</v>
      </c>
      <c r="F139" s="289">
        <v>63520</v>
      </c>
      <c r="H139" s="290"/>
      <c r="I139" s="290"/>
    </row>
    <row r="140" spans="1:9" ht="22.5" customHeight="1">
      <c r="A140" s="456"/>
      <c r="B140" s="182" t="s">
        <v>150</v>
      </c>
      <c r="C140" s="264">
        <v>0</v>
      </c>
      <c r="D140" s="265">
        <v>0</v>
      </c>
      <c r="E140" s="266">
        <v>1</v>
      </c>
      <c r="F140" s="267">
        <v>1268</v>
      </c>
      <c r="H140" s="268"/>
      <c r="I140" s="268"/>
    </row>
    <row r="141" spans="1:9" ht="22.5" customHeight="1">
      <c r="A141" s="456"/>
      <c r="B141" s="186" t="s">
        <v>151</v>
      </c>
      <c r="C141" s="269">
        <v>1121</v>
      </c>
      <c r="D141" s="296">
        <v>456941</v>
      </c>
      <c r="E141" s="269">
        <v>1078</v>
      </c>
      <c r="F141" s="297">
        <v>420585</v>
      </c>
      <c r="H141" s="268"/>
      <c r="I141" s="268"/>
    </row>
    <row r="142" spans="1:9" ht="22.5" customHeight="1">
      <c r="A142" s="456"/>
      <c r="B142" s="245" t="s">
        <v>0</v>
      </c>
      <c r="C142" s="273">
        <f>SUM(C138:C141)</f>
        <v>1138</v>
      </c>
      <c r="D142" s="275">
        <f>SUM(D138:D141)</f>
        <v>518132</v>
      </c>
      <c r="E142" s="273">
        <f>SUM(E138:E141)</f>
        <v>1127</v>
      </c>
      <c r="F142" s="276">
        <f>SUM(F138:F141)</f>
        <v>547536</v>
      </c>
      <c r="H142" s="268"/>
      <c r="I142" s="268"/>
    </row>
    <row r="143" spans="1:9" ht="22.5" customHeight="1" thickBot="1">
      <c r="A143" s="457"/>
      <c r="B143" s="291" t="s">
        <v>53</v>
      </c>
      <c r="C143" s="292">
        <f>+C142/C136*100</f>
        <v>110.4854368932039</v>
      </c>
      <c r="D143" s="293">
        <f>+D142/D136*100</f>
        <v>106.06504757381721</v>
      </c>
      <c r="E143" s="292">
        <f>+E142/E136*100</f>
        <v>104.25531914893618</v>
      </c>
      <c r="F143" s="298">
        <f>+F142/F136*100</f>
        <v>122.55076849387734</v>
      </c>
      <c r="H143" s="259"/>
      <c r="I143" s="259"/>
    </row>
    <row r="144" spans="1:9" ht="22.5" customHeight="1">
      <c r="A144" s="455" t="s">
        <v>154</v>
      </c>
      <c r="B144" s="254" t="s">
        <v>148</v>
      </c>
      <c r="C144" s="282">
        <v>19</v>
      </c>
      <c r="D144" s="283">
        <v>58169</v>
      </c>
      <c r="E144" s="284">
        <v>39</v>
      </c>
      <c r="F144" s="285">
        <v>65712</v>
      </c>
      <c r="H144" s="259"/>
      <c r="I144" s="259"/>
    </row>
    <row r="145" spans="1:9" ht="22.5" customHeight="1">
      <c r="A145" s="456"/>
      <c r="B145" s="182" t="s">
        <v>149</v>
      </c>
      <c r="C145" s="299">
        <v>0</v>
      </c>
      <c r="D145" s="300">
        <v>0</v>
      </c>
      <c r="E145" s="288">
        <v>3</v>
      </c>
      <c r="F145" s="289">
        <v>3107</v>
      </c>
      <c r="H145" s="259"/>
      <c r="I145" s="259"/>
    </row>
    <row r="146" spans="1:9" ht="22.5" customHeight="1">
      <c r="A146" s="456"/>
      <c r="B146" s="182" t="s">
        <v>150</v>
      </c>
      <c r="C146" s="264">
        <v>0</v>
      </c>
      <c r="D146" s="265">
        <v>0</v>
      </c>
      <c r="E146" s="266">
        <v>0</v>
      </c>
      <c r="F146" s="267">
        <v>0</v>
      </c>
      <c r="H146" s="259"/>
      <c r="I146" s="259"/>
    </row>
    <row r="147" spans="1:9" ht="22.5" customHeight="1">
      <c r="A147" s="456"/>
      <c r="B147" s="186" t="s">
        <v>151</v>
      </c>
      <c r="C147" s="269">
        <v>741</v>
      </c>
      <c r="D147" s="296">
        <v>257461</v>
      </c>
      <c r="E147" s="269">
        <v>849</v>
      </c>
      <c r="F147" s="297">
        <v>321458</v>
      </c>
      <c r="H147" s="259"/>
      <c r="I147" s="259"/>
    </row>
    <row r="148" spans="1:9" ht="22.5" customHeight="1">
      <c r="A148" s="456"/>
      <c r="B148" s="245" t="s">
        <v>0</v>
      </c>
      <c r="C148" s="273">
        <f>SUM(C144:C147)</f>
        <v>760</v>
      </c>
      <c r="D148" s="275">
        <f>SUM(D144:D147)</f>
        <v>315630</v>
      </c>
      <c r="E148" s="273">
        <f>SUM(E144:E147)</f>
        <v>891</v>
      </c>
      <c r="F148" s="276">
        <f>SUM(F144:F147)</f>
        <v>390277</v>
      </c>
      <c r="H148" s="259"/>
      <c r="I148" s="259"/>
    </row>
    <row r="149" spans="1:9" ht="22.5" customHeight="1" thickBot="1">
      <c r="A149" s="457"/>
      <c r="B149" s="291" t="s">
        <v>53</v>
      </c>
      <c r="C149" s="292">
        <f>+C148/C142*100</f>
        <v>66.78383128295255</v>
      </c>
      <c r="D149" s="293">
        <f>+D148/D142*100</f>
        <v>60.91690920460423</v>
      </c>
      <c r="E149" s="292">
        <f>+E148/E142*100</f>
        <v>79.0594498669033</v>
      </c>
      <c r="F149" s="298">
        <f>+F148/F142*100</f>
        <v>71.27878349551445</v>
      </c>
      <c r="H149" s="259"/>
      <c r="I149" s="259"/>
    </row>
    <row r="150" spans="1:9" ht="22.5" customHeight="1">
      <c r="A150" s="301" t="s">
        <v>155</v>
      </c>
      <c r="B150" s="302"/>
      <c r="C150" s="303"/>
      <c r="D150" s="303"/>
      <c r="E150" s="303"/>
      <c r="F150" s="303"/>
      <c r="H150" s="259"/>
      <c r="I150" s="259"/>
    </row>
    <row r="151" spans="1:6" ht="22.5" customHeight="1">
      <c r="A151" s="304" t="s">
        <v>156</v>
      </c>
      <c r="B151" s="137"/>
      <c r="C151" s="137"/>
      <c r="D151" s="137"/>
      <c r="E151" s="137"/>
      <c r="F151" s="137"/>
    </row>
    <row r="152" spans="1:6" ht="22.5" customHeight="1">
      <c r="A152" s="305"/>
      <c r="B152" s="137"/>
      <c r="C152" s="137"/>
      <c r="D152" s="137"/>
      <c r="E152" s="137"/>
      <c r="F152" s="137"/>
    </row>
  </sheetData>
  <sheetProtection/>
  <mergeCells count="29">
    <mergeCell ref="A4:A5"/>
    <mergeCell ref="B4:B5"/>
    <mergeCell ref="C4:D4"/>
    <mergeCell ref="E4:F4"/>
    <mergeCell ref="H4:I4"/>
    <mergeCell ref="A6:A11"/>
    <mergeCell ref="A12:A17"/>
    <mergeCell ref="A18:A23"/>
    <mergeCell ref="A24:A29"/>
    <mergeCell ref="A30:A35"/>
    <mergeCell ref="A36:A41"/>
    <mergeCell ref="A42:A47"/>
    <mergeCell ref="A114:A119"/>
    <mergeCell ref="A48:A53"/>
    <mergeCell ref="A54:A59"/>
    <mergeCell ref="A60:A65"/>
    <mergeCell ref="A66:A71"/>
    <mergeCell ref="A72:A77"/>
    <mergeCell ref="A78:A83"/>
    <mergeCell ref="A120:A125"/>
    <mergeCell ref="A126:A131"/>
    <mergeCell ref="A132:A137"/>
    <mergeCell ref="A138:A143"/>
    <mergeCell ref="A144:A149"/>
    <mergeCell ref="A84:A89"/>
    <mergeCell ref="A90:A95"/>
    <mergeCell ref="A96:A101"/>
    <mergeCell ref="A102:A107"/>
    <mergeCell ref="A108:A113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8" r:id="rId1"/>
  <headerFooter alignWithMargins="0">
    <oddFooter>&amp;C&amp;"ＭＳ Ｐゴシック,標準"&amp;14- &amp;P+65 -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showGridLines="0" view="pageBreakPreview" zoomScaleNormal="130" zoomScaleSheetLayoutView="100" zoomScalePageLayoutView="0" workbookViewId="0" topLeftCell="A1">
      <pane ySplit="42" topLeftCell="A43" activePane="bottomLeft" state="frozen"/>
      <selection pane="topLeft" activeCell="A153" sqref="A153"/>
      <selection pane="bottomLeft" activeCell="A153" sqref="A153"/>
    </sheetView>
  </sheetViews>
  <sheetFormatPr defaultColWidth="9.3984375" defaultRowHeight="44.25" customHeight="1"/>
  <cols>
    <col min="1" max="1" width="11.3984375" style="135" customWidth="1"/>
    <col min="2" max="2" width="6.59765625" style="135" customWidth="1"/>
    <col min="3" max="3" width="12.09765625" style="135" bestFit="1" customWidth="1"/>
    <col min="4" max="4" width="10.3984375" style="135" customWidth="1"/>
    <col min="5" max="5" width="12.5" style="135" bestFit="1" customWidth="1"/>
    <col min="6" max="6" width="10.3984375" style="135" customWidth="1"/>
    <col min="7" max="7" width="12.09765625" style="135" bestFit="1" customWidth="1"/>
    <col min="8" max="8" width="10.3984375" style="135" customWidth="1"/>
    <col min="9" max="9" width="12.09765625" style="135" bestFit="1" customWidth="1"/>
    <col min="10" max="16384" width="9.3984375" style="135" customWidth="1"/>
  </cols>
  <sheetData>
    <row r="1" ht="27" customHeight="1">
      <c r="A1" s="134" t="s">
        <v>40</v>
      </c>
    </row>
    <row r="2" spans="2:9" ht="27" customHeight="1" thickBot="1">
      <c r="B2" s="136"/>
      <c r="C2" s="137"/>
      <c r="D2" s="137"/>
      <c r="E2" s="137"/>
      <c r="F2" s="137"/>
      <c r="G2" s="137"/>
      <c r="H2" s="136" t="s">
        <v>41</v>
      </c>
      <c r="I2" s="137"/>
    </row>
    <row r="3" spans="1:9" ht="27" customHeight="1">
      <c r="A3" s="138" t="s">
        <v>42</v>
      </c>
      <c r="B3" s="139" t="s">
        <v>43</v>
      </c>
      <c r="C3" s="139" t="s">
        <v>44</v>
      </c>
      <c r="D3" s="139" t="s">
        <v>45</v>
      </c>
      <c r="E3" s="139" t="s">
        <v>46</v>
      </c>
      <c r="F3" s="139" t="s">
        <v>1</v>
      </c>
      <c r="G3" s="139" t="s">
        <v>47</v>
      </c>
      <c r="H3" s="139" t="s">
        <v>48</v>
      </c>
      <c r="I3" s="140" t="s">
        <v>0</v>
      </c>
    </row>
    <row r="4" spans="1:9" ht="27" customHeight="1" hidden="1">
      <c r="A4" s="480" t="s">
        <v>49</v>
      </c>
      <c r="B4" s="141" t="s">
        <v>50</v>
      </c>
      <c r="C4" s="142">
        <v>4378</v>
      </c>
      <c r="D4" s="142">
        <v>56</v>
      </c>
      <c r="E4" s="142">
        <v>1452</v>
      </c>
      <c r="F4" s="142">
        <v>357</v>
      </c>
      <c r="G4" s="143" t="s">
        <v>51</v>
      </c>
      <c r="H4" s="142">
        <v>1</v>
      </c>
      <c r="I4" s="144">
        <f>SUM(C4:H4)</f>
        <v>6244</v>
      </c>
    </row>
    <row r="5" spans="1:9" ht="27" customHeight="1" hidden="1">
      <c r="A5" s="481"/>
      <c r="B5" s="145" t="s">
        <v>52</v>
      </c>
      <c r="C5" s="146">
        <v>91287</v>
      </c>
      <c r="D5" s="146">
        <v>5347</v>
      </c>
      <c r="E5" s="146">
        <v>74918</v>
      </c>
      <c r="F5" s="146">
        <v>1014</v>
      </c>
      <c r="G5" s="146">
        <v>19699</v>
      </c>
      <c r="H5" s="146">
        <v>548</v>
      </c>
      <c r="I5" s="147">
        <f>SUM(C5:H5)</f>
        <v>192813</v>
      </c>
    </row>
    <row r="6" spans="1:9" ht="27" customHeight="1" hidden="1">
      <c r="A6" s="482"/>
      <c r="B6" s="148" t="s">
        <v>53</v>
      </c>
      <c r="C6" s="149">
        <v>61.3</v>
      </c>
      <c r="D6" s="149">
        <v>58.1</v>
      </c>
      <c r="E6" s="149">
        <v>90.3</v>
      </c>
      <c r="F6" s="149">
        <v>46</v>
      </c>
      <c r="G6" s="149">
        <v>89.9</v>
      </c>
      <c r="H6" s="149">
        <v>40.6</v>
      </c>
      <c r="I6" s="150">
        <v>72.3</v>
      </c>
    </row>
    <row r="7" spans="1:9" ht="27" customHeight="1" hidden="1">
      <c r="A7" s="483" t="s">
        <v>11</v>
      </c>
      <c r="B7" s="151" t="s">
        <v>50</v>
      </c>
      <c r="C7" s="152">
        <v>3774</v>
      </c>
      <c r="D7" s="152">
        <v>66</v>
      </c>
      <c r="E7" s="152">
        <v>1917</v>
      </c>
      <c r="F7" s="152">
        <v>325</v>
      </c>
      <c r="G7" s="153" t="s">
        <v>54</v>
      </c>
      <c r="H7" s="152">
        <v>1</v>
      </c>
      <c r="I7" s="154">
        <f>SUM(C7:H7)</f>
        <v>6083</v>
      </c>
    </row>
    <row r="8" spans="1:9" ht="27" customHeight="1" hidden="1">
      <c r="A8" s="481"/>
      <c r="B8" s="145" t="s">
        <v>52</v>
      </c>
      <c r="C8" s="146">
        <v>108122</v>
      </c>
      <c r="D8" s="146">
        <v>6802</v>
      </c>
      <c r="E8" s="146">
        <v>113969</v>
      </c>
      <c r="F8" s="146">
        <v>954</v>
      </c>
      <c r="G8" s="146">
        <v>28982</v>
      </c>
      <c r="H8" s="146">
        <v>548</v>
      </c>
      <c r="I8" s="147">
        <f>SUM(C8:H8)</f>
        <v>259377</v>
      </c>
    </row>
    <row r="9" spans="1:9" ht="27" customHeight="1" hidden="1">
      <c r="A9" s="484"/>
      <c r="B9" s="155" t="s">
        <v>53</v>
      </c>
      <c r="C9" s="156">
        <f aca="true" t="shared" si="0" ref="C9:I9">C8/C5*100</f>
        <v>118.441837282417</v>
      </c>
      <c r="D9" s="156">
        <f t="shared" si="0"/>
        <v>127.21152047877315</v>
      </c>
      <c r="E9" s="156">
        <f t="shared" si="0"/>
        <v>152.1249899890547</v>
      </c>
      <c r="F9" s="156">
        <f t="shared" si="0"/>
        <v>94.0828402366864</v>
      </c>
      <c r="G9" s="156">
        <f t="shared" si="0"/>
        <v>147.1242195035281</v>
      </c>
      <c r="H9" s="156">
        <f t="shared" si="0"/>
        <v>100</v>
      </c>
      <c r="I9" s="157">
        <f t="shared" si="0"/>
        <v>134.52256849901198</v>
      </c>
    </row>
    <row r="10" spans="1:9" ht="27" customHeight="1" hidden="1" collapsed="1">
      <c r="A10" s="480" t="s">
        <v>12</v>
      </c>
      <c r="B10" s="141" t="s">
        <v>50</v>
      </c>
      <c r="C10" s="142">
        <v>4133</v>
      </c>
      <c r="D10" s="142">
        <v>113</v>
      </c>
      <c r="E10" s="142">
        <v>2923</v>
      </c>
      <c r="F10" s="142">
        <v>342</v>
      </c>
      <c r="G10" s="143" t="s">
        <v>55</v>
      </c>
      <c r="H10" s="142">
        <v>3</v>
      </c>
      <c r="I10" s="144">
        <f>SUM(C10:H10)</f>
        <v>7514</v>
      </c>
    </row>
    <row r="11" spans="1:9" ht="27" customHeight="1" hidden="1">
      <c r="A11" s="481"/>
      <c r="B11" s="145" t="s">
        <v>52</v>
      </c>
      <c r="C11" s="146">
        <v>107211</v>
      </c>
      <c r="D11" s="146">
        <v>21021</v>
      </c>
      <c r="E11" s="146">
        <v>226656</v>
      </c>
      <c r="F11" s="146">
        <v>1032</v>
      </c>
      <c r="G11" s="146">
        <v>57566</v>
      </c>
      <c r="H11" s="146">
        <v>1566</v>
      </c>
      <c r="I11" s="147">
        <f>SUM(C11:H11)</f>
        <v>415052</v>
      </c>
    </row>
    <row r="12" spans="1:9" ht="27" customHeight="1" hidden="1">
      <c r="A12" s="482"/>
      <c r="B12" s="158" t="s">
        <v>53</v>
      </c>
      <c r="C12" s="149">
        <f aca="true" t="shared" si="1" ref="C12:I12">C11/C8*100</f>
        <v>99.15743326982482</v>
      </c>
      <c r="D12" s="149">
        <f t="shared" si="1"/>
        <v>309.0414583945898</v>
      </c>
      <c r="E12" s="149">
        <f t="shared" si="1"/>
        <v>198.87513271152682</v>
      </c>
      <c r="F12" s="149">
        <f t="shared" si="1"/>
        <v>108.17610062893081</v>
      </c>
      <c r="G12" s="149">
        <f t="shared" si="1"/>
        <v>198.626733834794</v>
      </c>
      <c r="H12" s="149">
        <f t="shared" si="1"/>
        <v>285.7664233576642</v>
      </c>
      <c r="I12" s="150">
        <f t="shared" si="1"/>
        <v>160.01881431275712</v>
      </c>
    </row>
    <row r="13" spans="1:9" ht="27" customHeight="1" hidden="1">
      <c r="A13" s="483" t="s">
        <v>13</v>
      </c>
      <c r="B13" s="151" t="s">
        <v>50</v>
      </c>
      <c r="C13" s="152">
        <v>3836</v>
      </c>
      <c r="D13" s="152">
        <v>107</v>
      </c>
      <c r="E13" s="152">
        <v>3668</v>
      </c>
      <c r="F13" s="152">
        <v>360</v>
      </c>
      <c r="G13" s="153" t="s">
        <v>56</v>
      </c>
      <c r="H13" s="152">
        <v>2</v>
      </c>
      <c r="I13" s="154">
        <f>SUM(C13:H13)</f>
        <v>7973</v>
      </c>
    </row>
    <row r="14" spans="1:9" ht="27" customHeight="1" hidden="1">
      <c r="A14" s="481"/>
      <c r="B14" s="145" t="s">
        <v>52</v>
      </c>
      <c r="C14" s="146">
        <v>112033</v>
      </c>
      <c r="D14" s="146">
        <v>14979</v>
      </c>
      <c r="E14" s="146">
        <v>257710</v>
      </c>
      <c r="F14" s="146">
        <v>1249</v>
      </c>
      <c r="G14" s="146">
        <v>63682</v>
      </c>
      <c r="H14" s="146">
        <v>1069</v>
      </c>
      <c r="I14" s="147">
        <f>SUM(C14:H14)</f>
        <v>450722</v>
      </c>
    </row>
    <row r="15" spans="1:9" ht="27" customHeight="1" hidden="1">
      <c r="A15" s="484"/>
      <c r="B15" s="159" t="s">
        <v>53</v>
      </c>
      <c r="C15" s="160">
        <f>C14/C11*100</f>
        <v>104.49767281342399</v>
      </c>
      <c r="D15" s="160">
        <f aca="true" t="shared" si="2" ref="D15:I15">D14/D11*100</f>
        <v>71.25731411445697</v>
      </c>
      <c r="E15" s="160">
        <f>E14/E11*100</f>
        <v>113.70093886771141</v>
      </c>
      <c r="F15" s="160">
        <f t="shared" si="2"/>
        <v>121.02713178294573</v>
      </c>
      <c r="G15" s="160">
        <f t="shared" si="2"/>
        <v>110.62432685960464</v>
      </c>
      <c r="H15" s="160">
        <f t="shared" si="2"/>
        <v>68.26309067688378</v>
      </c>
      <c r="I15" s="161">
        <f t="shared" si="2"/>
        <v>108.59410387132216</v>
      </c>
    </row>
    <row r="16" spans="1:9" ht="27" customHeight="1" hidden="1">
      <c r="A16" s="480" t="s">
        <v>14</v>
      </c>
      <c r="B16" s="141" t="s">
        <v>50</v>
      </c>
      <c r="C16" s="142">
        <v>4268</v>
      </c>
      <c r="D16" s="142">
        <v>100</v>
      </c>
      <c r="E16" s="142">
        <v>3919</v>
      </c>
      <c r="F16" s="142">
        <v>329</v>
      </c>
      <c r="G16" s="143" t="s">
        <v>57</v>
      </c>
      <c r="H16" s="142">
        <v>6</v>
      </c>
      <c r="I16" s="144">
        <f>SUM(C16:H16)</f>
        <v>8622</v>
      </c>
    </row>
    <row r="17" spans="1:9" ht="27" customHeight="1" hidden="1">
      <c r="A17" s="481"/>
      <c r="B17" s="145" t="s">
        <v>52</v>
      </c>
      <c r="C17" s="146">
        <v>118694</v>
      </c>
      <c r="D17" s="146">
        <v>15083</v>
      </c>
      <c r="E17" s="146">
        <v>266525</v>
      </c>
      <c r="F17" s="146">
        <v>1199</v>
      </c>
      <c r="G17" s="146">
        <v>62348</v>
      </c>
      <c r="H17" s="146">
        <v>6950</v>
      </c>
      <c r="I17" s="147">
        <f>SUM(C17:H17)</f>
        <v>470799</v>
      </c>
    </row>
    <row r="18" spans="1:10" ht="27" customHeight="1" hidden="1">
      <c r="A18" s="482"/>
      <c r="B18" s="158" t="s">
        <v>53</v>
      </c>
      <c r="C18" s="162">
        <f aca="true" t="shared" si="3" ref="C18:I18">C17/C14*100</f>
        <v>105.94556960895451</v>
      </c>
      <c r="D18" s="162">
        <f t="shared" si="3"/>
        <v>100.6943053608385</v>
      </c>
      <c r="E18" s="162">
        <f t="shared" si="3"/>
        <v>103.42051142757363</v>
      </c>
      <c r="F18" s="162">
        <f t="shared" si="3"/>
        <v>95.99679743795036</v>
      </c>
      <c r="G18" s="162">
        <f t="shared" si="3"/>
        <v>97.9052165447065</v>
      </c>
      <c r="H18" s="162">
        <f t="shared" si="3"/>
        <v>650.1403180542563</v>
      </c>
      <c r="I18" s="163">
        <f t="shared" si="3"/>
        <v>104.45440870425674</v>
      </c>
      <c r="J18" s="164"/>
    </row>
    <row r="19" spans="1:9" ht="27" customHeight="1" hidden="1">
      <c r="A19" s="483" t="s">
        <v>15</v>
      </c>
      <c r="B19" s="151" t="s">
        <v>50</v>
      </c>
      <c r="C19" s="152">
        <v>4465</v>
      </c>
      <c r="D19" s="152">
        <v>70</v>
      </c>
      <c r="E19" s="152">
        <v>4276</v>
      </c>
      <c r="F19" s="152">
        <v>312</v>
      </c>
      <c r="G19" s="153" t="s">
        <v>58</v>
      </c>
      <c r="H19" s="152">
        <v>8</v>
      </c>
      <c r="I19" s="154">
        <f>SUM(C19:H19)</f>
        <v>9131</v>
      </c>
    </row>
    <row r="20" spans="1:9" ht="27" customHeight="1" hidden="1">
      <c r="A20" s="481"/>
      <c r="B20" s="145" t="s">
        <v>52</v>
      </c>
      <c r="C20" s="146">
        <v>132778</v>
      </c>
      <c r="D20" s="146">
        <v>8136</v>
      </c>
      <c r="E20" s="146">
        <v>361773</v>
      </c>
      <c r="F20" s="146">
        <v>1167</v>
      </c>
      <c r="G20" s="146">
        <v>82421</v>
      </c>
      <c r="H20" s="146">
        <v>8850</v>
      </c>
      <c r="I20" s="147">
        <f>SUM(C20:H20)</f>
        <v>595125</v>
      </c>
    </row>
    <row r="21" spans="1:10" ht="27" customHeight="1" hidden="1">
      <c r="A21" s="484"/>
      <c r="B21" s="159" t="s">
        <v>53</v>
      </c>
      <c r="C21" s="160">
        <f aca="true" t="shared" si="4" ref="C21:H21">C20/C17*100</f>
        <v>111.86580619070887</v>
      </c>
      <c r="D21" s="160">
        <f t="shared" si="4"/>
        <v>53.94152356958165</v>
      </c>
      <c r="E21" s="160">
        <f t="shared" si="4"/>
        <v>135.7369852734265</v>
      </c>
      <c r="F21" s="160">
        <f t="shared" si="4"/>
        <v>97.33110925771477</v>
      </c>
      <c r="G21" s="160">
        <f t="shared" si="4"/>
        <v>132.19509847950215</v>
      </c>
      <c r="H21" s="160">
        <f t="shared" si="4"/>
        <v>127.33812949640289</v>
      </c>
      <c r="I21" s="161">
        <f>I20/I17*100</f>
        <v>126.40744776433255</v>
      </c>
      <c r="J21" s="165"/>
    </row>
    <row r="22" spans="1:10" ht="27" customHeight="1" hidden="1">
      <c r="A22" s="455" t="s">
        <v>16</v>
      </c>
      <c r="B22" s="141" t="s">
        <v>50</v>
      </c>
      <c r="C22" s="142">
        <v>6242</v>
      </c>
      <c r="D22" s="142">
        <v>109</v>
      </c>
      <c r="E22" s="142">
        <v>5044</v>
      </c>
      <c r="F22" s="142">
        <v>413</v>
      </c>
      <c r="G22" s="143" t="s">
        <v>59</v>
      </c>
      <c r="H22" s="142">
        <v>12</v>
      </c>
      <c r="I22" s="144">
        <f>SUM(C22:H22)</f>
        <v>11820</v>
      </c>
      <c r="J22" s="137"/>
    </row>
    <row r="23" spans="1:10" ht="27" customHeight="1" hidden="1">
      <c r="A23" s="478"/>
      <c r="B23" s="145" t="s">
        <v>52</v>
      </c>
      <c r="C23" s="146">
        <v>159583</v>
      </c>
      <c r="D23" s="146">
        <v>10805</v>
      </c>
      <c r="E23" s="146">
        <v>521312</v>
      </c>
      <c r="F23" s="146">
        <v>1422</v>
      </c>
      <c r="G23" s="146">
        <v>116742</v>
      </c>
      <c r="H23" s="146">
        <v>11735</v>
      </c>
      <c r="I23" s="147">
        <f>SUM(C23:H23)</f>
        <v>821599</v>
      </c>
      <c r="J23" s="137"/>
    </row>
    <row r="24" spans="1:10" ht="27" customHeight="1" hidden="1">
      <c r="A24" s="478"/>
      <c r="B24" s="166" t="s">
        <v>53</v>
      </c>
      <c r="C24" s="160">
        <f aca="true" t="shared" si="5" ref="C24:I24">C23/C20*100</f>
        <v>120.18783232161954</v>
      </c>
      <c r="D24" s="160">
        <f t="shared" si="5"/>
        <v>132.80481809242872</v>
      </c>
      <c r="E24" s="160">
        <f t="shared" si="5"/>
        <v>144.09920032727706</v>
      </c>
      <c r="F24" s="160">
        <f t="shared" si="5"/>
        <v>121.8508997429306</v>
      </c>
      <c r="G24" s="160">
        <f t="shared" si="5"/>
        <v>141.64108661627498</v>
      </c>
      <c r="H24" s="160">
        <f t="shared" si="5"/>
        <v>132.59887005649716</v>
      </c>
      <c r="I24" s="161">
        <f t="shared" si="5"/>
        <v>138.05486242386053</v>
      </c>
      <c r="J24" s="137"/>
    </row>
    <row r="25" spans="1:10" ht="27" customHeight="1" hidden="1">
      <c r="A25" s="455" t="s">
        <v>60</v>
      </c>
      <c r="B25" s="151" t="s">
        <v>50</v>
      </c>
      <c r="C25" s="152">
        <v>5890</v>
      </c>
      <c r="D25" s="152">
        <v>107</v>
      </c>
      <c r="E25" s="152">
        <v>5069</v>
      </c>
      <c r="F25" s="152">
        <v>502</v>
      </c>
      <c r="G25" s="153" t="s">
        <v>61</v>
      </c>
      <c r="H25" s="152">
        <v>16</v>
      </c>
      <c r="I25" s="154">
        <f>SUM(C25:H25)</f>
        <v>11584</v>
      </c>
      <c r="J25" s="137"/>
    </row>
    <row r="26" spans="1:10" ht="27" customHeight="1" hidden="1">
      <c r="A26" s="478"/>
      <c r="B26" s="145" t="s">
        <v>52</v>
      </c>
      <c r="C26" s="146">
        <v>144812</v>
      </c>
      <c r="D26" s="146">
        <v>9199</v>
      </c>
      <c r="E26" s="146">
        <v>539022</v>
      </c>
      <c r="F26" s="146">
        <v>1914</v>
      </c>
      <c r="G26" s="146">
        <v>119334</v>
      </c>
      <c r="H26" s="146">
        <v>10778</v>
      </c>
      <c r="I26" s="147">
        <f>SUM(C26:H26)</f>
        <v>825059</v>
      </c>
      <c r="J26" s="137"/>
    </row>
    <row r="27" spans="1:10" ht="27" customHeight="1" hidden="1">
      <c r="A27" s="478"/>
      <c r="B27" s="166" t="s">
        <v>53</v>
      </c>
      <c r="C27" s="160">
        <f aca="true" t="shared" si="6" ref="C27:I27">C26/C23*100</f>
        <v>90.74400155405024</v>
      </c>
      <c r="D27" s="160">
        <f t="shared" si="6"/>
        <v>85.13651087459509</v>
      </c>
      <c r="E27" s="160">
        <f t="shared" si="6"/>
        <v>103.39719783929777</v>
      </c>
      <c r="F27" s="160">
        <f t="shared" si="6"/>
        <v>134.59915611814347</v>
      </c>
      <c r="G27" s="160">
        <f t="shared" si="6"/>
        <v>102.22028061880044</v>
      </c>
      <c r="H27" s="160">
        <f t="shared" si="6"/>
        <v>91.84490839369408</v>
      </c>
      <c r="I27" s="161">
        <f t="shared" si="6"/>
        <v>100.42113001598103</v>
      </c>
      <c r="J27" s="137"/>
    </row>
    <row r="28" spans="1:10" ht="27" customHeight="1" hidden="1">
      <c r="A28" s="455" t="s">
        <v>62</v>
      </c>
      <c r="B28" s="151" t="s">
        <v>50</v>
      </c>
      <c r="C28" s="152">
        <v>5876</v>
      </c>
      <c r="D28" s="152">
        <v>147</v>
      </c>
      <c r="E28" s="152">
        <v>6072</v>
      </c>
      <c r="F28" s="152">
        <v>473</v>
      </c>
      <c r="G28" s="153" t="s">
        <v>63</v>
      </c>
      <c r="H28" s="152">
        <v>21</v>
      </c>
      <c r="I28" s="154">
        <f>SUM(C28:H28)</f>
        <v>12589</v>
      </c>
      <c r="J28" s="137"/>
    </row>
    <row r="29" spans="1:10" ht="27" customHeight="1" hidden="1">
      <c r="A29" s="478"/>
      <c r="B29" s="145" t="s">
        <v>52</v>
      </c>
      <c r="C29" s="146">
        <v>135645</v>
      </c>
      <c r="D29" s="146">
        <v>14805</v>
      </c>
      <c r="E29" s="146">
        <v>620332</v>
      </c>
      <c r="F29" s="146">
        <v>2010</v>
      </c>
      <c r="G29" s="146">
        <v>135521</v>
      </c>
      <c r="H29" s="146">
        <v>14139</v>
      </c>
      <c r="I29" s="147">
        <f>SUM(C29:H29)</f>
        <v>922452</v>
      </c>
      <c r="J29" s="137"/>
    </row>
    <row r="30" spans="1:10" ht="27" customHeight="1" hidden="1">
      <c r="A30" s="478"/>
      <c r="B30" s="166" t="s">
        <v>53</v>
      </c>
      <c r="C30" s="160">
        <f aca="true" t="shared" si="7" ref="C30:I30">C29/C26*100</f>
        <v>93.66972350357705</v>
      </c>
      <c r="D30" s="160">
        <f t="shared" si="7"/>
        <v>160.94140667463853</v>
      </c>
      <c r="E30" s="160">
        <f t="shared" si="7"/>
        <v>115.08472752503609</v>
      </c>
      <c r="F30" s="160">
        <f t="shared" si="7"/>
        <v>105.01567398119123</v>
      </c>
      <c r="G30" s="160">
        <f t="shared" si="7"/>
        <v>113.56444936061808</v>
      </c>
      <c r="H30" s="160">
        <f t="shared" si="7"/>
        <v>131.18389311560585</v>
      </c>
      <c r="I30" s="161">
        <f t="shared" si="7"/>
        <v>111.80436793005106</v>
      </c>
      <c r="J30" s="137"/>
    </row>
    <row r="31" spans="1:10" ht="27" customHeight="1" hidden="1">
      <c r="A31" s="455" t="s">
        <v>64</v>
      </c>
      <c r="B31" s="151" t="s">
        <v>50</v>
      </c>
      <c r="C31" s="152">
        <v>6349</v>
      </c>
      <c r="D31" s="152">
        <v>194</v>
      </c>
      <c r="E31" s="152">
        <f>5101+3</f>
        <v>5104</v>
      </c>
      <c r="F31" s="152">
        <v>533</v>
      </c>
      <c r="G31" s="167" t="s">
        <v>65</v>
      </c>
      <c r="H31" s="152">
        <f>12</f>
        <v>12</v>
      </c>
      <c r="I31" s="154">
        <v>12192</v>
      </c>
      <c r="J31" s="137"/>
    </row>
    <row r="32" spans="1:10" ht="27" customHeight="1" hidden="1">
      <c r="A32" s="478"/>
      <c r="B32" s="145" t="s">
        <v>52</v>
      </c>
      <c r="C32" s="146">
        <v>127914</v>
      </c>
      <c r="D32" s="146">
        <v>18750</v>
      </c>
      <c r="E32" s="146">
        <f>418254+44</f>
        <v>418298</v>
      </c>
      <c r="F32" s="146">
        <v>2340</v>
      </c>
      <c r="G32" s="146">
        <v>87483</v>
      </c>
      <c r="H32" s="146">
        <f>8269</f>
        <v>8269</v>
      </c>
      <c r="I32" s="147">
        <f>SUM(C32:H32)</f>
        <v>663054</v>
      </c>
      <c r="J32" s="137"/>
    </row>
    <row r="33" spans="1:10" ht="27" customHeight="1" hidden="1">
      <c r="A33" s="478"/>
      <c r="B33" s="166" t="s">
        <v>53</v>
      </c>
      <c r="C33" s="160">
        <f aca="true" t="shared" si="8" ref="C33:I33">C32/C29*100</f>
        <v>94.30056397213315</v>
      </c>
      <c r="D33" s="160">
        <f t="shared" si="8"/>
        <v>126.64640324214793</v>
      </c>
      <c r="E33" s="160">
        <f t="shared" si="8"/>
        <v>67.43131097541315</v>
      </c>
      <c r="F33" s="160">
        <f t="shared" si="8"/>
        <v>116.4179104477612</v>
      </c>
      <c r="G33" s="160">
        <f t="shared" si="8"/>
        <v>64.55309509227352</v>
      </c>
      <c r="H33" s="160">
        <f t="shared" si="8"/>
        <v>58.48362684772614</v>
      </c>
      <c r="I33" s="161">
        <f t="shared" si="8"/>
        <v>71.87951242991505</v>
      </c>
      <c r="J33" s="137"/>
    </row>
    <row r="34" spans="1:10" ht="27" customHeight="1" hidden="1">
      <c r="A34" s="455" t="s">
        <v>66</v>
      </c>
      <c r="B34" s="151" t="s">
        <v>50</v>
      </c>
      <c r="C34" s="152">
        <v>7300</v>
      </c>
      <c r="D34" s="152">
        <v>199</v>
      </c>
      <c r="E34" s="152">
        <v>5463</v>
      </c>
      <c r="F34" s="152">
        <v>605</v>
      </c>
      <c r="G34" s="167" t="s">
        <v>67</v>
      </c>
      <c r="H34" s="152">
        <v>8</v>
      </c>
      <c r="I34" s="154">
        <v>13575</v>
      </c>
      <c r="J34" s="137"/>
    </row>
    <row r="35" spans="1:10" ht="27" customHeight="1" hidden="1">
      <c r="A35" s="478"/>
      <c r="B35" s="145" t="s">
        <v>52</v>
      </c>
      <c r="C35" s="146">
        <v>140241</v>
      </c>
      <c r="D35" s="146">
        <v>24028</v>
      </c>
      <c r="E35" s="146">
        <v>453970</v>
      </c>
      <c r="F35" s="146">
        <v>2757</v>
      </c>
      <c r="G35" s="146">
        <v>93603</v>
      </c>
      <c r="H35" s="146">
        <v>5861</v>
      </c>
      <c r="I35" s="147">
        <f>SUM(C35:H35)</f>
        <v>720460</v>
      </c>
      <c r="J35" s="137"/>
    </row>
    <row r="36" spans="1:10" ht="27" customHeight="1" hidden="1">
      <c r="A36" s="478"/>
      <c r="B36" s="166" t="s">
        <v>53</v>
      </c>
      <c r="C36" s="168">
        <f aca="true" t="shared" si="9" ref="C36:I36">C35/C32*100</f>
        <v>109.63694357146207</v>
      </c>
      <c r="D36" s="168">
        <f t="shared" si="9"/>
        <v>128.14933333333335</v>
      </c>
      <c r="E36" s="168">
        <f t="shared" si="9"/>
        <v>108.52789159881233</v>
      </c>
      <c r="F36" s="168">
        <f t="shared" si="9"/>
        <v>117.82051282051282</v>
      </c>
      <c r="G36" s="168">
        <f t="shared" si="9"/>
        <v>106.99564486814582</v>
      </c>
      <c r="H36" s="168">
        <f t="shared" si="9"/>
        <v>70.87918732615795</v>
      </c>
      <c r="I36" s="161">
        <f t="shared" si="9"/>
        <v>108.65781670874468</v>
      </c>
      <c r="J36" s="137"/>
    </row>
    <row r="37" spans="1:10" ht="27" customHeight="1" hidden="1">
      <c r="A37" s="458" t="s">
        <v>31</v>
      </c>
      <c r="B37" s="141" t="s">
        <v>50</v>
      </c>
      <c r="C37" s="169">
        <v>6556</v>
      </c>
      <c r="D37" s="169">
        <v>144</v>
      </c>
      <c r="E37" s="169">
        <v>3639</v>
      </c>
      <c r="F37" s="169">
        <v>589</v>
      </c>
      <c r="G37" s="170" t="s">
        <v>68</v>
      </c>
      <c r="H37" s="169">
        <v>2</v>
      </c>
      <c r="I37" s="144">
        <v>10930</v>
      </c>
      <c r="J37" s="137"/>
    </row>
    <row r="38" spans="1:10" ht="27" customHeight="1" hidden="1">
      <c r="A38" s="478"/>
      <c r="B38" s="145" t="s">
        <v>52</v>
      </c>
      <c r="C38" s="171">
        <v>111764</v>
      </c>
      <c r="D38" s="171">
        <v>15469</v>
      </c>
      <c r="E38" s="171">
        <v>276789</v>
      </c>
      <c r="F38" s="171">
        <v>2602</v>
      </c>
      <c r="G38" s="171">
        <v>56307</v>
      </c>
      <c r="H38" s="171">
        <v>2230</v>
      </c>
      <c r="I38" s="147">
        <f>SUM(C38:H38)</f>
        <v>465161</v>
      </c>
      <c r="J38" s="137"/>
    </row>
    <row r="39" spans="1:10" ht="27" customHeight="1" hidden="1">
      <c r="A39" s="479"/>
      <c r="B39" s="172" t="s">
        <v>53</v>
      </c>
      <c r="C39" s="162">
        <f aca="true" t="shared" si="10" ref="C39:I39">C38/C35*100</f>
        <v>79.69424062863214</v>
      </c>
      <c r="D39" s="162">
        <f t="shared" si="10"/>
        <v>64.37905776593973</v>
      </c>
      <c r="E39" s="162">
        <f t="shared" si="10"/>
        <v>60.97076899354583</v>
      </c>
      <c r="F39" s="162">
        <f t="shared" si="10"/>
        <v>94.37794704388828</v>
      </c>
      <c r="G39" s="162">
        <f t="shared" si="10"/>
        <v>60.1551232332297</v>
      </c>
      <c r="H39" s="162">
        <f>H38/H35*100</f>
        <v>38.04811465620202</v>
      </c>
      <c r="I39" s="163">
        <f t="shared" si="10"/>
        <v>64.56444493795631</v>
      </c>
      <c r="J39" s="137"/>
    </row>
    <row r="40" spans="1:10" ht="27" customHeight="1" hidden="1">
      <c r="A40" s="475" t="s">
        <v>69</v>
      </c>
      <c r="B40" s="151" t="s">
        <v>50</v>
      </c>
      <c r="C40" s="173">
        <v>7794</v>
      </c>
      <c r="D40" s="173">
        <v>97</v>
      </c>
      <c r="E40" s="173">
        <v>3870</v>
      </c>
      <c r="F40" s="173">
        <v>679</v>
      </c>
      <c r="G40" s="174" t="s">
        <v>70</v>
      </c>
      <c r="H40" s="173">
        <v>0</v>
      </c>
      <c r="I40" s="154">
        <v>14381</v>
      </c>
      <c r="J40" s="137"/>
    </row>
    <row r="41" spans="1:10" ht="27" customHeight="1" hidden="1">
      <c r="A41" s="476"/>
      <c r="B41" s="145" t="s">
        <v>52</v>
      </c>
      <c r="C41" s="171">
        <v>174655</v>
      </c>
      <c r="D41" s="171">
        <v>11537</v>
      </c>
      <c r="E41" s="171">
        <v>272949</v>
      </c>
      <c r="F41" s="171">
        <v>3184</v>
      </c>
      <c r="G41" s="171">
        <v>55559</v>
      </c>
      <c r="H41" s="171">
        <v>0</v>
      </c>
      <c r="I41" s="147">
        <f>SUM(C41:H41)</f>
        <v>517884</v>
      </c>
      <c r="J41" s="137"/>
    </row>
    <row r="42" spans="1:10" ht="27" customHeight="1" hidden="1">
      <c r="A42" s="477"/>
      <c r="B42" s="172" t="s">
        <v>53</v>
      </c>
      <c r="C42" s="162">
        <f>C41/C38*100</f>
        <v>156.27125013421136</v>
      </c>
      <c r="D42" s="162">
        <f>D41/D38*100</f>
        <v>74.58142090632879</v>
      </c>
      <c r="E42" s="162">
        <f>E41/E38*100</f>
        <v>98.61266163033936</v>
      </c>
      <c r="F42" s="162">
        <f>F41/F38*100</f>
        <v>122.36740968485779</v>
      </c>
      <c r="G42" s="162">
        <f>G41/G38*100</f>
        <v>98.67156836627773</v>
      </c>
      <c r="H42" s="162">
        <v>0</v>
      </c>
      <c r="I42" s="163">
        <f>I41/I38*100</f>
        <v>111.33435520174734</v>
      </c>
      <c r="J42" s="137"/>
    </row>
    <row r="43" spans="1:10" ht="27" customHeight="1" hidden="1">
      <c r="A43" s="475" t="s">
        <v>71</v>
      </c>
      <c r="B43" s="151" t="s">
        <v>50</v>
      </c>
      <c r="C43" s="173">
        <v>10186</v>
      </c>
      <c r="D43" s="173">
        <v>43</v>
      </c>
      <c r="E43" s="173">
        <v>3380</v>
      </c>
      <c r="F43" s="173">
        <v>770</v>
      </c>
      <c r="G43" s="174" t="s">
        <v>72</v>
      </c>
      <c r="H43" s="173">
        <v>2</v>
      </c>
      <c r="I43" s="154">
        <v>14381</v>
      </c>
      <c r="J43" s="137"/>
    </row>
    <row r="44" spans="1:10" ht="27" customHeight="1" hidden="1">
      <c r="A44" s="476"/>
      <c r="B44" s="145" t="s">
        <v>52</v>
      </c>
      <c r="C44" s="171">
        <v>213110</v>
      </c>
      <c r="D44" s="171">
        <v>2764</v>
      </c>
      <c r="E44" s="171">
        <v>153414</v>
      </c>
      <c r="F44" s="171">
        <v>3853</v>
      </c>
      <c r="G44" s="171">
        <v>31256</v>
      </c>
      <c r="H44" s="171">
        <v>2230</v>
      </c>
      <c r="I44" s="147">
        <f>SUM(C44:H44)</f>
        <v>406627</v>
      </c>
      <c r="J44" s="137"/>
    </row>
    <row r="45" spans="1:10" ht="27" customHeight="1" hidden="1">
      <c r="A45" s="477"/>
      <c r="B45" s="172" t="s">
        <v>53</v>
      </c>
      <c r="C45" s="162">
        <f>C44/C41*100</f>
        <v>122.01769202141364</v>
      </c>
      <c r="D45" s="162">
        <f>D44/D41*100</f>
        <v>23.95770130883245</v>
      </c>
      <c r="E45" s="162">
        <f>E44/E41*100</f>
        <v>56.20610443709264</v>
      </c>
      <c r="F45" s="162">
        <f>F44/F41*100</f>
        <v>121.01130653266333</v>
      </c>
      <c r="G45" s="162">
        <f>G44/G41*100</f>
        <v>56.257312046653105</v>
      </c>
      <c r="H45" s="162">
        <v>0</v>
      </c>
      <c r="I45" s="163">
        <f>I44/I41*100</f>
        <v>78.51700380780252</v>
      </c>
      <c r="J45" s="137"/>
    </row>
    <row r="46" spans="1:10" ht="27" customHeight="1" hidden="1">
      <c r="A46" s="475" t="s">
        <v>73</v>
      </c>
      <c r="B46" s="151" t="s">
        <v>50</v>
      </c>
      <c r="C46" s="173">
        <v>11441</v>
      </c>
      <c r="D46" s="173">
        <v>30</v>
      </c>
      <c r="E46" s="173">
        <v>4405</v>
      </c>
      <c r="F46" s="173">
        <v>749</v>
      </c>
      <c r="G46" s="174" t="s">
        <v>74</v>
      </c>
      <c r="H46" s="173">
        <v>0</v>
      </c>
      <c r="I46" s="154">
        <v>16625</v>
      </c>
      <c r="J46" s="137"/>
    </row>
    <row r="47" spans="1:10" ht="27" customHeight="1" hidden="1">
      <c r="A47" s="476"/>
      <c r="B47" s="145" t="s">
        <v>52</v>
      </c>
      <c r="C47" s="171">
        <v>266742</v>
      </c>
      <c r="D47" s="171">
        <v>2198</v>
      </c>
      <c r="E47" s="171">
        <v>184844</v>
      </c>
      <c r="F47" s="171">
        <v>3990</v>
      </c>
      <c r="G47" s="171">
        <v>36881</v>
      </c>
      <c r="H47" s="171">
        <v>0</v>
      </c>
      <c r="I47" s="147">
        <f>SUM(C47:H47)</f>
        <v>494655</v>
      </c>
      <c r="J47" s="137"/>
    </row>
    <row r="48" spans="1:10" ht="27" customHeight="1" hidden="1">
      <c r="A48" s="477"/>
      <c r="B48" s="172" t="s">
        <v>53</v>
      </c>
      <c r="C48" s="162">
        <f>C47/C44*100</f>
        <v>125.1663460184881</v>
      </c>
      <c r="D48" s="162">
        <f>D47/D44*100</f>
        <v>79.52243125904486</v>
      </c>
      <c r="E48" s="162">
        <f>E47/E44*100</f>
        <v>120.48704811816393</v>
      </c>
      <c r="F48" s="162">
        <f>F47/F44*100</f>
        <v>103.55567090578771</v>
      </c>
      <c r="G48" s="162">
        <f>G47/G44*100</f>
        <v>117.99654466342461</v>
      </c>
      <c r="H48" s="162">
        <v>0</v>
      </c>
      <c r="I48" s="163">
        <f>I47/I44*100</f>
        <v>121.64834110868192</v>
      </c>
      <c r="J48" s="137"/>
    </row>
    <row r="49" spans="1:10" ht="27" customHeight="1" hidden="1">
      <c r="A49" s="475" t="s">
        <v>75</v>
      </c>
      <c r="B49" s="151" t="s">
        <v>50</v>
      </c>
      <c r="C49" s="173">
        <v>10300</v>
      </c>
      <c r="D49" s="173">
        <v>3</v>
      </c>
      <c r="E49" s="173">
        <v>4053</v>
      </c>
      <c r="F49" s="173">
        <v>893</v>
      </c>
      <c r="G49" s="174" t="s">
        <v>76</v>
      </c>
      <c r="H49" s="173">
        <v>0</v>
      </c>
      <c r="I49" s="154">
        <v>15249</v>
      </c>
      <c r="J49" s="137"/>
    </row>
    <row r="50" spans="1:10" ht="27" customHeight="1" hidden="1">
      <c r="A50" s="476"/>
      <c r="B50" s="145" t="s">
        <v>52</v>
      </c>
      <c r="C50" s="171">
        <v>187710</v>
      </c>
      <c r="D50" s="171">
        <v>150</v>
      </c>
      <c r="E50" s="171">
        <v>175056</v>
      </c>
      <c r="F50" s="171">
        <v>4660</v>
      </c>
      <c r="G50" s="171">
        <v>35183</v>
      </c>
      <c r="H50" s="171">
        <v>0</v>
      </c>
      <c r="I50" s="147">
        <f>SUM(C50:H50)</f>
        <v>402759</v>
      </c>
      <c r="J50" s="137"/>
    </row>
    <row r="51" spans="1:10" ht="27" customHeight="1" hidden="1">
      <c r="A51" s="477"/>
      <c r="B51" s="172" t="s">
        <v>53</v>
      </c>
      <c r="C51" s="162">
        <f>C50/C47*100</f>
        <v>70.37137008795015</v>
      </c>
      <c r="D51" s="162">
        <f>D50/D47*100</f>
        <v>6.824385805277525</v>
      </c>
      <c r="E51" s="162">
        <f>E50/E47*100</f>
        <v>94.70472398346715</v>
      </c>
      <c r="F51" s="162">
        <f>F50/F47*100</f>
        <v>116.79197994987469</v>
      </c>
      <c r="G51" s="162">
        <f>G50/G47*100</f>
        <v>95.3960033621648</v>
      </c>
      <c r="H51" s="162">
        <v>0</v>
      </c>
      <c r="I51" s="163">
        <f>I50/I47*100</f>
        <v>81.42220335385268</v>
      </c>
      <c r="J51" s="137"/>
    </row>
    <row r="52" spans="1:10" ht="27" customHeight="1" hidden="1">
      <c r="A52" s="472" t="s">
        <v>77</v>
      </c>
      <c r="B52" s="151" t="s">
        <v>50</v>
      </c>
      <c r="C52" s="173">
        <v>6719</v>
      </c>
      <c r="D52" s="173">
        <v>9</v>
      </c>
      <c r="E52" s="173">
        <v>2565</v>
      </c>
      <c r="F52" s="173">
        <v>912</v>
      </c>
      <c r="G52" s="174" t="s">
        <v>78</v>
      </c>
      <c r="H52" s="173">
        <v>0</v>
      </c>
      <c r="I52" s="154">
        <f>SUM(C52+D52+E52+F52+H52)</f>
        <v>10205</v>
      </c>
      <c r="J52" s="137"/>
    </row>
    <row r="53" spans="1:10" ht="27" customHeight="1" hidden="1">
      <c r="A53" s="473"/>
      <c r="B53" s="145" t="s">
        <v>52</v>
      </c>
      <c r="C53" s="171">
        <v>134557</v>
      </c>
      <c r="D53" s="171">
        <v>690</v>
      </c>
      <c r="E53" s="171">
        <v>114825</v>
      </c>
      <c r="F53" s="171">
        <v>4652</v>
      </c>
      <c r="G53" s="171">
        <v>23229</v>
      </c>
      <c r="H53" s="171">
        <v>0</v>
      </c>
      <c r="I53" s="147">
        <f>SUM(C53:H53)</f>
        <v>277953</v>
      </c>
      <c r="J53" s="137"/>
    </row>
    <row r="54" spans="1:10" ht="27" customHeight="1" hidden="1">
      <c r="A54" s="473"/>
      <c r="B54" s="172" t="s">
        <v>53</v>
      </c>
      <c r="C54" s="162">
        <f>C53/C50*100</f>
        <v>71.68344787171701</v>
      </c>
      <c r="D54" s="162">
        <f>D53/D50*100</f>
        <v>459.99999999999994</v>
      </c>
      <c r="E54" s="162">
        <f>E53/E50*100</f>
        <v>65.59329585961063</v>
      </c>
      <c r="F54" s="162">
        <f>F53/F50*100</f>
        <v>99.8283261802575</v>
      </c>
      <c r="G54" s="162">
        <f>G53/G50*100</f>
        <v>66.02336355626296</v>
      </c>
      <c r="H54" s="162">
        <v>0</v>
      </c>
      <c r="I54" s="163">
        <f>I53/I50*100</f>
        <v>69.01223808778947</v>
      </c>
      <c r="J54" s="137"/>
    </row>
    <row r="55" spans="1:10" ht="27" customHeight="1" hidden="1">
      <c r="A55" s="472" t="s">
        <v>79</v>
      </c>
      <c r="B55" s="151" t="s">
        <v>50</v>
      </c>
      <c r="C55" s="173">
        <v>7353</v>
      </c>
      <c r="D55" s="173">
        <v>11</v>
      </c>
      <c r="E55" s="173">
        <v>1975</v>
      </c>
      <c r="F55" s="173">
        <v>1006</v>
      </c>
      <c r="G55" s="174" t="s">
        <v>80</v>
      </c>
      <c r="H55" s="173">
        <v>0</v>
      </c>
      <c r="I55" s="154">
        <f>SUM(C55+D55+E55+F55+H55)</f>
        <v>10345</v>
      </c>
      <c r="J55" s="137"/>
    </row>
    <row r="56" spans="1:10" ht="27" customHeight="1" hidden="1">
      <c r="A56" s="473"/>
      <c r="B56" s="145" t="s">
        <v>52</v>
      </c>
      <c r="C56" s="171">
        <v>166476</v>
      </c>
      <c r="D56" s="171">
        <v>556</v>
      </c>
      <c r="E56" s="171">
        <v>90696</v>
      </c>
      <c r="F56" s="171">
        <v>4787</v>
      </c>
      <c r="G56" s="171">
        <v>18462</v>
      </c>
      <c r="H56" s="171">
        <v>0</v>
      </c>
      <c r="I56" s="147">
        <f>SUM(C56:H56)</f>
        <v>280977</v>
      </c>
      <c r="J56" s="137"/>
    </row>
    <row r="57" spans="1:10" ht="27" customHeight="1" hidden="1">
      <c r="A57" s="458"/>
      <c r="B57" s="166" t="s">
        <v>53</v>
      </c>
      <c r="C57" s="160">
        <f>C56/C53*100</f>
        <v>123.72154551602668</v>
      </c>
      <c r="D57" s="160">
        <f>D56/D53*100</f>
        <v>80.57971014492755</v>
      </c>
      <c r="E57" s="160">
        <f>E56/E53*100</f>
        <v>78.98628347485304</v>
      </c>
      <c r="F57" s="160">
        <f>F56/F53*100</f>
        <v>102.90197764402407</v>
      </c>
      <c r="G57" s="160">
        <f>G56/G53*100</f>
        <v>79.47823840888545</v>
      </c>
      <c r="H57" s="160">
        <v>0</v>
      </c>
      <c r="I57" s="161">
        <f>I56/I53*100</f>
        <v>101.08795371879418</v>
      </c>
      <c r="J57" s="137"/>
    </row>
    <row r="58" spans="1:10" ht="27" customHeight="1" hidden="1">
      <c r="A58" s="472" t="s">
        <v>81</v>
      </c>
      <c r="B58" s="151" t="s">
        <v>50</v>
      </c>
      <c r="C58" s="173">
        <v>7731</v>
      </c>
      <c r="D58" s="173">
        <v>7</v>
      </c>
      <c r="E58" s="173">
        <v>1368</v>
      </c>
      <c r="F58" s="173">
        <v>1265</v>
      </c>
      <c r="G58" s="174" t="s">
        <v>82</v>
      </c>
      <c r="H58" s="173">
        <v>0</v>
      </c>
      <c r="I58" s="154">
        <f>SUM(C58+D58+E58+F58+H58)</f>
        <v>10371</v>
      </c>
      <c r="J58" s="137"/>
    </row>
    <row r="59" spans="1:10" ht="27" customHeight="1" hidden="1">
      <c r="A59" s="473"/>
      <c r="B59" s="145" t="s">
        <v>52</v>
      </c>
      <c r="C59" s="171">
        <v>179513</v>
      </c>
      <c r="D59" s="171">
        <v>276</v>
      </c>
      <c r="E59" s="171">
        <v>48789</v>
      </c>
      <c r="F59" s="171">
        <v>6067</v>
      </c>
      <c r="G59" s="171">
        <v>9992</v>
      </c>
      <c r="H59" s="171">
        <v>0</v>
      </c>
      <c r="I59" s="147">
        <f>SUM(C59:H59)</f>
        <v>244637</v>
      </c>
      <c r="J59" s="137"/>
    </row>
    <row r="60" spans="1:10" ht="27" customHeight="1" hidden="1">
      <c r="A60" s="458"/>
      <c r="B60" s="166" t="s">
        <v>53</v>
      </c>
      <c r="C60" s="160">
        <f>C59/C56*100</f>
        <v>107.8311588457195</v>
      </c>
      <c r="D60" s="160">
        <f>D59/D56*100</f>
        <v>49.64028776978417</v>
      </c>
      <c r="E60" s="160">
        <f>E59/E56*100</f>
        <v>53.79399311987299</v>
      </c>
      <c r="F60" s="160">
        <f>F59/F56*100</f>
        <v>126.7390850219344</v>
      </c>
      <c r="G60" s="160">
        <f>G59/G56*100</f>
        <v>54.12198028382625</v>
      </c>
      <c r="H60" s="160">
        <v>0</v>
      </c>
      <c r="I60" s="161">
        <f>I59/I56*100</f>
        <v>87.06655704915349</v>
      </c>
      <c r="J60" s="137"/>
    </row>
    <row r="61" spans="1:10" ht="27" customHeight="1">
      <c r="A61" s="472" t="s">
        <v>83</v>
      </c>
      <c r="B61" s="151" t="s">
        <v>50</v>
      </c>
      <c r="C61" s="173">
        <v>7741</v>
      </c>
      <c r="D61" s="173">
        <v>4</v>
      </c>
      <c r="E61" s="173">
        <v>1075</v>
      </c>
      <c r="F61" s="173">
        <v>1310</v>
      </c>
      <c r="G61" s="174" t="s">
        <v>84</v>
      </c>
      <c r="H61" s="173">
        <v>0</v>
      </c>
      <c r="I61" s="154">
        <f>SUM(C61+D61+E61+F61+H61)</f>
        <v>10130</v>
      </c>
      <c r="J61" s="137"/>
    </row>
    <row r="62" spans="1:10" ht="27" customHeight="1">
      <c r="A62" s="473"/>
      <c r="B62" s="145" t="s">
        <v>52</v>
      </c>
      <c r="C62" s="171">
        <v>162443</v>
      </c>
      <c r="D62" s="171">
        <v>111</v>
      </c>
      <c r="E62" s="171">
        <v>50558</v>
      </c>
      <c r="F62" s="171">
        <v>6612</v>
      </c>
      <c r="G62" s="171">
        <v>10410</v>
      </c>
      <c r="H62" s="171">
        <v>0</v>
      </c>
      <c r="I62" s="147">
        <f>SUM(C62:H62)</f>
        <v>230134</v>
      </c>
      <c r="J62" s="137"/>
    </row>
    <row r="63" spans="1:10" ht="27" customHeight="1">
      <c r="A63" s="458"/>
      <c r="B63" s="166" t="s">
        <v>53</v>
      </c>
      <c r="C63" s="156">
        <f>C62/C59*100</f>
        <v>90.49093937486423</v>
      </c>
      <c r="D63" s="156">
        <f>D62/D59*100</f>
        <v>40.21739130434783</v>
      </c>
      <c r="E63" s="156">
        <f>E62/E59*100</f>
        <v>103.62581729488205</v>
      </c>
      <c r="F63" s="156">
        <f>F62/F59*100</f>
        <v>108.98302291082909</v>
      </c>
      <c r="G63" s="156">
        <f>G62/G59*100</f>
        <v>104.18334667734189</v>
      </c>
      <c r="H63" s="156">
        <v>0</v>
      </c>
      <c r="I63" s="157">
        <f>I62/I59*100</f>
        <v>94.0716244885279</v>
      </c>
      <c r="J63" s="137"/>
    </row>
    <row r="64" spans="1:10" ht="27" customHeight="1">
      <c r="A64" s="472" t="s">
        <v>85</v>
      </c>
      <c r="B64" s="151" t="s">
        <v>50</v>
      </c>
      <c r="C64" s="173">
        <v>8505</v>
      </c>
      <c r="D64" s="173">
        <v>2</v>
      </c>
      <c r="E64" s="173">
        <v>1313</v>
      </c>
      <c r="F64" s="173">
        <v>1574</v>
      </c>
      <c r="G64" s="174" t="s">
        <v>86</v>
      </c>
      <c r="H64" s="173">
        <v>0</v>
      </c>
      <c r="I64" s="154">
        <f>SUM(C64+D64+E64+F64+H64)</f>
        <v>11394</v>
      </c>
      <c r="J64" s="137"/>
    </row>
    <row r="65" spans="1:10" ht="27" customHeight="1">
      <c r="A65" s="473"/>
      <c r="B65" s="145" t="s">
        <v>52</v>
      </c>
      <c r="C65" s="171">
        <v>142461</v>
      </c>
      <c r="D65" s="171">
        <v>260</v>
      </c>
      <c r="E65" s="171">
        <v>68125</v>
      </c>
      <c r="F65" s="171">
        <v>9228</v>
      </c>
      <c r="G65" s="171">
        <v>14093</v>
      </c>
      <c r="H65" s="171">
        <v>0</v>
      </c>
      <c r="I65" s="147">
        <f>SUM(C65:H65)</f>
        <v>234167</v>
      </c>
      <c r="J65" s="137"/>
    </row>
    <row r="66" spans="1:10" ht="27" customHeight="1">
      <c r="A66" s="458"/>
      <c r="B66" s="166" t="s">
        <v>53</v>
      </c>
      <c r="C66" s="156">
        <f>C65/C62*100</f>
        <v>87.69906982757028</v>
      </c>
      <c r="D66" s="156">
        <f>D65/D62*100</f>
        <v>234.23423423423424</v>
      </c>
      <c r="E66" s="156">
        <f>E65/E62*100</f>
        <v>134.74623205031844</v>
      </c>
      <c r="F66" s="156">
        <f>F65/F62*100</f>
        <v>139.56442831215972</v>
      </c>
      <c r="G66" s="156">
        <f>G65/G62*100</f>
        <v>135.37944284341978</v>
      </c>
      <c r="H66" s="156">
        <v>0</v>
      </c>
      <c r="I66" s="157">
        <f>I65/I62*100</f>
        <v>101.75245726402878</v>
      </c>
      <c r="J66" s="137"/>
    </row>
    <row r="67" spans="1:9" ht="27" customHeight="1">
      <c r="A67" s="472" t="s">
        <v>87</v>
      </c>
      <c r="B67" s="151" t="s">
        <v>50</v>
      </c>
      <c r="C67" s="173">
        <v>10299</v>
      </c>
      <c r="D67" s="173">
        <v>8</v>
      </c>
      <c r="E67" s="173">
        <v>1858</v>
      </c>
      <c r="F67" s="173">
        <v>1858</v>
      </c>
      <c r="G67" s="174" t="s">
        <v>88</v>
      </c>
      <c r="H67" s="173">
        <v>6</v>
      </c>
      <c r="I67" s="154">
        <f>SUM(C67+D67+E67+F67+H67)</f>
        <v>14029</v>
      </c>
    </row>
    <row r="68" spans="1:9" ht="27" customHeight="1">
      <c r="A68" s="473"/>
      <c r="B68" s="145" t="s">
        <v>52</v>
      </c>
      <c r="C68" s="171">
        <v>156352</v>
      </c>
      <c r="D68" s="171">
        <v>560</v>
      </c>
      <c r="E68" s="171">
        <v>113021</v>
      </c>
      <c r="F68" s="171">
        <v>11965</v>
      </c>
      <c r="G68" s="171">
        <v>23666</v>
      </c>
      <c r="H68" s="171">
        <v>4393</v>
      </c>
      <c r="I68" s="147">
        <f>SUM(C68:H68)</f>
        <v>309957</v>
      </c>
    </row>
    <row r="69" spans="1:9" ht="27" customHeight="1">
      <c r="A69" s="458"/>
      <c r="B69" s="166" t="s">
        <v>53</v>
      </c>
      <c r="C69" s="156">
        <f>C68/C65*100</f>
        <v>109.75073879868877</v>
      </c>
      <c r="D69" s="156">
        <f>D68/D65*100</f>
        <v>215.3846153846154</v>
      </c>
      <c r="E69" s="156">
        <f>E68/E65*100</f>
        <v>165.90238532110092</v>
      </c>
      <c r="F69" s="156">
        <f>F68/F65*100</f>
        <v>129.65973125270915</v>
      </c>
      <c r="G69" s="156">
        <f>G68/G65*100</f>
        <v>167.92733981409208</v>
      </c>
      <c r="H69" s="156" t="s">
        <v>89</v>
      </c>
      <c r="I69" s="157">
        <f>I68/I65*100</f>
        <v>132.36579022663312</v>
      </c>
    </row>
    <row r="70" spans="1:9" ht="27" customHeight="1">
      <c r="A70" s="472" t="s">
        <v>90</v>
      </c>
      <c r="B70" s="151" t="s">
        <v>50</v>
      </c>
      <c r="C70" s="175">
        <v>3925</v>
      </c>
      <c r="D70" s="175">
        <v>9</v>
      </c>
      <c r="E70" s="175">
        <v>1099</v>
      </c>
      <c r="F70" s="175">
        <v>687</v>
      </c>
      <c r="G70" s="176" t="s">
        <v>91</v>
      </c>
      <c r="H70" s="175">
        <v>1</v>
      </c>
      <c r="I70" s="177">
        <f>SUM(C70+D70+E70+F70+H70)</f>
        <v>5721</v>
      </c>
    </row>
    <row r="71" spans="1:9" ht="27" customHeight="1">
      <c r="A71" s="473"/>
      <c r="B71" s="145" t="s">
        <v>52</v>
      </c>
      <c r="C71" s="178">
        <v>57688</v>
      </c>
      <c r="D71" s="178">
        <v>986</v>
      </c>
      <c r="E71" s="178">
        <v>96184</v>
      </c>
      <c r="F71" s="178">
        <v>5094</v>
      </c>
      <c r="G71" s="178">
        <v>20061</v>
      </c>
      <c r="H71" s="178">
        <v>624</v>
      </c>
      <c r="I71" s="179">
        <f>SUM(C71:H71)</f>
        <v>180637</v>
      </c>
    </row>
    <row r="72" spans="1:9" ht="27" customHeight="1">
      <c r="A72" s="458"/>
      <c r="B72" s="166" t="s">
        <v>53</v>
      </c>
      <c r="C72" s="180">
        <f aca="true" t="shared" si="11" ref="C72:I72">C71/C68*100</f>
        <v>36.89623413835449</v>
      </c>
      <c r="D72" s="180">
        <f t="shared" si="11"/>
        <v>176.07142857142856</v>
      </c>
      <c r="E72" s="180">
        <f t="shared" si="11"/>
        <v>85.10276851204644</v>
      </c>
      <c r="F72" s="180">
        <f t="shared" si="11"/>
        <v>42.57417467613874</v>
      </c>
      <c r="G72" s="180">
        <f t="shared" si="11"/>
        <v>84.76717654018422</v>
      </c>
      <c r="H72" s="180">
        <f t="shared" si="11"/>
        <v>14.204416116549053</v>
      </c>
      <c r="I72" s="181">
        <f t="shared" si="11"/>
        <v>58.278083734195384</v>
      </c>
    </row>
    <row r="73" spans="1:9" ht="27" customHeight="1">
      <c r="A73" s="473" t="s">
        <v>92</v>
      </c>
      <c r="B73" s="182" t="s">
        <v>93</v>
      </c>
      <c r="C73" s="183">
        <v>6326</v>
      </c>
      <c r="D73" s="183">
        <v>16</v>
      </c>
      <c r="E73" s="183">
        <v>1809</v>
      </c>
      <c r="F73" s="183">
        <v>921</v>
      </c>
      <c r="G73" s="184" t="s">
        <v>94</v>
      </c>
      <c r="H73" s="183">
        <v>1</v>
      </c>
      <c r="I73" s="185">
        <f>SUM(C73+D73+E73+F73+H73)</f>
        <v>9073</v>
      </c>
    </row>
    <row r="74" spans="1:9" ht="27" customHeight="1">
      <c r="A74" s="473"/>
      <c r="B74" s="186" t="s">
        <v>95</v>
      </c>
      <c r="C74" s="178">
        <v>99702</v>
      </c>
      <c r="D74" s="178">
        <v>1459</v>
      </c>
      <c r="E74" s="178">
        <v>137498</v>
      </c>
      <c r="F74" s="178">
        <v>7031</v>
      </c>
      <c r="G74" s="178">
        <v>28766</v>
      </c>
      <c r="H74" s="178">
        <v>624</v>
      </c>
      <c r="I74" s="179">
        <f>SUM(C74:H74)</f>
        <v>275080</v>
      </c>
    </row>
    <row r="75" spans="1:9" ht="27" customHeight="1" thickBot="1">
      <c r="A75" s="474"/>
      <c r="B75" s="187" t="s">
        <v>96</v>
      </c>
      <c r="C75" s="188">
        <f aca="true" t="shared" si="12" ref="C75:I75">C74/C71*100</f>
        <v>172.8297046179448</v>
      </c>
      <c r="D75" s="188">
        <f t="shared" si="12"/>
        <v>147.97160243407708</v>
      </c>
      <c r="E75" s="188">
        <f t="shared" si="12"/>
        <v>142.9530899110039</v>
      </c>
      <c r="F75" s="189">
        <f t="shared" si="12"/>
        <v>138.02512760109934</v>
      </c>
      <c r="G75" s="190">
        <f t="shared" si="12"/>
        <v>143.39265241014905</v>
      </c>
      <c r="H75" s="191">
        <f t="shared" si="12"/>
        <v>100</v>
      </c>
      <c r="I75" s="192">
        <f t="shared" si="12"/>
        <v>152.28330851375964</v>
      </c>
    </row>
    <row r="76" ht="27" customHeight="1">
      <c r="A76" s="135" t="s">
        <v>97</v>
      </c>
    </row>
    <row r="77" ht="27" customHeight="1">
      <c r="A77" s="135" t="s">
        <v>98</v>
      </c>
    </row>
    <row r="78" ht="27" customHeight="1">
      <c r="A78" s="193"/>
    </row>
    <row r="79" ht="27" customHeight="1"/>
    <row r="80" ht="27" customHeight="1"/>
    <row r="81" ht="27" customHeight="1"/>
    <row r="82" ht="27" customHeight="1"/>
    <row r="83" ht="27" customHeight="1"/>
  </sheetData>
  <sheetProtection/>
  <mergeCells count="24"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4" r:id="rId1"/>
  <headerFooter alignWithMargins="0">
    <oddFooter>&amp;C&amp;"ＭＳ Ｐゴシック,標準"&amp;14- &amp;P+66 -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showGridLines="0" view="pageBreakPreview" zoomScale="75" zoomScaleSheetLayoutView="75" zoomScalePageLayoutView="0" workbookViewId="0" topLeftCell="A1">
      <selection activeCell="A153" sqref="A153"/>
    </sheetView>
  </sheetViews>
  <sheetFormatPr defaultColWidth="9.3984375" defaultRowHeight="33.75" customHeight="1"/>
  <cols>
    <col min="1" max="1" width="11.3984375" style="135" customWidth="1"/>
    <col min="2" max="2" width="6.59765625" style="135" customWidth="1"/>
    <col min="3" max="8" width="13.09765625" style="135" customWidth="1"/>
    <col min="9" max="9" width="12.69921875" style="135" customWidth="1"/>
    <col min="10" max="16384" width="9.3984375" style="135" customWidth="1"/>
  </cols>
  <sheetData>
    <row r="1" ht="27" customHeight="1">
      <c r="A1" s="134" t="s">
        <v>99</v>
      </c>
    </row>
    <row r="2" spans="2:9" ht="27" customHeight="1" thickBot="1">
      <c r="B2" s="136"/>
      <c r="C2" s="137"/>
      <c r="D2" s="137"/>
      <c r="E2" s="137"/>
      <c r="F2" s="137"/>
      <c r="G2" s="137"/>
      <c r="H2" s="194"/>
      <c r="I2" s="194" t="s">
        <v>41</v>
      </c>
    </row>
    <row r="3" spans="1:9" ht="27" customHeight="1">
      <c r="A3" s="138" t="s">
        <v>42</v>
      </c>
      <c r="B3" s="139" t="s">
        <v>43</v>
      </c>
      <c r="C3" s="139" t="s">
        <v>44</v>
      </c>
      <c r="D3" s="139" t="s">
        <v>45</v>
      </c>
      <c r="E3" s="139" t="s">
        <v>46</v>
      </c>
      <c r="F3" s="139" t="s">
        <v>1</v>
      </c>
      <c r="G3" s="139" t="s">
        <v>47</v>
      </c>
      <c r="H3" s="139" t="s">
        <v>48</v>
      </c>
      <c r="I3" s="140" t="s">
        <v>0</v>
      </c>
    </row>
    <row r="4" spans="1:9" ht="27" customHeight="1" hidden="1">
      <c r="A4" s="478" t="s">
        <v>49</v>
      </c>
      <c r="B4" s="195" t="s">
        <v>50</v>
      </c>
      <c r="C4" s="196">
        <v>6728</v>
      </c>
      <c r="D4" s="196">
        <v>60</v>
      </c>
      <c r="E4" s="196">
        <v>1296</v>
      </c>
      <c r="F4" s="196">
        <v>834</v>
      </c>
      <c r="G4" s="197" t="s">
        <v>100</v>
      </c>
      <c r="H4" s="196">
        <v>2</v>
      </c>
      <c r="I4" s="198">
        <f>SUM(C4:H4)</f>
        <v>8920</v>
      </c>
    </row>
    <row r="5" spans="1:9" ht="27" customHeight="1" hidden="1">
      <c r="A5" s="478"/>
      <c r="B5" s="195" t="s">
        <v>52</v>
      </c>
      <c r="C5" s="196">
        <v>151229</v>
      </c>
      <c r="D5" s="196">
        <v>7963</v>
      </c>
      <c r="E5" s="196">
        <v>59195</v>
      </c>
      <c r="F5" s="196">
        <v>2294</v>
      </c>
      <c r="G5" s="196">
        <v>15592</v>
      </c>
      <c r="H5" s="196">
        <v>1328</v>
      </c>
      <c r="I5" s="198">
        <f>SUM(C5:H5)</f>
        <v>237601</v>
      </c>
    </row>
    <row r="6" spans="1:9" ht="27" customHeight="1" hidden="1">
      <c r="A6" s="478"/>
      <c r="B6" s="195" t="s">
        <v>53</v>
      </c>
      <c r="C6" s="199">
        <v>104.6</v>
      </c>
      <c r="D6" s="199">
        <v>75.2</v>
      </c>
      <c r="E6" s="199">
        <v>140</v>
      </c>
      <c r="F6" s="199">
        <v>143.6</v>
      </c>
      <c r="G6" s="199">
        <v>139.7</v>
      </c>
      <c r="H6" s="199">
        <v>40</v>
      </c>
      <c r="I6" s="200">
        <v>111.3</v>
      </c>
    </row>
    <row r="7" spans="1:10" ht="27" customHeight="1" hidden="1">
      <c r="A7" s="478" t="s">
        <v>11</v>
      </c>
      <c r="B7" s="195" t="s">
        <v>50</v>
      </c>
      <c r="C7" s="196">
        <v>6553</v>
      </c>
      <c r="D7" s="196">
        <v>62</v>
      </c>
      <c r="E7" s="196">
        <v>1879</v>
      </c>
      <c r="F7" s="196">
        <v>589</v>
      </c>
      <c r="G7" s="197" t="s">
        <v>101</v>
      </c>
      <c r="H7" s="201">
        <v>0</v>
      </c>
      <c r="I7" s="198">
        <f>SUM(C7:H7)</f>
        <v>9083</v>
      </c>
      <c r="J7" s="202"/>
    </row>
    <row r="8" spans="1:9" ht="27" customHeight="1" hidden="1">
      <c r="A8" s="478"/>
      <c r="B8" s="195" t="s">
        <v>52</v>
      </c>
      <c r="C8" s="196">
        <v>135569</v>
      </c>
      <c r="D8" s="196">
        <v>6044</v>
      </c>
      <c r="E8" s="196">
        <v>68933</v>
      </c>
      <c r="F8" s="196">
        <v>1600</v>
      </c>
      <c r="G8" s="196">
        <v>17970</v>
      </c>
      <c r="H8" s="201">
        <v>0</v>
      </c>
      <c r="I8" s="198">
        <f>SUM(C8:H8)</f>
        <v>230116</v>
      </c>
    </row>
    <row r="9" spans="1:9" ht="27" customHeight="1" hidden="1">
      <c r="A9" s="478"/>
      <c r="B9" s="195" t="s">
        <v>53</v>
      </c>
      <c r="C9" s="199">
        <f>C8/C5*100</f>
        <v>89.64484325096377</v>
      </c>
      <c r="D9" s="199">
        <f>D8/D5*100</f>
        <v>75.9010423207334</v>
      </c>
      <c r="E9" s="199">
        <f>E8/E5*100</f>
        <v>116.45071374271477</v>
      </c>
      <c r="F9" s="199">
        <f>F8/F5*100</f>
        <v>69.74716652136007</v>
      </c>
      <c r="G9" s="199">
        <f>G8/G5*100</f>
        <v>115.25141097998974</v>
      </c>
      <c r="H9" s="201">
        <v>0</v>
      </c>
      <c r="I9" s="200">
        <f>I8/I5*100</f>
        <v>96.84976073333024</v>
      </c>
    </row>
    <row r="10" spans="1:9" ht="27" customHeight="1" hidden="1" collapsed="1">
      <c r="A10" s="478" t="s">
        <v>12</v>
      </c>
      <c r="B10" s="195" t="s">
        <v>50</v>
      </c>
      <c r="C10" s="203">
        <v>6638</v>
      </c>
      <c r="D10" s="196">
        <v>77</v>
      </c>
      <c r="E10" s="196">
        <v>2086</v>
      </c>
      <c r="F10" s="196">
        <v>690</v>
      </c>
      <c r="G10" s="197" t="s">
        <v>102</v>
      </c>
      <c r="H10" s="196">
        <v>4</v>
      </c>
      <c r="I10" s="198">
        <f>SUM(C10:H10)</f>
        <v>9495</v>
      </c>
    </row>
    <row r="11" spans="1:9" ht="27" customHeight="1" hidden="1">
      <c r="A11" s="478"/>
      <c r="B11" s="195" t="s">
        <v>52</v>
      </c>
      <c r="C11" s="196">
        <v>149712</v>
      </c>
      <c r="D11" s="196">
        <v>5777</v>
      </c>
      <c r="E11" s="196">
        <v>116947</v>
      </c>
      <c r="F11" s="196">
        <v>2001</v>
      </c>
      <c r="G11" s="196">
        <v>29467</v>
      </c>
      <c r="H11" s="196">
        <v>2108</v>
      </c>
      <c r="I11" s="198">
        <f>SUM(C11:H11)</f>
        <v>306012</v>
      </c>
    </row>
    <row r="12" spans="1:9" ht="27" customHeight="1" hidden="1">
      <c r="A12" s="478"/>
      <c r="B12" s="204" t="s">
        <v>53</v>
      </c>
      <c r="C12" s="199">
        <f>C11/C8*100</f>
        <v>110.43232597422714</v>
      </c>
      <c r="D12" s="199">
        <f>D11/D8*100</f>
        <v>95.58239576439445</v>
      </c>
      <c r="E12" s="199">
        <f>E11/E8*100</f>
        <v>169.65314145619658</v>
      </c>
      <c r="F12" s="199">
        <f>F11/F8*100</f>
        <v>125.06250000000001</v>
      </c>
      <c r="G12" s="199">
        <f>G11/G8*100</f>
        <v>163.97885364496383</v>
      </c>
      <c r="H12" s="199" t="s">
        <v>103</v>
      </c>
      <c r="I12" s="200">
        <f>I11/I8*100</f>
        <v>132.98162665785952</v>
      </c>
    </row>
    <row r="13" spans="1:9" ht="27" customHeight="1" hidden="1">
      <c r="A13" s="478" t="s">
        <v>13</v>
      </c>
      <c r="B13" s="151" t="s">
        <v>50</v>
      </c>
      <c r="C13" s="152">
        <v>6923</v>
      </c>
      <c r="D13" s="152">
        <v>71</v>
      </c>
      <c r="E13" s="152">
        <v>2036</v>
      </c>
      <c r="F13" s="152">
        <v>825</v>
      </c>
      <c r="G13" s="153" t="s">
        <v>104</v>
      </c>
      <c r="H13" s="152">
        <v>5</v>
      </c>
      <c r="I13" s="154">
        <f>SUM(C13:H13)</f>
        <v>9860</v>
      </c>
    </row>
    <row r="14" spans="1:9" ht="27" customHeight="1" hidden="1">
      <c r="A14" s="478"/>
      <c r="B14" s="145" t="s">
        <v>52</v>
      </c>
      <c r="C14" s="146">
        <v>138984</v>
      </c>
      <c r="D14" s="146">
        <v>9942</v>
      </c>
      <c r="E14" s="146">
        <v>92125</v>
      </c>
      <c r="F14" s="146">
        <v>2397</v>
      </c>
      <c r="G14" s="146">
        <v>23188</v>
      </c>
      <c r="H14" s="146">
        <v>2507</v>
      </c>
      <c r="I14" s="147">
        <f>SUM(C14:H14)</f>
        <v>269143</v>
      </c>
    </row>
    <row r="15" spans="1:9" ht="27" customHeight="1" hidden="1">
      <c r="A15" s="478"/>
      <c r="B15" s="172" t="s">
        <v>53</v>
      </c>
      <c r="C15" s="149">
        <f aca="true" t="shared" si="0" ref="C15:I15">C14/C11*100</f>
        <v>92.83424174414877</v>
      </c>
      <c r="D15" s="149">
        <f t="shared" si="0"/>
        <v>172.09624372511684</v>
      </c>
      <c r="E15" s="149">
        <f t="shared" si="0"/>
        <v>78.77500064131615</v>
      </c>
      <c r="F15" s="149">
        <f t="shared" si="0"/>
        <v>119.79010494752625</v>
      </c>
      <c r="G15" s="149">
        <f t="shared" si="0"/>
        <v>78.69141751790139</v>
      </c>
      <c r="H15" s="149">
        <f t="shared" si="0"/>
        <v>118.92789373814041</v>
      </c>
      <c r="I15" s="150">
        <f t="shared" si="0"/>
        <v>87.95177966877115</v>
      </c>
    </row>
    <row r="16" spans="1:9" ht="27" customHeight="1" hidden="1">
      <c r="A16" s="483" t="s">
        <v>14</v>
      </c>
      <c r="B16" s="151" t="s">
        <v>50</v>
      </c>
      <c r="C16" s="152">
        <v>7615</v>
      </c>
      <c r="D16" s="152">
        <v>97</v>
      </c>
      <c r="E16" s="152">
        <v>2294</v>
      </c>
      <c r="F16" s="152">
        <v>997</v>
      </c>
      <c r="G16" s="153" t="s">
        <v>105</v>
      </c>
      <c r="H16" s="152">
        <v>1</v>
      </c>
      <c r="I16" s="154">
        <f>SUM(C16:H16)</f>
        <v>11004</v>
      </c>
    </row>
    <row r="17" spans="1:9" ht="27" customHeight="1" hidden="1">
      <c r="A17" s="481"/>
      <c r="B17" s="145" t="s">
        <v>52</v>
      </c>
      <c r="C17" s="146">
        <v>123785</v>
      </c>
      <c r="D17" s="146">
        <v>7179</v>
      </c>
      <c r="E17" s="146">
        <v>90498</v>
      </c>
      <c r="F17" s="146">
        <v>2889</v>
      </c>
      <c r="G17" s="146">
        <v>21086</v>
      </c>
      <c r="H17" s="146">
        <v>522</v>
      </c>
      <c r="I17" s="147">
        <f>SUM(C17:H17)</f>
        <v>245959</v>
      </c>
    </row>
    <row r="18" spans="1:9" ht="27" customHeight="1" hidden="1">
      <c r="A18" s="484"/>
      <c r="B18" s="166" t="s">
        <v>53</v>
      </c>
      <c r="C18" s="156">
        <f aca="true" t="shared" si="1" ref="C18:I18">C17/C14*100</f>
        <v>89.06420882979336</v>
      </c>
      <c r="D18" s="156">
        <f t="shared" si="1"/>
        <v>72.20881110440556</v>
      </c>
      <c r="E18" s="156">
        <f t="shared" si="1"/>
        <v>98.23392130257803</v>
      </c>
      <c r="F18" s="156">
        <f t="shared" si="1"/>
        <v>120.52565707133918</v>
      </c>
      <c r="G18" s="156">
        <f t="shared" si="1"/>
        <v>90.93496636191134</v>
      </c>
      <c r="H18" s="156">
        <f t="shared" si="1"/>
        <v>20.821699242122058</v>
      </c>
      <c r="I18" s="157">
        <f t="shared" si="1"/>
        <v>91.38599183333767</v>
      </c>
    </row>
    <row r="19" spans="1:9" ht="27" customHeight="1" hidden="1">
      <c r="A19" s="483" t="s">
        <v>15</v>
      </c>
      <c r="B19" s="151" t="s">
        <v>50</v>
      </c>
      <c r="C19" s="152">
        <v>9536</v>
      </c>
      <c r="D19" s="152">
        <v>158</v>
      </c>
      <c r="E19" s="152">
        <v>3528</v>
      </c>
      <c r="F19" s="152">
        <v>1210</v>
      </c>
      <c r="G19" s="153" t="s">
        <v>106</v>
      </c>
      <c r="H19" s="152">
        <v>2</v>
      </c>
      <c r="I19" s="154">
        <f>SUM(C19:H19)</f>
        <v>14434</v>
      </c>
    </row>
    <row r="20" spans="1:9" ht="27" customHeight="1" hidden="1">
      <c r="A20" s="481"/>
      <c r="B20" s="145" t="s">
        <v>52</v>
      </c>
      <c r="C20" s="146">
        <v>160498</v>
      </c>
      <c r="D20" s="146">
        <v>25583</v>
      </c>
      <c r="E20" s="146">
        <v>185138</v>
      </c>
      <c r="F20" s="146">
        <v>3626</v>
      </c>
      <c r="G20" s="146">
        <v>42517</v>
      </c>
      <c r="H20" s="146">
        <v>1884</v>
      </c>
      <c r="I20" s="147">
        <f>SUM(C20:H20)</f>
        <v>419246</v>
      </c>
    </row>
    <row r="21" spans="1:10" ht="27" customHeight="1" hidden="1">
      <c r="A21" s="484"/>
      <c r="B21" s="166" t="s">
        <v>53</v>
      </c>
      <c r="C21" s="156">
        <f aca="true" t="shared" si="2" ref="C21:I21">C20/C17*100</f>
        <v>129.6586823928586</v>
      </c>
      <c r="D21" s="156">
        <f t="shared" si="2"/>
        <v>356.3588243487951</v>
      </c>
      <c r="E21" s="156">
        <f t="shared" si="2"/>
        <v>204.5768967269995</v>
      </c>
      <c r="F21" s="156">
        <f t="shared" si="2"/>
        <v>125.51055728625822</v>
      </c>
      <c r="G21" s="156">
        <f t="shared" si="2"/>
        <v>201.63615669164378</v>
      </c>
      <c r="H21" s="156">
        <f t="shared" si="2"/>
        <v>360.91954022988506</v>
      </c>
      <c r="I21" s="157">
        <f t="shared" si="2"/>
        <v>170.45361218739708</v>
      </c>
      <c r="J21" s="165"/>
    </row>
    <row r="22" spans="1:10" ht="27" customHeight="1" hidden="1">
      <c r="A22" s="455" t="s">
        <v>16</v>
      </c>
      <c r="B22" s="141" t="s">
        <v>50</v>
      </c>
      <c r="C22" s="142">
        <v>7733</v>
      </c>
      <c r="D22" s="142">
        <v>122</v>
      </c>
      <c r="E22" s="142">
        <v>3446</v>
      </c>
      <c r="F22" s="142">
        <v>1331</v>
      </c>
      <c r="G22" s="143" t="s">
        <v>107</v>
      </c>
      <c r="H22" s="142">
        <v>2</v>
      </c>
      <c r="I22" s="144">
        <f>SUM(C22:H22)</f>
        <v>12634</v>
      </c>
      <c r="J22" s="137"/>
    </row>
    <row r="23" spans="1:10" ht="27" customHeight="1" hidden="1">
      <c r="A23" s="478"/>
      <c r="B23" s="145" t="s">
        <v>52</v>
      </c>
      <c r="C23" s="146">
        <v>152042</v>
      </c>
      <c r="D23" s="146">
        <v>7502</v>
      </c>
      <c r="E23" s="146">
        <v>157081</v>
      </c>
      <c r="F23" s="146">
        <v>4099</v>
      </c>
      <c r="G23" s="146">
        <v>34579</v>
      </c>
      <c r="H23" s="146">
        <v>1195</v>
      </c>
      <c r="I23" s="147">
        <f>SUM(C23:H23)</f>
        <v>356498</v>
      </c>
      <c r="J23" s="137"/>
    </row>
    <row r="24" spans="1:10" ht="27" customHeight="1" hidden="1">
      <c r="A24" s="478"/>
      <c r="B24" s="166" t="s">
        <v>53</v>
      </c>
      <c r="C24" s="156">
        <f aca="true" t="shared" si="3" ref="C24:I24">C23/C20*100</f>
        <v>94.73139852209997</v>
      </c>
      <c r="D24" s="156">
        <f t="shared" si="3"/>
        <v>29.32416057538209</v>
      </c>
      <c r="E24" s="156">
        <f t="shared" si="3"/>
        <v>84.84535859737062</v>
      </c>
      <c r="F24" s="156">
        <f t="shared" si="3"/>
        <v>113.04467733039161</v>
      </c>
      <c r="G24" s="156">
        <f t="shared" si="3"/>
        <v>81.32982101277136</v>
      </c>
      <c r="H24" s="156">
        <f t="shared" si="3"/>
        <v>63.42887473460722</v>
      </c>
      <c r="I24" s="157">
        <f t="shared" si="3"/>
        <v>85.0331309064368</v>
      </c>
      <c r="J24" s="137"/>
    </row>
    <row r="25" spans="1:10" ht="27" customHeight="1" hidden="1">
      <c r="A25" s="455" t="s">
        <v>60</v>
      </c>
      <c r="B25" s="151" t="s">
        <v>50</v>
      </c>
      <c r="C25" s="152">
        <v>11151</v>
      </c>
      <c r="D25" s="152">
        <v>214</v>
      </c>
      <c r="E25" s="152">
        <v>3709</v>
      </c>
      <c r="F25" s="152">
        <v>1473</v>
      </c>
      <c r="G25" s="153" t="s">
        <v>108</v>
      </c>
      <c r="H25" s="152">
        <v>12</v>
      </c>
      <c r="I25" s="154">
        <f>SUM(C25:H25)</f>
        <v>16559</v>
      </c>
      <c r="J25" s="137"/>
    </row>
    <row r="26" spans="1:10" ht="27" customHeight="1" hidden="1">
      <c r="A26" s="478"/>
      <c r="B26" s="145" t="s">
        <v>52</v>
      </c>
      <c r="C26" s="146">
        <v>159838</v>
      </c>
      <c r="D26" s="146">
        <v>14025</v>
      </c>
      <c r="E26" s="146">
        <v>218071</v>
      </c>
      <c r="F26" s="146">
        <v>4744</v>
      </c>
      <c r="G26" s="146">
        <v>47586</v>
      </c>
      <c r="H26" s="146">
        <v>11320</v>
      </c>
      <c r="I26" s="147">
        <f>SUM(C26:H26)</f>
        <v>455584</v>
      </c>
      <c r="J26" s="137"/>
    </row>
    <row r="27" spans="1:10" ht="27" customHeight="1" hidden="1">
      <c r="A27" s="478"/>
      <c r="B27" s="166" t="s">
        <v>53</v>
      </c>
      <c r="C27" s="156">
        <f aca="true" t="shared" si="4" ref="C27:I27">C26/C23*100</f>
        <v>105.12753055076887</v>
      </c>
      <c r="D27" s="156">
        <f t="shared" si="4"/>
        <v>186.95014662756597</v>
      </c>
      <c r="E27" s="156">
        <f t="shared" si="4"/>
        <v>138.82710194103677</v>
      </c>
      <c r="F27" s="156">
        <f t="shared" si="4"/>
        <v>115.73554525494023</v>
      </c>
      <c r="G27" s="156">
        <f t="shared" si="4"/>
        <v>137.61531565400966</v>
      </c>
      <c r="H27" s="156">
        <f t="shared" si="4"/>
        <v>947.2803347280335</v>
      </c>
      <c r="I27" s="157">
        <f t="shared" si="4"/>
        <v>127.79426532547167</v>
      </c>
      <c r="J27" s="137"/>
    </row>
    <row r="28" spans="1:10" ht="27" customHeight="1" hidden="1">
      <c r="A28" s="455" t="s">
        <v>62</v>
      </c>
      <c r="B28" s="151" t="s">
        <v>50</v>
      </c>
      <c r="C28" s="152">
        <v>11178</v>
      </c>
      <c r="D28" s="152">
        <v>146</v>
      </c>
      <c r="E28" s="152">
        <f>4101+29</f>
        <v>4130</v>
      </c>
      <c r="F28" s="152">
        <v>1629</v>
      </c>
      <c r="G28" s="153" t="s">
        <v>109</v>
      </c>
      <c r="H28" s="152">
        <f>1+6</f>
        <v>7</v>
      </c>
      <c r="I28" s="154">
        <f>SUM(C28:H28)</f>
        <v>17090</v>
      </c>
      <c r="J28" s="137"/>
    </row>
    <row r="29" spans="1:10" ht="27" customHeight="1" hidden="1">
      <c r="A29" s="478"/>
      <c r="B29" s="145" t="s">
        <v>52</v>
      </c>
      <c r="C29" s="146">
        <v>205375</v>
      </c>
      <c r="D29" s="146">
        <v>11644</v>
      </c>
      <c r="E29" s="146">
        <f>268156</f>
        <v>268156</v>
      </c>
      <c r="F29" s="146">
        <v>5468</v>
      </c>
      <c r="G29" s="146">
        <v>57596</v>
      </c>
      <c r="H29" s="146">
        <v>8693</v>
      </c>
      <c r="I29" s="147">
        <f>SUM(C29:H29)</f>
        <v>556932</v>
      </c>
      <c r="J29" s="137"/>
    </row>
    <row r="30" spans="1:10" ht="27" customHeight="1" hidden="1">
      <c r="A30" s="478"/>
      <c r="B30" s="166" t="s">
        <v>53</v>
      </c>
      <c r="C30" s="156">
        <f aca="true" t="shared" si="5" ref="C30:I30">C29/C26*100</f>
        <v>128.48947058897133</v>
      </c>
      <c r="D30" s="156">
        <f t="shared" si="5"/>
        <v>83.02317290552584</v>
      </c>
      <c r="E30" s="156">
        <f t="shared" si="5"/>
        <v>122.9672904696177</v>
      </c>
      <c r="F30" s="156">
        <f t="shared" si="5"/>
        <v>115.26138279932547</v>
      </c>
      <c r="G30" s="156">
        <f t="shared" si="5"/>
        <v>121.03559870550163</v>
      </c>
      <c r="H30" s="156">
        <f t="shared" si="5"/>
        <v>76.79328621908127</v>
      </c>
      <c r="I30" s="157">
        <f t="shared" si="5"/>
        <v>122.2457329493573</v>
      </c>
      <c r="J30" s="137"/>
    </row>
    <row r="31" spans="1:10" ht="27" customHeight="1" hidden="1">
      <c r="A31" s="455" t="s">
        <v>64</v>
      </c>
      <c r="B31" s="151" t="s">
        <v>50</v>
      </c>
      <c r="C31" s="152">
        <v>11268</v>
      </c>
      <c r="D31" s="152">
        <v>226</v>
      </c>
      <c r="E31" s="152">
        <f>4071+33</f>
        <v>4104</v>
      </c>
      <c r="F31" s="152">
        <v>1729</v>
      </c>
      <c r="G31" s="153" t="s">
        <v>110</v>
      </c>
      <c r="H31" s="152">
        <v>16</v>
      </c>
      <c r="I31" s="154">
        <f>SUM(C31:H31)</f>
        <v>17343</v>
      </c>
      <c r="J31" s="137"/>
    </row>
    <row r="32" spans="1:10" ht="27" customHeight="1" hidden="1">
      <c r="A32" s="478"/>
      <c r="B32" s="145" t="s">
        <v>52</v>
      </c>
      <c r="C32" s="146">
        <v>175072</v>
      </c>
      <c r="D32" s="146">
        <v>12925</v>
      </c>
      <c r="E32" s="146">
        <f>353213+979</f>
        <v>354192</v>
      </c>
      <c r="F32" s="146">
        <v>6025</v>
      </c>
      <c r="G32" s="146">
        <v>73878</v>
      </c>
      <c r="H32" s="146">
        <v>12244</v>
      </c>
      <c r="I32" s="147">
        <f>SUM(C32:H32)</f>
        <v>634336</v>
      </c>
      <c r="J32" s="137"/>
    </row>
    <row r="33" spans="1:10" ht="27" customHeight="1" hidden="1">
      <c r="A33" s="478"/>
      <c r="B33" s="166" t="s">
        <v>53</v>
      </c>
      <c r="C33" s="156">
        <f aca="true" t="shared" si="6" ref="C33:I33">C32/C29*100</f>
        <v>85.24503956177723</v>
      </c>
      <c r="D33" s="156">
        <f t="shared" si="6"/>
        <v>111.00137409824802</v>
      </c>
      <c r="E33" s="156">
        <f t="shared" si="6"/>
        <v>132.08430913348946</v>
      </c>
      <c r="F33" s="156">
        <f t="shared" si="6"/>
        <v>110.1865398683248</v>
      </c>
      <c r="G33" s="156">
        <f t="shared" si="6"/>
        <v>128.26932425862907</v>
      </c>
      <c r="H33" s="156">
        <f t="shared" si="6"/>
        <v>140.8489589324744</v>
      </c>
      <c r="I33" s="157">
        <f t="shared" si="6"/>
        <v>113.89828560757866</v>
      </c>
      <c r="J33" s="137"/>
    </row>
    <row r="34" spans="1:10" ht="27" customHeight="1" hidden="1">
      <c r="A34" s="455" t="s">
        <v>66</v>
      </c>
      <c r="B34" s="151" t="s">
        <v>50</v>
      </c>
      <c r="C34" s="152">
        <v>10320</v>
      </c>
      <c r="D34" s="152">
        <v>212</v>
      </c>
      <c r="E34" s="152">
        <v>3671</v>
      </c>
      <c r="F34" s="152">
        <v>1093</v>
      </c>
      <c r="G34" s="153" t="s">
        <v>111</v>
      </c>
      <c r="H34" s="152">
        <v>4</v>
      </c>
      <c r="I34" s="154">
        <f>SUM(C34:H34)</f>
        <v>15300</v>
      </c>
      <c r="J34" s="137"/>
    </row>
    <row r="35" spans="1:10" ht="27" customHeight="1" hidden="1">
      <c r="A35" s="478"/>
      <c r="B35" s="145" t="s">
        <v>52</v>
      </c>
      <c r="C35" s="146">
        <v>130893</v>
      </c>
      <c r="D35" s="146">
        <v>12652</v>
      </c>
      <c r="E35" s="146">
        <v>197859</v>
      </c>
      <c r="F35" s="146">
        <v>4652</v>
      </c>
      <c r="G35" s="146">
        <v>40795</v>
      </c>
      <c r="H35" s="146">
        <v>2408</v>
      </c>
      <c r="I35" s="147">
        <f>SUM(C35:H35)</f>
        <v>389259</v>
      </c>
      <c r="J35" s="137"/>
    </row>
    <row r="36" spans="1:10" ht="27" customHeight="1" hidden="1">
      <c r="A36" s="478"/>
      <c r="B36" s="166" t="s">
        <v>53</v>
      </c>
      <c r="C36" s="156">
        <f aca="true" t="shared" si="7" ref="C36:I36">C35/C32*100</f>
        <v>74.7652394443429</v>
      </c>
      <c r="D36" s="156">
        <f t="shared" si="7"/>
        <v>97.88781431334624</v>
      </c>
      <c r="E36" s="156">
        <f t="shared" si="7"/>
        <v>55.8620748068844</v>
      </c>
      <c r="F36" s="156">
        <f t="shared" si="7"/>
        <v>77.21161825726142</v>
      </c>
      <c r="G36" s="156">
        <f t="shared" si="7"/>
        <v>55.21941579360568</v>
      </c>
      <c r="H36" s="156">
        <f t="shared" si="7"/>
        <v>19.66677556354133</v>
      </c>
      <c r="I36" s="157">
        <f t="shared" si="7"/>
        <v>61.364797205266605</v>
      </c>
      <c r="J36" s="137"/>
    </row>
    <row r="37" spans="1:10" ht="27" customHeight="1" hidden="1">
      <c r="A37" s="458" t="s">
        <v>31</v>
      </c>
      <c r="B37" s="141" t="s">
        <v>50</v>
      </c>
      <c r="C37" s="169">
        <v>10818</v>
      </c>
      <c r="D37" s="169">
        <v>204</v>
      </c>
      <c r="E37" s="169">
        <v>5306</v>
      </c>
      <c r="F37" s="169">
        <v>1072</v>
      </c>
      <c r="G37" s="170" t="s">
        <v>112</v>
      </c>
      <c r="H37" s="169">
        <v>12</v>
      </c>
      <c r="I37" s="144">
        <f>SUM(C37:H37)</f>
        <v>17412</v>
      </c>
      <c r="J37" s="137"/>
    </row>
    <row r="38" spans="1:10" ht="27" customHeight="1" hidden="1">
      <c r="A38" s="478"/>
      <c r="B38" s="145" t="s">
        <v>52</v>
      </c>
      <c r="C38" s="171">
        <v>161080</v>
      </c>
      <c r="D38" s="171">
        <v>18671</v>
      </c>
      <c r="E38" s="171">
        <v>407375</v>
      </c>
      <c r="F38" s="171">
        <v>4763</v>
      </c>
      <c r="G38" s="171">
        <v>82889</v>
      </c>
      <c r="H38" s="171">
        <v>25049</v>
      </c>
      <c r="I38" s="147">
        <f>SUM(C38:H38)</f>
        <v>699827</v>
      </c>
      <c r="J38" s="137"/>
    </row>
    <row r="39" spans="1:10" ht="27" customHeight="1" hidden="1">
      <c r="A39" s="479"/>
      <c r="B39" s="172" t="s">
        <v>53</v>
      </c>
      <c r="C39" s="149">
        <f aca="true" t="shared" si="8" ref="C39:I39">C38/C35*100</f>
        <v>123.06234863590872</v>
      </c>
      <c r="D39" s="149">
        <f t="shared" si="8"/>
        <v>147.5735061650332</v>
      </c>
      <c r="E39" s="149">
        <f t="shared" si="8"/>
        <v>205.89156924880848</v>
      </c>
      <c r="F39" s="149">
        <f t="shared" si="8"/>
        <v>102.38607050730867</v>
      </c>
      <c r="G39" s="149">
        <f t="shared" si="8"/>
        <v>203.18421375168526</v>
      </c>
      <c r="H39" s="149">
        <f t="shared" si="8"/>
        <v>1040.2408637873755</v>
      </c>
      <c r="I39" s="150">
        <f t="shared" si="8"/>
        <v>179.78441089351819</v>
      </c>
      <c r="J39" s="137"/>
    </row>
    <row r="40" spans="1:10" ht="27" customHeight="1" hidden="1">
      <c r="A40" s="475" t="s">
        <v>69</v>
      </c>
      <c r="B40" s="151" t="s">
        <v>50</v>
      </c>
      <c r="C40" s="173">
        <v>11184</v>
      </c>
      <c r="D40" s="173">
        <v>333</v>
      </c>
      <c r="E40" s="173">
        <v>3728</v>
      </c>
      <c r="F40" s="173">
        <v>1191</v>
      </c>
      <c r="G40" s="174" t="s">
        <v>113</v>
      </c>
      <c r="H40" s="173">
        <v>9</v>
      </c>
      <c r="I40" s="154">
        <f>SUM(C40:H40)</f>
        <v>16445</v>
      </c>
      <c r="J40" s="137"/>
    </row>
    <row r="41" spans="1:10" ht="27" customHeight="1" hidden="1">
      <c r="A41" s="476"/>
      <c r="B41" s="145" t="s">
        <v>52</v>
      </c>
      <c r="C41" s="171">
        <v>137999</v>
      </c>
      <c r="D41" s="171">
        <v>20415</v>
      </c>
      <c r="E41" s="171">
        <v>208666</v>
      </c>
      <c r="F41" s="171">
        <v>5185</v>
      </c>
      <c r="G41" s="171">
        <v>42082</v>
      </c>
      <c r="H41" s="171">
        <v>5601</v>
      </c>
      <c r="I41" s="147">
        <f>SUM(C41:H41)</f>
        <v>419948</v>
      </c>
      <c r="J41" s="137"/>
    </row>
    <row r="42" spans="1:10" ht="27" customHeight="1" hidden="1">
      <c r="A42" s="477"/>
      <c r="B42" s="172" t="s">
        <v>53</v>
      </c>
      <c r="C42" s="149">
        <f aca="true" t="shared" si="9" ref="C42:I42">C41/C38*100</f>
        <v>85.67109510802085</v>
      </c>
      <c r="D42" s="149">
        <f t="shared" si="9"/>
        <v>109.3406887686787</v>
      </c>
      <c r="E42" s="149">
        <f t="shared" si="9"/>
        <v>51.2220926664621</v>
      </c>
      <c r="F42" s="149">
        <f t="shared" si="9"/>
        <v>108.85996220869201</v>
      </c>
      <c r="G42" s="149">
        <f t="shared" si="9"/>
        <v>50.769100845709325</v>
      </c>
      <c r="H42" s="149">
        <f t="shared" si="9"/>
        <v>22.360174058844663</v>
      </c>
      <c r="I42" s="150">
        <f t="shared" si="9"/>
        <v>60.007401829309245</v>
      </c>
      <c r="J42" s="137"/>
    </row>
    <row r="43" spans="1:10" ht="27" customHeight="1" hidden="1">
      <c r="A43" s="475" t="s">
        <v>71</v>
      </c>
      <c r="B43" s="151" t="s">
        <v>50</v>
      </c>
      <c r="C43" s="173">
        <v>12331</v>
      </c>
      <c r="D43" s="173">
        <v>263</v>
      </c>
      <c r="E43" s="173">
        <v>6125</v>
      </c>
      <c r="F43" s="173">
        <v>1293</v>
      </c>
      <c r="G43" s="174" t="s">
        <v>114</v>
      </c>
      <c r="H43" s="173">
        <v>25</v>
      </c>
      <c r="I43" s="154">
        <f>SUM(C43:H43)</f>
        <v>20037</v>
      </c>
      <c r="J43" s="137"/>
    </row>
    <row r="44" spans="1:10" ht="27" customHeight="1" hidden="1">
      <c r="A44" s="476"/>
      <c r="B44" s="145" t="s">
        <v>52</v>
      </c>
      <c r="C44" s="171">
        <v>167796</v>
      </c>
      <c r="D44" s="171">
        <v>47586</v>
      </c>
      <c r="E44" s="171">
        <v>361135</v>
      </c>
      <c r="F44" s="171">
        <v>5861</v>
      </c>
      <c r="G44" s="171">
        <v>72360</v>
      </c>
      <c r="H44" s="171">
        <v>25878</v>
      </c>
      <c r="I44" s="147">
        <f>SUM(C44:H44)</f>
        <v>680616</v>
      </c>
      <c r="J44" s="137"/>
    </row>
    <row r="45" spans="1:10" ht="27" customHeight="1" hidden="1">
      <c r="A45" s="477"/>
      <c r="B45" s="172" t="s">
        <v>53</v>
      </c>
      <c r="C45" s="149">
        <f aca="true" t="shared" si="10" ref="C45:I45">C44/C41*100</f>
        <v>121.59218545061921</v>
      </c>
      <c r="D45" s="149">
        <f t="shared" si="10"/>
        <v>233.09331373989713</v>
      </c>
      <c r="E45" s="149">
        <f t="shared" si="10"/>
        <v>173.0684443081288</v>
      </c>
      <c r="F45" s="149">
        <f t="shared" si="10"/>
        <v>113.03760848601736</v>
      </c>
      <c r="G45" s="149">
        <f t="shared" si="10"/>
        <v>171.9500023763129</v>
      </c>
      <c r="H45" s="149">
        <f t="shared" si="10"/>
        <v>462.0246384574183</v>
      </c>
      <c r="I45" s="150">
        <f t="shared" si="10"/>
        <v>162.07149456599387</v>
      </c>
      <c r="J45" s="137"/>
    </row>
    <row r="46" spans="1:10" ht="27" customHeight="1" hidden="1">
      <c r="A46" s="475" t="s">
        <v>115</v>
      </c>
      <c r="B46" s="151" t="s">
        <v>50</v>
      </c>
      <c r="C46" s="173">
        <v>12695</v>
      </c>
      <c r="D46" s="173">
        <v>204</v>
      </c>
      <c r="E46" s="173">
        <v>5321</v>
      </c>
      <c r="F46" s="173">
        <v>1515</v>
      </c>
      <c r="G46" s="205" t="s">
        <v>116</v>
      </c>
      <c r="H46" s="173">
        <v>7</v>
      </c>
      <c r="I46" s="154">
        <f>C46+D46+E46+F46+H46</f>
        <v>19742</v>
      </c>
      <c r="J46" s="137"/>
    </row>
    <row r="47" spans="1:10" ht="27" customHeight="1" hidden="1">
      <c r="A47" s="476"/>
      <c r="B47" s="145" t="s">
        <v>52</v>
      </c>
      <c r="C47" s="171">
        <v>163664</v>
      </c>
      <c r="D47" s="171">
        <v>15994</v>
      </c>
      <c r="E47" s="171">
        <v>282335</v>
      </c>
      <c r="F47" s="171">
        <v>6919</v>
      </c>
      <c r="G47" s="171">
        <v>56352</v>
      </c>
      <c r="H47" s="171">
        <v>4276</v>
      </c>
      <c r="I47" s="147">
        <f>SUM(C47:H47)</f>
        <v>529540</v>
      </c>
      <c r="J47" s="137"/>
    </row>
    <row r="48" spans="1:10" ht="27" customHeight="1" hidden="1">
      <c r="A48" s="477"/>
      <c r="B48" s="172" t="s">
        <v>53</v>
      </c>
      <c r="C48" s="149">
        <f aca="true" t="shared" si="11" ref="C48:I48">C47/C44*100</f>
        <v>97.53748599489856</v>
      </c>
      <c r="D48" s="149">
        <f t="shared" si="11"/>
        <v>33.61072584373555</v>
      </c>
      <c r="E48" s="149">
        <f t="shared" si="11"/>
        <v>78.17990502166779</v>
      </c>
      <c r="F48" s="149">
        <f t="shared" si="11"/>
        <v>118.0515270431667</v>
      </c>
      <c r="G48" s="149">
        <f t="shared" si="11"/>
        <v>77.87728026533996</v>
      </c>
      <c r="H48" s="149">
        <f t="shared" si="11"/>
        <v>16.523688074812583</v>
      </c>
      <c r="I48" s="150">
        <f t="shared" si="11"/>
        <v>77.80304900266816</v>
      </c>
      <c r="J48" s="137"/>
    </row>
    <row r="49" spans="1:10" ht="27" customHeight="1" hidden="1">
      <c r="A49" s="475" t="s">
        <v>117</v>
      </c>
      <c r="B49" s="151" t="s">
        <v>50</v>
      </c>
      <c r="C49" s="173">
        <v>13665</v>
      </c>
      <c r="D49" s="173">
        <v>176</v>
      </c>
      <c r="E49" s="173">
        <v>6518</v>
      </c>
      <c r="F49" s="173">
        <v>1735</v>
      </c>
      <c r="G49" s="174" t="s">
        <v>118</v>
      </c>
      <c r="H49" s="173">
        <v>6</v>
      </c>
      <c r="I49" s="154">
        <f>C49+D49+E49+F49+H49</f>
        <v>22100</v>
      </c>
      <c r="J49" s="137"/>
    </row>
    <row r="50" spans="1:10" ht="27" customHeight="1" hidden="1">
      <c r="A50" s="476"/>
      <c r="B50" s="145" t="s">
        <v>52</v>
      </c>
      <c r="C50" s="171">
        <v>259686</v>
      </c>
      <c r="D50" s="171">
        <v>13406</v>
      </c>
      <c r="E50" s="171">
        <v>326057</v>
      </c>
      <c r="F50" s="171">
        <v>8186</v>
      </c>
      <c r="G50" s="171">
        <v>65543</v>
      </c>
      <c r="H50" s="171">
        <v>3476</v>
      </c>
      <c r="I50" s="147">
        <f>SUM(C50:H50)</f>
        <v>676354</v>
      </c>
      <c r="J50" s="137"/>
    </row>
    <row r="51" spans="1:10" ht="30" customHeight="1" hidden="1">
      <c r="A51" s="477"/>
      <c r="B51" s="172" t="s">
        <v>53</v>
      </c>
      <c r="C51" s="149">
        <f aca="true" t="shared" si="12" ref="C51:I51">C50/C47*100</f>
        <v>158.67020236582266</v>
      </c>
      <c r="D51" s="149">
        <f t="shared" si="12"/>
        <v>83.81893209953732</v>
      </c>
      <c r="E51" s="149">
        <f t="shared" si="12"/>
        <v>115.48585899729045</v>
      </c>
      <c r="F51" s="149">
        <f t="shared" si="12"/>
        <v>118.31189478248301</v>
      </c>
      <c r="G51" s="149">
        <f t="shared" si="12"/>
        <v>116.30998012492901</v>
      </c>
      <c r="H51" s="149">
        <f t="shared" si="12"/>
        <v>81.29092609915809</v>
      </c>
      <c r="I51" s="150">
        <f t="shared" si="12"/>
        <v>127.72481776636326</v>
      </c>
      <c r="J51" s="137"/>
    </row>
    <row r="52" spans="1:10" ht="27" customHeight="1" hidden="1">
      <c r="A52" s="472" t="s">
        <v>119</v>
      </c>
      <c r="B52" s="151" t="s">
        <v>50</v>
      </c>
      <c r="C52" s="173">
        <v>12861</v>
      </c>
      <c r="D52" s="173">
        <v>186</v>
      </c>
      <c r="E52" s="173">
        <v>6531</v>
      </c>
      <c r="F52" s="173">
        <v>1615</v>
      </c>
      <c r="G52" s="174" t="s">
        <v>120</v>
      </c>
      <c r="H52" s="173">
        <v>2</v>
      </c>
      <c r="I52" s="154">
        <f>C52+D52+E52+F52+H52</f>
        <v>21195</v>
      </c>
      <c r="J52" s="137"/>
    </row>
    <row r="53" spans="1:10" ht="27" customHeight="1" hidden="1">
      <c r="A53" s="473"/>
      <c r="B53" s="145" t="s">
        <v>52</v>
      </c>
      <c r="C53" s="171">
        <v>223262</v>
      </c>
      <c r="D53" s="171">
        <v>13002</v>
      </c>
      <c r="E53" s="171">
        <v>314204</v>
      </c>
      <c r="F53" s="171">
        <v>7447</v>
      </c>
      <c r="G53" s="171">
        <v>63619</v>
      </c>
      <c r="H53" s="171">
        <v>1290</v>
      </c>
      <c r="I53" s="147">
        <f>SUM(C53:H53)</f>
        <v>622824</v>
      </c>
      <c r="J53" s="137"/>
    </row>
    <row r="54" spans="1:10" ht="27" customHeight="1" hidden="1">
      <c r="A54" s="473"/>
      <c r="B54" s="172" t="s">
        <v>53</v>
      </c>
      <c r="C54" s="149">
        <f aca="true" t="shared" si="13" ref="C54:I54">C53/C50*100</f>
        <v>85.97382993307302</v>
      </c>
      <c r="D54" s="149">
        <f t="shared" si="13"/>
        <v>96.98642398925854</v>
      </c>
      <c r="E54" s="149">
        <f t="shared" si="13"/>
        <v>96.36474604133633</v>
      </c>
      <c r="F54" s="149">
        <f t="shared" si="13"/>
        <v>90.97239188859028</v>
      </c>
      <c r="G54" s="149">
        <f t="shared" si="13"/>
        <v>97.06452252719589</v>
      </c>
      <c r="H54" s="149">
        <f t="shared" si="13"/>
        <v>37.11162255466053</v>
      </c>
      <c r="I54" s="150">
        <f t="shared" si="13"/>
        <v>92.08550551929906</v>
      </c>
      <c r="J54" s="137"/>
    </row>
    <row r="55" spans="1:10" ht="27" customHeight="1" hidden="1">
      <c r="A55" s="472" t="s">
        <v>121</v>
      </c>
      <c r="B55" s="151" t="s">
        <v>50</v>
      </c>
      <c r="C55" s="173">
        <v>11181</v>
      </c>
      <c r="D55" s="173">
        <v>203</v>
      </c>
      <c r="E55" s="173">
        <v>5266</v>
      </c>
      <c r="F55" s="173">
        <v>1519</v>
      </c>
      <c r="G55" s="174" t="s">
        <v>122</v>
      </c>
      <c r="H55" s="173">
        <v>3</v>
      </c>
      <c r="I55" s="154">
        <f>C55+D55+E55+F55+H55</f>
        <v>18172</v>
      </c>
      <c r="J55" s="137"/>
    </row>
    <row r="56" spans="1:10" ht="27" customHeight="1" hidden="1">
      <c r="A56" s="473"/>
      <c r="B56" s="145" t="s">
        <v>52</v>
      </c>
      <c r="C56" s="171">
        <v>176100.4</v>
      </c>
      <c r="D56" s="171">
        <v>12943.9</v>
      </c>
      <c r="E56" s="171">
        <v>181137.5</v>
      </c>
      <c r="F56" s="171">
        <v>7202.8</v>
      </c>
      <c r="G56" s="171">
        <v>36880.2</v>
      </c>
      <c r="H56" s="171">
        <v>3476.7</v>
      </c>
      <c r="I56" s="147">
        <f>SUM(C56:H56)</f>
        <v>417741.5</v>
      </c>
      <c r="J56" s="137"/>
    </row>
    <row r="57" spans="1:10" ht="27" customHeight="1" hidden="1">
      <c r="A57" s="473"/>
      <c r="B57" s="166" t="s">
        <v>53</v>
      </c>
      <c r="C57" s="156">
        <f aca="true" t="shared" si="14" ref="C57:I57">C56/C53*100</f>
        <v>78.87611864087933</v>
      </c>
      <c r="D57" s="156">
        <f t="shared" si="14"/>
        <v>99.55314566989694</v>
      </c>
      <c r="E57" s="156">
        <f t="shared" si="14"/>
        <v>57.64964799938893</v>
      </c>
      <c r="F57" s="156">
        <f t="shared" si="14"/>
        <v>96.72082717872969</v>
      </c>
      <c r="G57" s="156">
        <f t="shared" si="14"/>
        <v>57.97041764252817</v>
      </c>
      <c r="H57" s="156">
        <f t="shared" si="14"/>
        <v>269.51162790697674</v>
      </c>
      <c r="I57" s="157">
        <f t="shared" si="14"/>
        <v>67.07215842677867</v>
      </c>
      <c r="J57" s="137"/>
    </row>
    <row r="58" spans="1:10" ht="27" customHeight="1" hidden="1">
      <c r="A58" s="472" t="s">
        <v>123</v>
      </c>
      <c r="B58" s="151" t="s">
        <v>50</v>
      </c>
      <c r="C58" s="173">
        <v>8466</v>
      </c>
      <c r="D58" s="173">
        <v>208</v>
      </c>
      <c r="E58" s="173">
        <v>5392</v>
      </c>
      <c r="F58" s="173">
        <v>1549</v>
      </c>
      <c r="G58" s="174" t="s">
        <v>124</v>
      </c>
      <c r="H58" s="173">
        <v>1</v>
      </c>
      <c r="I58" s="154">
        <f>SUM(C58:H58)</f>
        <v>15616</v>
      </c>
      <c r="J58" s="137"/>
    </row>
    <row r="59" spans="1:10" ht="27" customHeight="1" hidden="1">
      <c r="A59" s="473"/>
      <c r="B59" s="145" t="s">
        <v>52</v>
      </c>
      <c r="C59" s="171">
        <v>158238</v>
      </c>
      <c r="D59" s="171">
        <v>17636</v>
      </c>
      <c r="E59" s="171">
        <v>368279</v>
      </c>
      <c r="F59" s="171">
        <v>7377</v>
      </c>
      <c r="G59" s="171">
        <v>75423</v>
      </c>
      <c r="H59" s="171">
        <v>664</v>
      </c>
      <c r="I59" s="147">
        <f>SUM(C59:H59)</f>
        <v>627617</v>
      </c>
      <c r="J59" s="137"/>
    </row>
    <row r="60" spans="1:10" ht="27" customHeight="1" hidden="1">
      <c r="A60" s="473"/>
      <c r="B60" s="166" t="s">
        <v>53</v>
      </c>
      <c r="C60" s="156">
        <f aca="true" t="shared" si="15" ref="C60:I60">C59/C56*100</f>
        <v>89.85669538513258</v>
      </c>
      <c r="D60" s="156">
        <f t="shared" si="15"/>
        <v>136.24950749001462</v>
      </c>
      <c r="E60" s="156">
        <f t="shared" si="15"/>
        <v>203.3146090676972</v>
      </c>
      <c r="F60" s="156">
        <f t="shared" si="15"/>
        <v>102.41850391514411</v>
      </c>
      <c r="G60" s="156">
        <f t="shared" si="15"/>
        <v>204.5081100427872</v>
      </c>
      <c r="H60" s="156">
        <f t="shared" si="15"/>
        <v>19.098570483504474</v>
      </c>
      <c r="I60" s="157">
        <f t="shared" si="15"/>
        <v>150.24051955575396</v>
      </c>
      <c r="J60" s="137"/>
    </row>
    <row r="61" spans="1:10" ht="27" customHeight="1">
      <c r="A61" s="472" t="s">
        <v>125</v>
      </c>
      <c r="B61" s="151" t="s">
        <v>50</v>
      </c>
      <c r="C61" s="173">
        <v>6067</v>
      </c>
      <c r="D61" s="173">
        <v>200</v>
      </c>
      <c r="E61" s="173">
        <v>4622</v>
      </c>
      <c r="F61" s="173">
        <v>1430</v>
      </c>
      <c r="G61" s="174" t="s">
        <v>126</v>
      </c>
      <c r="H61" s="173">
        <v>0</v>
      </c>
      <c r="I61" s="154">
        <f>SUM(C61:H61)</f>
        <v>12319</v>
      </c>
      <c r="J61" s="137"/>
    </row>
    <row r="62" spans="1:10" ht="27" customHeight="1">
      <c r="A62" s="473"/>
      <c r="B62" s="145" t="s">
        <v>52</v>
      </c>
      <c r="C62" s="171">
        <v>120366</v>
      </c>
      <c r="D62" s="171">
        <v>13254</v>
      </c>
      <c r="E62" s="171">
        <v>132366</v>
      </c>
      <c r="F62" s="171">
        <v>6704</v>
      </c>
      <c r="G62" s="171">
        <v>27264</v>
      </c>
      <c r="H62" s="171">
        <v>0</v>
      </c>
      <c r="I62" s="147">
        <f>SUM(C62:H62)</f>
        <v>299954</v>
      </c>
      <c r="J62" s="137"/>
    </row>
    <row r="63" spans="1:10" ht="27" customHeight="1">
      <c r="A63" s="473"/>
      <c r="B63" s="166" t="s">
        <v>53</v>
      </c>
      <c r="C63" s="156">
        <f aca="true" t="shared" si="16" ref="C63:I63">C62/C59*100</f>
        <v>76.06643157774997</v>
      </c>
      <c r="D63" s="156">
        <f t="shared" si="16"/>
        <v>75.15309594012247</v>
      </c>
      <c r="E63" s="156">
        <f t="shared" si="16"/>
        <v>35.94177240624635</v>
      </c>
      <c r="F63" s="156">
        <f t="shared" si="16"/>
        <v>90.8770502914464</v>
      </c>
      <c r="G63" s="149">
        <f t="shared" si="16"/>
        <v>36.148124577383555</v>
      </c>
      <c r="H63" s="156">
        <f t="shared" si="16"/>
        <v>0</v>
      </c>
      <c r="I63" s="157">
        <f t="shared" si="16"/>
        <v>47.792523147078555</v>
      </c>
      <c r="J63" s="137"/>
    </row>
    <row r="64" spans="1:10" ht="27" customHeight="1">
      <c r="A64" s="472" t="s">
        <v>127</v>
      </c>
      <c r="B64" s="141" t="s">
        <v>50</v>
      </c>
      <c r="C64" s="169">
        <v>7560</v>
      </c>
      <c r="D64" s="169">
        <v>151</v>
      </c>
      <c r="E64" s="169">
        <v>4326</v>
      </c>
      <c r="F64" s="169">
        <v>1462</v>
      </c>
      <c r="G64" s="174" t="s">
        <v>128</v>
      </c>
      <c r="H64" s="169">
        <v>0</v>
      </c>
      <c r="I64" s="144">
        <f>SUM(C64:H64)</f>
        <v>13499</v>
      </c>
      <c r="J64" s="137"/>
    </row>
    <row r="65" spans="1:10" ht="27" customHeight="1">
      <c r="A65" s="473"/>
      <c r="B65" s="145" t="s">
        <v>52</v>
      </c>
      <c r="C65" s="171">
        <v>134482</v>
      </c>
      <c r="D65" s="171">
        <v>9468</v>
      </c>
      <c r="E65" s="171">
        <v>186884</v>
      </c>
      <c r="F65" s="171">
        <v>7189</v>
      </c>
      <c r="G65" s="171">
        <v>38669</v>
      </c>
      <c r="H65" s="171">
        <v>0</v>
      </c>
      <c r="I65" s="147">
        <f>SUM(C65:H65)</f>
        <v>376692</v>
      </c>
      <c r="J65" s="137"/>
    </row>
    <row r="66" spans="1:10" ht="27" customHeight="1">
      <c r="A66" s="473"/>
      <c r="B66" s="166" t="s">
        <v>53</v>
      </c>
      <c r="C66" s="156">
        <f aca="true" t="shared" si="17" ref="C66:I66">C65/C62*100</f>
        <v>111.72756426233322</v>
      </c>
      <c r="D66" s="156">
        <f t="shared" si="17"/>
        <v>71.43503847894975</v>
      </c>
      <c r="E66" s="156">
        <f t="shared" si="17"/>
        <v>141.18731396280012</v>
      </c>
      <c r="F66" s="156">
        <f t="shared" si="17"/>
        <v>107.23448687350836</v>
      </c>
      <c r="G66" s="156">
        <f t="shared" si="17"/>
        <v>141.83171948356807</v>
      </c>
      <c r="H66" s="156">
        <v>0</v>
      </c>
      <c r="I66" s="157">
        <f t="shared" si="17"/>
        <v>125.58325609926855</v>
      </c>
      <c r="J66" s="137"/>
    </row>
    <row r="67" spans="1:10" ht="27" customHeight="1">
      <c r="A67" s="472" t="s">
        <v>129</v>
      </c>
      <c r="B67" s="141" t="s">
        <v>50</v>
      </c>
      <c r="C67" s="169">
        <v>6175</v>
      </c>
      <c r="D67" s="169">
        <v>139</v>
      </c>
      <c r="E67" s="169">
        <v>3429</v>
      </c>
      <c r="F67" s="169">
        <v>1187</v>
      </c>
      <c r="G67" s="170" t="s">
        <v>130</v>
      </c>
      <c r="H67" s="169">
        <v>0</v>
      </c>
      <c r="I67" s="144">
        <f>SUM(C67:H67)</f>
        <v>10930</v>
      </c>
      <c r="J67" s="137"/>
    </row>
    <row r="68" spans="1:10" ht="27" customHeight="1">
      <c r="A68" s="473"/>
      <c r="B68" s="145" t="s">
        <v>52</v>
      </c>
      <c r="C68" s="171">
        <v>102825</v>
      </c>
      <c r="D68" s="171">
        <v>8401</v>
      </c>
      <c r="E68" s="171">
        <v>92659</v>
      </c>
      <c r="F68" s="171">
        <v>6284</v>
      </c>
      <c r="G68" s="171">
        <v>19410</v>
      </c>
      <c r="H68" s="171">
        <v>0</v>
      </c>
      <c r="I68" s="147">
        <f>SUM(C68:H68)</f>
        <v>229579</v>
      </c>
      <c r="J68" s="137"/>
    </row>
    <row r="69" spans="1:10" ht="27" customHeight="1">
      <c r="A69" s="473"/>
      <c r="B69" s="172" t="s">
        <v>53</v>
      </c>
      <c r="C69" s="149">
        <f>C68/C65*100</f>
        <v>76.46004669769933</v>
      </c>
      <c r="D69" s="149">
        <f>D68/D65*100</f>
        <v>88.73046049852134</v>
      </c>
      <c r="E69" s="149">
        <f>E68/E65*100</f>
        <v>49.58102352261296</v>
      </c>
      <c r="F69" s="149">
        <f>F68/F65*100</f>
        <v>87.41132285436083</v>
      </c>
      <c r="G69" s="149">
        <f>G68/G65*100</f>
        <v>50.19524683855284</v>
      </c>
      <c r="H69" s="149">
        <v>0</v>
      </c>
      <c r="I69" s="150">
        <f>I68/I65*100</f>
        <v>60.94607796289807</v>
      </c>
      <c r="J69" s="137"/>
    </row>
    <row r="70" spans="1:10" ht="27" customHeight="1">
      <c r="A70" s="472" t="s">
        <v>131</v>
      </c>
      <c r="B70" s="151" t="s">
        <v>50</v>
      </c>
      <c r="C70" s="175">
        <v>5433</v>
      </c>
      <c r="D70" s="175">
        <v>129</v>
      </c>
      <c r="E70" s="175">
        <v>3215</v>
      </c>
      <c r="F70" s="175">
        <v>975</v>
      </c>
      <c r="G70" s="176" t="s">
        <v>132</v>
      </c>
      <c r="H70" s="175">
        <v>0</v>
      </c>
      <c r="I70" s="154">
        <f>SUM(C70:H70)</f>
        <v>9752</v>
      </c>
      <c r="J70" s="137"/>
    </row>
    <row r="71" spans="1:10" ht="27" customHeight="1">
      <c r="A71" s="473"/>
      <c r="B71" s="145" t="s">
        <v>52</v>
      </c>
      <c r="C71" s="178">
        <v>91040</v>
      </c>
      <c r="D71" s="178">
        <v>7451</v>
      </c>
      <c r="E71" s="178">
        <v>82418</v>
      </c>
      <c r="F71" s="178">
        <v>5180</v>
      </c>
      <c r="G71" s="178">
        <v>17195</v>
      </c>
      <c r="H71" s="178">
        <v>0</v>
      </c>
      <c r="I71" s="147">
        <f>SUM(C71:H71)</f>
        <v>203284</v>
      </c>
      <c r="J71" s="165"/>
    </row>
    <row r="72" spans="1:10" ht="27" customHeight="1">
      <c r="A72" s="458"/>
      <c r="B72" s="166" t="s">
        <v>53</v>
      </c>
      <c r="C72" s="156">
        <f>C71/C68*100</f>
        <v>88.53877947969852</v>
      </c>
      <c r="D72" s="156">
        <f>D71/D68*100</f>
        <v>88.69182240209499</v>
      </c>
      <c r="E72" s="156">
        <f>E71/E68*100</f>
        <v>88.9476467477525</v>
      </c>
      <c r="F72" s="156">
        <f>F71/F68*100</f>
        <v>82.43157224697644</v>
      </c>
      <c r="G72" s="156">
        <f>G71/G68*100</f>
        <v>88.58835651725914</v>
      </c>
      <c r="H72" s="156">
        <v>0</v>
      </c>
      <c r="I72" s="157">
        <f>I71/I68*100</f>
        <v>88.54642628463405</v>
      </c>
      <c r="J72" s="165"/>
    </row>
    <row r="73" spans="1:9" ht="27" customHeight="1">
      <c r="A73" s="473" t="s">
        <v>133</v>
      </c>
      <c r="B73" s="137" t="s">
        <v>134</v>
      </c>
      <c r="C73" s="183">
        <v>7070</v>
      </c>
      <c r="D73" s="183">
        <v>101</v>
      </c>
      <c r="E73" s="183">
        <v>4087</v>
      </c>
      <c r="F73" s="183">
        <v>1179</v>
      </c>
      <c r="G73" s="184" t="s">
        <v>135</v>
      </c>
      <c r="H73" s="183">
        <v>5</v>
      </c>
      <c r="I73" s="144">
        <f>SUM(C73:H73)</f>
        <v>12442</v>
      </c>
    </row>
    <row r="74" spans="1:9" ht="27" customHeight="1">
      <c r="A74" s="473"/>
      <c r="B74" s="137" t="s">
        <v>136</v>
      </c>
      <c r="C74" s="178">
        <v>103902</v>
      </c>
      <c r="D74" s="178">
        <v>8792</v>
      </c>
      <c r="E74" s="178">
        <v>118976</v>
      </c>
      <c r="F74" s="178">
        <v>7100</v>
      </c>
      <c r="G74" s="178">
        <v>24899</v>
      </c>
      <c r="H74" s="178">
        <v>3769</v>
      </c>
      <c r="I74" s="147">
        <f>SUM(C74:H74)</f>
        <v>267438</v>
      </c>
    </row>
    <row r="75" spans="1:9" ht="27" customHeight="1" thickBot="1">
      <c r="A75" s="474"/>
      <c r="B75" s="206" t="s">
        <v>96</v>
      </c>
      <c r="C75" s="207">
        <f aca="true" t="shared" si="18" ref="C75:I75">C74/C71*100</f>
        <v>114.12785588752197</v>
      </c>
      <c r="D75" s="208">
        <f t="shared" si="18"/>
        <v>117.99758421688364</v>
      </c>
      <c r="E75" s="207">
        <f t="shared" si="18"/>
        <v>144.3568152588027</v>
      </c>
      <c r="F75" s="207">
        <f t="shared" si="18"/>
        <v>137.06563706563705</v>
      </c>
      <c r="G75" s="209">
        <f t="shared" si="18"/>
        <v>144.80372201221286</v>
      </c>
      <c r="H75" s="207">
        <v>0</v>
      </c>
      <c r="I75" s="210">
        <f t="shared" si="18"/>
        <v>131.55880443123905</v>
      </c>
    </row>
    <row r="76" ht="27" customHeight="1">
      <c r="A76" s="135" t="s">
        <v>137</v>
      </c>
    </row>
    <row r="77" ht="27" customHeight="1">
      <c r="A77" s="135" t="s">
        <v>138</v>
      </c>
    </row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</sheetData>
  <sheetProtection/>
  <mergeCells count="24"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84" r:id="rId1"/>
  <headerFooter alignWithMargins="0">
    <oddFooter>&amp;C&amp;"ＭＳ Ｐゴシック,標準"&amp;14- &amp;P+67 -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5"/>
  <sheetViews>
    <sheetView showGridLines="0" view="pageBreakPreview" zoomScaleNormal="75" zoomScaleSheetLayoutView="100" workbookViewId="0" topLeftCell="A1">
      <selection activeCell="A148" sqref="A148:A155"/>
    </sheetView>
  </sheetViews>
  <sheetFormatPr defaultColWidth="12.5" defaultRowHeight="21" customHeight="1"/>
  <cols>
    <col min="1" max="6" width="13.09765625" style="4" customWidth="1"/>
    <col min="7" max="16384" width="12.5" style="4" customWidth="1"/>
  </cols>
  <sheetData>
    <row r="1" spans="1:6" ht="24.75" customHeight="1">
      <c r="A1" s="1" t="s">
        <v>25</v>
      </c>
      <c r="B1" s="5"/>
      <c r="C1" s="5"/>
      <c r="D1" s="2"/>
      <c r="E1" s="2"/>
      <c r="F1" s="2"/>
    </row>
    <row r="2" spans="1:6" ht="24.75" customHeight="1" thickBot="1">
      <c r="A2" s="4" t="s">
        <v>19</v>
      </c>
      <c r="B2" s="5"/>
      <c r="C2" s="5"/>
      <c r="D2" s="2"/>
      <c r="E2" s="2"/>
      <c r="F2" s="3" t="s">
        <v>10</v>
      </c>
    </row>
    <row r="3" spans="1:6" ht="16.5" customHeight="1">
      <c r="A3" s="36" t="s">
        <v>17</v>
      </c>
      <c r="B3" s="516" t="s">
        <v>18</v>
      </c>
      <c r="C3" s="517"/>
      <c r="D3" s="33" t="s">
        <v>8</v>
      </c>
      <c r="E3" s="34" t="s">
        <v>9</v>
      </c>
      <c r="F3" s="35" t="s">
        <v>0</v>
      </c>
    </row>
    <row r="4" spans="1:6" ht="18.75" customHeight="1" hidden="1">
      <c r="A4" s="521" t="s">
        <v>11</v>
      </c>
      <c r="B4" s="6" t="s">
        <v>2</v>
      </c>
      <c r="C4" s="7" t="s">
        <v>6</v>
      </c>
      <c r="D4" s="15">
        <v>35882</v>
      </c>
      <c r="E4" s="16">
        <v>40233</v>
      </c>
      <c r="F4" s="17">
        <f aca="true" t="shared" si="0" ref="F4:F9">SUM(D4:E4)</f>
        <v>76115</v>
      </c>
    </row>
    <row r="5" spans="1:6" ht="18.75" customHeight="1" hidden="1">
      <c r="A5" s="522"/>
      <c r="B5" s="8" t="s">
        <v>3</v>
      </c>
      <c r="C5" s="9" t="s">
        <v>7</v>
      </c>
      <c r="D5" s="24">
        <f>ROUND(D4/$F4*100,1)</f>
        <v>47.1</v>
      </c>
      <c r="E5" s="25">
        <f>+ROUNDUP(E4/$F4*100,1)</f>
        <v>52.9</v>
      </c>
      <c r="F5" s="26">
        <f t="shared" si="0"/>
        <v>100</v>
      </c>
    </row>
    <row r="6" spans="1:6" ht="18.75" customHeight="1" hidden="1">
      <c r="A6" s="522"/>
      <c r="B6" s="10" t="s">
        <v>4</v>
      </c>
      <c r="C6" s="11" t="s">
        <v>6</v>
      </c>
      <c r="D6" s="21">
        <v>84078</v>
      </c>
      <c r="E6" s="22">
        <v>49820</v>
      </c>
      <c r="F6" s="23">
        <f t="shared" si="0"/>
        <v>133898</v>
      </c>
    </row>
    <row r="7" spans="1:6" ht="18.75" customHeight="1" hidden="1">
      <c r="A7" s="522"/>
      <c r="B7" s="12" t="s">
        <v>5</v>
      </c>
      <c r="C7" s="13" t="s">
        <v>7</v>
      </c>
      <c r="D7" s="24">
        <f>ROUND(D6/$F6*100,1)</f>
        <v>62.8</v>
      </c>
      <c r="E7" s="25">
        <f>+ROUND(E6/$F6*100,1)</f>
        <v>37.2</v>
      </c>
      <c r="F7" s="26">
        <f t="shared" si="0"/>
        <v>100</v>
      </c>
    </row>
    <row r="8" spans="1:6" ht="18.75" customHeight="1" hidden="1">
      <c r="A8" s="522"/>
      <c r="B8" s="518" t="s">
        <v>1</v>
      </c>
      <c r="C8" s="9" t="s">
        <v>6</v>
      </c>
      <c r="D8" s="21">
        <v>16379</v>
      </c>
      <c r="E8" s="22">
        <v>57378</v>
      </c>
      <c r="F8" s="23">
        <f t="shared" si="0"/>
        <v>73757</v>
      </c>
    </row>
    <row r="9" spans="1:6" ht="18.75" customHeight="1" hidden="1">
      <c r="A9" s="522"/>
      <c r="B9" s="518"/>
      <c r="C9" s="9" t="s">
        <v>7</v>
      </c>
      <c r="D9" s="27">
        <f>ROUND(D8/$F8*100,1)</f>
        <v>22.2</v>
      </c>
      <c r="E9" s="28">
        <f>+ROUND(E8/$F8*100,1)</f>
        <v>77.8</v>
      </c>
      <c r="F9" s="29">
        <f t="shared" si="0"/>
        <v>100</v>
      </c>
    </row>
    <row r="10" spans="1:6" ht="18.75" customHeight="1" hidden="1">
      <c r="A10" s="522"/>
      <c r="B10" s="519" t="s">
        <v>0</v>
      </c>
      <c r="C10" s="11" t="s">
        <v>6</v>
      </c>
      <c r="D10" s="21">
        <f>D4+D6+D8</f>
        <v>136339</v>
      </c>
      <c r="E10" s="22">
        <f>E4+E6+E8</f>
        <v>147431</v>
      </c>
      <c r="F10" s="23">
        <f>F4+F6+F8</f>
        <v>283770</v>
      </c>
    </row>
    <row r="11" spans="1:6" ht="18.75" customHeight="1" hidden="1">
      <c r="A11" s="523"/>
      <c r="B11" s="520"/>
      <c r="C11" s="14" t="s">
        <v>7</v>
      </c>
      <c r="D11" s="31">
        <f>ROUND(D10/$F10*100,1)</f>
        <v>48</v>
      </c>
      <c r="E11" s="30">
        <f>+ROUNDDOWN(E10/$F10*100,1)</f>
        <v>51.9</v>
      </c>
      <c r="F11" s="32">
        <f aca="true" t="shared" si="1" ref="F11:F17">SUM(D11:E11)</f>
        <v>99.9</v>
      </c>
    </row>
    <row r="12" spans="1:6" ht="18.75" customHeight="1" hidden="1" collapsed="1">
      <c r="A12" s="512" t="s">
        <v>12</v>
      </c>
      <c r="B12" s="37" t="s">
        <v>2</v>
      </c>
      <c r="C12" s="38" t="s">
        <v>6</v>
      </c>
      <c r="D12" s="18">
        <v>37295</v>
      </c>
      <c r="E12" s="19">
        <v>44559</v>
      </c>
      <c r="F12" s="20">
        <f t="shared" si="1"/>
        <v>81854</v>
      </c>
    </row>
    <row r="13" spans="1:6" ht="18.75" customHeight="1" hidden="1">
      <c r="A13" s="512"/>
      <c r="B13" s="39" t="s">
        <v>3</v>
      </c>
      <c r="C13" s="38" t="s">
        <v>7</v>
      </c>
      <c r="D13" s="24">
        <f>ROUND(D12/$F12*100,1)</f>
        <v>45.6</v>
      </c>
      <c r="E13" s="25">
        <f>+ROUND(E12/$F12*100,1)</f>
        <v>54.4</v>
      </c>
      <c r="F13" s="26">
        <f t="shared" si="1"/>
        <v>100</v>
      </c>
    </row>
    <row r="14" spans="1:6" ht="18.75" customHeight="1" hidden="1">
      <c r="A14" s="512"/>
      <c r="B14" s="40" t="s">
        <v>4</v>
      </c>
      <c r="C14" s="41" t="s">
        <v>6</v>
      </c>
      <c r="D14" s="21">
        <v>89417</v>
      </c>
      <c r="E14" s="22">
        <v>53338</v>
      </c>
      <c r="F14" s="23">
        <f t="shared" si="1"/>
        <v>142755</v>
      </c>
    </row>
    <row r="15" spans="1:6" ht="18.75" customHeight="1" hidden="1">
      <c r="A15" s="512"/>
      <c r="B15" s="42" t="s">
        <v>5</v>
      </c>
      <c r="C15" s="43" t="s">
        <v>7</v>
      </c>
      <c r="D15" s="24">
        <f>ROUND(D14/$F14*100,1)</f>
        <v>62.6</v>
      </c>
      <c r="E15" s="25">
        <f>+ROUND(E14/$F14*100,1)</f>
        <v>37.4</v>
      </c>
      <c r="F15" s="26">
        <f t="shared" si="1"/>
        <v>100</v>
      </c>
    </row>
    <row r="16" spans="1:6" ht="18.75" customHeight="1" hidden="1">
      <c r="A16" s="512"/>
      <c r="B16" s="501" t="s">
        <v>1</v>
      </c>
      <c r="C16" s="41" t="s">
        <v>6</v>
      </c>
      <c r="D16" s="21">
        <v>17516</v>
      </c>
      <c r="E16" s="22">
        <v>56969</v>
      </c>
      <c r="F16" s="23">
        <f t="shared" si="1"/>
        <v>74485</v>
      </c>
    </row>
    <row r="17" spans="1:6" ht="18.75" customHeight="1" hidden="1">
      <c r="A17" s="512"/>
      <c r="B17" s="502"/>
      <c r="C17" s="43" t="s">
        <v>7</v>
      </c>
      <c r="D17" s="24">
        <f>ROUND(D16/$F16*100,1)</f>
        <v>23.5</v>
      </c>
      <c r="E17" s="25">
        <f>+ROUND(E16/$F16*100,1)</f>
        <v>76.5</v>
      </c>
      <c r="F17" s="26">
        <f t="shared" si="1"/>
        <v>100</v>
      </c>
    </row>
    <row r="18" spans="1:6" ht="18.75" customHeight="1" hidden="1">
      <c r="A18" s="512"/>
      <c r="B18" s="503" t="s">
        <v>0</v>
      </c>
      <c r="C18" s="41" t="s">
        <v>6</v>
      </c>
      <c r="D18" s="21">
        <f>D12+D14+D16</f>
        <v>144228</v>
      </c>
      <c r="E18" s="22">
        <f>E12+E14+E16</f>
        <v>154866</v>
      </c>
      <c r="F18" s="23">
        <f>F12+F14+F16</f>
        <v>299094</v>
      </c>
    </row>
    <row r="19" spans="1:6" ht="18.75" customHeight="1" hidden="1">
      <c r="A19" s="524"/>
      <c r="B19" s="503"/>
      <c r="C19" s="38" t="s">
        <v>7</v>
      </c>
      <c r="D19" s="24">
        <f>ROUND(D18/$F18*100,1)</f>
        <v>48.2</v>
      </c>
      <c r="E19" s="25">
        <f>+ROUND(E18/$F18*100,1)</f>
        <v>51.8</v>
      </c>
      <c r="F19" s="26">
        <f aca="true" t="shared" si="2" ref="F19:F25">SUM(D19:E19)</f>
        <v>100</v>
      </c>
    </row>
    <row r="20" spans="1:6" ht="16.5" customHeight="1" hidden="1">
      <c r="A20" s="511" t="s">
        <v>13</v>
      </c>
      <c r="B20" s="37" t="s">
        <v>2</v>
      </c>
      <c r="C20" s="44" t="s">
        <v>6</v>
      </c>
      <c r="D20" s="15">
        <v>37496</v>
      </c>
      <c r="E20" s="16">
        <v>43450</v>
      </c>
      <c r="F20" s="17">
        <f t="shared" si="2"/>
        <v>80946</v>
      </c>
    </row>
    <row r="21" spans="1:6" ht="16.5" customHeight="1" hidden="1">
      <c r="A21" s="512"/>
      <c r="B21" s="39" t="s">
        <v>3</v>
      </c>
      <c r="C21" s="38" t="s">
        <v>7</v>
      </c>
      <c r="D21" s="24">
        <f>ROUND(D20/$F20*100,1)</f>
        <v>46.3</v>
      </c>
      <c r="E21" s="25">
        <f>+ROUND(E20/$F20*100,1)</f>
        <v>53.7</v>
      </c>
      <c r="F21" s="26">
        <f t="shared" si="2"/>
        <v>100</v>
      </c>
    </row>
    <row r="22" spans="1:6" ht="16.5" customHeight="1" hidden="1">
      <c r="A22" s="512"/>
      <c r="B22" s="40" t="s">
        <v>4</v>
      </c>
      <c r="C22" s="41" t="s">
        <v>6</v>
      </c>
      <c r="D22" s="21">
        <v>90778</v>
      </c>
      <c r="E22" s="22">
        <v>50245</v>
      </c>
      <c r="F22" s="23">
        <f t="shared" si="2"/>
        <v>141023</v>
      </c>
    </row>
    <row r="23" spans="1:6" ht="16.5" customHeight="1" hidden="1">
      <c r="A23" s="512"/>
      <c r="B23" s="42" t="s">
        <v>5</v>
      </c>
      <c r="C23" s="43" t="s">
        <v>7</v>
      </c>
      <c r="D23" s="24">
        <f>ROUND(D22/$F22*100,1)</f>
        <v>64.4</v>
      </c>
      <c r="E23" s="25">
        <f>+ROUND(E22/$F22*100,1)</f>
        <v>35.6</v>
      </c>
      <c r="F23" s="26">
        <f t="shared" si="2"/>
        <v>100</v>
      </c>
    </row>
    <row r="24" spans="1:6" ht="16.5" customHeight="1" hidden="1">
      <c r="A24" s="512"/>
      <c r="B24" s="501" t="s">
        <v>1</v>
      </c>
      <c r="C24" s="41" t="s">
        <v>6</v>
      </c>
      <c r="D24" s="21">
        <v>18134</v>
      </c>
      <c r="E24" s="22">
        <v>56348</v>
      </c>
      <c r="F24" s="23">
        <f t="shared" si="2"/>
        <v>74482</v>
      </c>
    </row>
    <row r="25" spans="1:6" ht="16.5" customHeight="1" hidden="1">
      <c r="A25" s="512"/>
      <c r="B25" s="502"/>
      <c r="C25" s="43" t="s">
        <v>7</v>
      </c>
      <c r="D25" s="24">
        <f>ROUND(D24/$F24*100,1)</f>
        <v>24.3</v>
      </c>
      <c r="E25" s="25">
        <f>+ROUND(E24/$F24*100,1)</f>
        <v>75.7</v>
      </c>
      <c r="F25" s="26">
        <f t="shared" si="2"/>
        <v>100</v>
      </c>
    </row>
    <row r="26" spans="1:6" ht="16.5" customHeight="1" hidden="1">
      <c r="A26" s="512"/>
      <c r="B26" s="503" t="s">
        <v>0</v>
      </c>
      <c r="C26" s="38" t="s">
        <v>6</v>
      </c>
      <c r="D26" s="21">
        <f>D20+D22+D24</f>
        <v>146408</v>
      </c>
      <c r="E26" s="22">
        <f>E20+E22+E24</f>
        <v>150043</v>
      </c>
      <c r="F26" s="23">
        <f>F20+F22+F24</f>
        <v>296451</v>
      </c>
    </row>
    <row r="27" spans="1:6" ht="16.5" customHeight="1" hidden="1">
      <c r="A27" s="513"/>
      <c r="B27" s="510"/>
      <c r="C27" s="45" t="s">
        <v>7</v>
      </c>
      <c r="D27" s="31">
        <f>ROUND(D26/$F26*100,1)</f>
        <v>49.4</v>
      </c>
      <c r="E27" s="30">
        <f>+ROUND(E26/$F26*100,1)</f>
        <v>50.6</v>
      </c>
      <c r="F27" s="32">
        <f aca="true" t="shared" si="3" ref="F27:F33">SUM(D27:E27)</f>
        <v>100</v>
      </c>
    </row>
    <row r="28" spans="1:6" ht="16.5" customHeight="1" hidden="1">
      <c r="A28" s="511" t="s">
        <v>14</v>
      </c>
      <c r="B28" s="37" t="s">
        <v>2</v>
      </c>
      <c r="C28" s="44" t="s">
        <v>6</v>
      </c>
      <c r="D28" s="15">
        <v>37225</v>
      </c>
      <c r="E28" s="16">
        <v>41702</v>
      </c>
      <c r="F28" s="17">
        <f>SUM(D28:E28)</f>
        <v>78927</v>
      </c>
    </row>
    <row r="29" spans="1:6" ht="16.5" customHeight="1" hidden="1">
      <c r="A29" s="512"/>
      <c r="B29" s="39" t="s">
        <v>3</v>
      </c>
      <c r="C29" s="38" t="s">
        <v>7</v>
      </c>
      <c r="D29" s="24">
        <f>ROUND(D28/$F28*100,1)</f>
        <v>47.2</v>
      </c>
      <c r="E29" s="25">
        <f>+ROUND(E28/$F28*100,1)</f>
        <v>52.8</v>
      </c>
      <c r="F29" s="26">
        <f t="shared" si="3"/>
        <v>100</v>
      </c>
    </row>
    <row r="30" spans="1:6" ht="16.5" customHeight="1" hidden="1">
      <c r="A30" s="512"/>
      <c r="B30" s="40" t="s">
        <v>4</v>
      </c>
      <c r="C30" s="41" t="s">
        <v>6</v>
      </c>
      <c r="D30" s="21">
        <v>92678</v>
      </c>
      <c r="E30" s="22">
        <v>49895</v>
      </c>
      <c r="F30" s="23">
        <f t="shared" si="3"/>
        <v>142573</v>
      </c>
    </row>
    <row r="31" spans="1:6" ht="16.5" customHeight="1" hidden="1">
      <c r="A31" s="512"/>
      <c r="B31" s="42" t="s">
        <v>5</v>
      </c>
      <c r="C31" s="43" t="s">
        <v>7</v>
      </c>
      <c r="D31" s="24">
        <f>ROUND(D30/$F30*100,1)</f>
        <v>65</v>
      </c>
      <c r="E31" s="25">
        <f>+ROUND(E30/$F30*100,1)</f>
        <v>35</v>
      </c>
      <c r="F31" s="26">
        <f t="shared" si="3"/>
        <v>100</v>
      </c>
    </row>
    <row r="32" spans="1:6" ht="16.5" customHeight="1" hidden="1">
      <c r="A32" s="512"/>
      <c r="B32" s="503" t="s">
        <v>1</v>
      </c>
      <c r="C32" s="38" t="s">
        <v>6</v>
      </c>
      <c r="D32" s="21">
        <v>18230</v>
      </c>
      <c r="E32" s="22">
        <v>60083</v>
      </c>
      <c r="F32" s="23">
        <f t="shared" si="3"/>
        <v>78313</v>
      </c>
    </row>
    <row r="33" spans="1:6" ht="16.5" customHeight="1" hidden="1">
      <c r="A33" s="512"/>
      <c r="B33" s="503"/>
      <c r="C33" s="38" t="s">
        <v>7</v>
      </c>
      <c r="D33" s="24">
        <f>ROUND(D32/$F32*100,1)</f>
        <v>23.3</v>
      </c>
      <c r="E33" s="25">
        <f>+ROUND(E32/$F32*100,1)</f>
        <v>76.7</v>
      </c>
      <c r="F33" s="26">
        <f t="shared" si="3"/>
        <v>100</v>
      </c>
    </row>
    <row r="34" spans="1:6" ht="16.5" customHeight="1" hidden="1">
      <c r="A34" s="512"/>
      <c r="B34" s="501" t="s">
        <v>0</v>
      </c>
      <c r="C34" s="41" t="s">
        <v>6</v>
      </c>
      <c r="D34" s="21">
        <f>D28+D30+D32</f>
        <v>148133</v>
      </c>
      <c r="E34" s="22">
        <f>+E28+E30+E32</f>
        <v>151680</v>
      </c>
      <c r="F34" s="23">
        <f>F28+F30+F32</f>
        <v>299813</v>
      </c>
    </row>
    <row r="35" spans="1:6" ht="16.5" customHeight="1" hidden="1">
      <c r="A35" s="513"/>
      <c r="B35" s="510"/>
      <c r="C35" s="45" t="s">
        <v>7</v>
      </c>
      <c r="D35" s="31">
        <f>ROUND(D34/$F34*100,1)</f>
        <v>49.4</v>
      </c>
      <c r="E35" s="30">
        <f>+ROUND(E34/$F34*100,1)</f>
        <v>50.6</v>
      </c>
      <c r="F35" s="32">
        <f aca="true" t="shared" si="4" ref="F35:F41">SUM(D35:E35)</f>
        <v>100</v>
      </c>
    </row>
    <row r="36" spans="1:6" ht="16.5" customHeight="1" hidden="1">
      <c r="A36" s="512" t="s">
        <v>15</v>
      </c>
      <c r="B36" s="39" t="s">
        <v>2</v>
      </c>
      <c r="C36" s="38" t="s">
        <v>6</v>
      </c>
      <c r="D36" s="18">
        <v>35725</v>
      </c>
      <c r="E36" s="19">
        <v>44163</v>
      </c>
      <c r="F36" s="20">
        <f t="shared" si="4"/>
        <v>79888</v>
      </c>
    </row>
    <row r="37" spans="1:6" ht="16.5" customHeight="1" hidden="1">
      <c r="A37" s="512"/>
      <c r="B37" s="39" t="s">
        <v>3</v>
      </c>
      <c r="C37" s="38" t="s">
        <v>7</v>
      </c>
      <c r="D37" s="24">
        <f>ROUND(D36/$F36*100,1)</f>
        <v>44.7</v>
      </c>
      <c r="E37" s="25">
        <f>+ROUND(E36/$F36*100,1)</f>
        <v>55.3</v>
      </c>
      <c r="F37" s="26">
        <f t="shared" si="4"/>
        <v>100</v>
      </c>
    </row>
    <row r="38" spans="1:6" ht="16.5" customHeight="1" hidden="1">
      <c r="A38" s="512"/>
      <c r="B38" s="40" t="s">
        <v>4</v>
      </c>
      <c r="C38" s="41" t="s">
        <v>6</v>
      </c>
      <c r="D38" s="21">
        <v>93908</v>
      </c>
      <c r="E38" s="22">
        <v>49379</v>
      </c>
      <c r="F38" s="23">
        <f t="shared" si="4"/>
        <v>143287</v>
      </c>
    </row>
    <row r="39" spans="1:6" ht="16.5" customHeight="1" hidden="1">
      <c r="A39" s="512"/>
      <c r="B39" s="42" t="s">
        <v>5</v>
      </c>
      <c r="C39" s="43" t="s">
        <v>7</v>
      </c>
      <c r="D39" s="24">
        <f>ROUND(D38/$F38*100,1)</f>
        <v>65.5</v>
      </c>
      <c r="E39" s="25">
        <f>+ROUND(E38/$F38*100,1)</f>
        <v>34.5</v>
      </c>
      <c r="F39" s="26">
        <f t="shared" si="4"/>
        <v>100</v>
      </c>
    </row>
    <row r="40" spans="1:6" ht="16.5" customHeight="1" hidden="1">
      <c r="A40" s="512"/>
      <c r="B40" s="501" t="s">
        <v>1</v>
      </c>
      <c r="C40" s="41" t="s">
        <v>6</v>
      </c>
      <c r="D40" s="21">
        <v>13016</v>
      </c>
      <c r="E40" s="22">
        <v>47661</v>
      </c>
      <c r="F40" s="23">
        <f t="shared" si="4"/>
        <v>60677</v>
      </c>
    </row>
    <row r="41" spans="1:6" ht="16.5" customHeight="1" hidden="1">
      <c r="A41" s="512"/>
      <c r="B41" s="502"/>
      <c r="C41" s="43" t="s">
        <v>7</v>
      </c>
      <c r="D41" s="24">
        <f>ROUND(D40/$F40*100,1)</f>
        <v>21.5</v>
      </c>
      <c r="E41" s="25">
        <f>+ROUND(E40/$F40*100,1)</f>
        <v>78.5</v>
      </c>
      <c r="F41" s="26">
        <f t="shared" si="4"/>
        <v>100</v>
      </c>
    </row>
    <row r="42" spans="1:6" ht="16.5" customHeight="1" hidden="1">
      <c r="A42" s="512"/>
      <c r="B42" s="503" t="s">
        <v>0</v>
      </c>
      <c r="C42" s="38" t="s">
        <v>6</v>
      </c>
      <c r="D42" s="21">
        <f>D36+D38+D40</f>
        <v>142649</v>
      </c>
      <c r="E42" s="22">
        <f>E36+E38+E40</f>
        <v>141203</v>
      </c>
      <c r="F42" s="23">
        <f>F36+F38+F40</f>
        <v>283852</v>
      </c>
    </row>
    <row r="43" spans="1:6" ht="16.5" customHeight="1" hidden="1">
      <c r="A43" s="524"/>
      <c r="B43" s="503"/>
      <c r="C43" s="38" t="s">
        <v>7</v>
      </c>
      <c r="D43" s="24">
        <f>ROUND(D42/$F42*100,1)</f>
        <v>50.3</v>
      </c>
      <c r="E43" s="25">
        <f>+ROUND(E42/$F42*100,1)</f>
        <v>49.7</v>
      </c>
      <c r="F43" s="26">
        <f aca="true" t="shared" si="5" ref="F43:F49">SUM(D43:E43)</f>
        <v>100</v>
      </c>
    </row>
    <row r="44" spans="1:6" ht="16.5" customHeight="1" hidden="1">
      <c r="A44" s="511" t="s">
        <v>16</v>
      </c>
      <c r="B44" s="37" t="s">
        <v>2</v>
      </c>
      <c r="C44" s="44" t="s">
        <v>6</v>
      </c>
      <c r="D44" s="15">
        <v>34366</v>
      </c>
      <c r="E44" s="16">
        <v>44131</v>
      </c>
      <c r="F44" s="17">
        <f t="shared" si="5"/>
        <v>78497</v>
      </c>
    </row>
    <row r="45" spans="1:6" ht="16.5" customHeight="1" hidden="1">
      <c r="A45" s="512"/>
      <c r="B45" s="39" t="s">
        <v>3</v>
      </c>
      <c r="C45" s="38" t="s">
        <v>7</v>
      </c>
      <c r="D45" s="24">
        <f>ROUND(D44/$F44*100,1)</f>
        <v>43.8</v>
      </c>
      <c r="E45" s="25">
        <f>+ROUND(E44/$F44*100,1)</f>
        <v>56.2</v>
      </c>
      <c r="F45" s="26">
        <f t="shared" si="5"/>
        <v>100</v>
      </c>
    </row>
    <row r="46" spans="1:6" ht="16.5" customHeight="1" hidden="1">
      <c r="A46" s="512"/>
      <c r="B46" s="40" t="s">
        <v>4</v>
      </c>
      <c r="C46" s="41" t="s">
        <v>6</v>
      </c>
      <c r="D46" s="21">
        <v>94940</v>
      </c>
      <c r="E46" s="22">
        <v>50117</v>
      </c>
      <c r="F46" s="23">
        <f t="shared" si="5"/>
        <v>145057</v>
      </c>
    </row>
    <row r="47" spans="1:6" ht="16.5" customHeight="1" hidden="1">
      <c r="A47" s="512"/>
      <c r="B47" s="42" t="s">
        <v>5</v>
      </c>
      <c r="C47" s="43" t="s">
        <v>7</v>
      </c>
      <c r="D47" s="24">
        <f>ROUND(D46/$F46*100,1)</f>
        <v>65.5</v>
      </c>
      <c r="E47" s="25">
        <f>+ROUND(E46/$F46*100,1)</f>
        <v>34.5</v>
      </c>
      <c r="F47" s="26">
        <f t="shared" si="5"/>
        <v>100</v>
      </c>
    </row>
    <row r="48" spans="1:6" ht="16.5" customHeight="1" hidden="1">
      <c r="A48" s="512"/>
      <c r="B48" s="501" t="s">
        <v>1</v>
      </c>
      <c r="C48" s="41" t="s">
        <v>6</v>
      </c>
      <c r="D48" s="21">
        <v>13016</v>
      </c>
      <c r="E48" s="22">
        <v>49226</v>
      </c>
      <c r="F48" s="23">
        <f t="shared" si="5"/>
        <v>62242</v>
      </c>
    </row>
    <row r="49" spans="1:6" ht="16.5" customHeight="1" hidden="1">
      <c r="A49" s="512"/>
      <c r="B49" s="502"/>
      <c r="C49" s="43" t="s">
        <v>7</v>
      </c>
      <c r="D49" s="24">
        <f>ROUND(D48/$F48*100,1)</f>
        <v>20.9</v>
      </c>
      <c r="E49" s="25">
        <f>+ROUND(E48/$F48*100,1)</f>
        <v>79.1</v>
      </c>
      <c r="F49" s="26">
        <f t="shared" si="5"/>
        <v>100</v>
      </c>
    </row>
    <row r="50" spans="1:6" ht="16.5" customHeight="1" hidden="1">
      <c r="A50" s="512"/>
      <c r="B50" s="503" t="s">
        <v>0</v>
      </c>
      <c r="C50" s="38" t="s">
        <v>6</v>
      </c>
      <c r="D50" s="21">
        <f>D44+D46+D48</f>
        <v>142322</v>
      </c>
      <c r="E50" s="22">
        <f>E44+E46+E48</f>
        <v>143474</v>
      </c>
      <c r="F50" s="23">
        <f>F44+F46+F48</f>
        <v>285796</v>
      </c>
    </row>
    <row r="51" spans="1:6" ht="16.5" customHeight="1" hidden="1">
      <c r="A51" s="513"/>
      <c r="B51" s="510"/>
      <c r="C51" s="45" t="s">
        <v>7</v>
      </c>
      <c r="D51" s="31">
        <f>ROUND(D50/$F50*100,1)</f>
        <v>49.8</v>
      </c>
      <c r="E51" s="30">
        <f>+ROUND(E50/$F50*100,1)</f>
        <v>50.2</v>
      </c>
      <c r="F51" s="32">
        <f>SUM(D51:E51)</f>
        <v>100</v>
      </c>
    </row>
    <row r="52" spans="1:6" ht="16.5" customHeight="1" hidden="1">
      <c r="A52" s="492" t="s">
        <v>20</v>
      </c>
      <c r="B52" s="39" t="s">
        <v>2</v>
      </c>
      <c r="C52" s="38" t="s">
        <v>6</v>
      </c>
      <c r="D52" s="18">
        <v>33273</v>
      </c>
      <c r="E52" s="19">
        <v>47944</v>
      </c>
      <c r="F52" s="20">
        <f aca="true" t="shared" si="6" ref="F52:F57">SUM(D52:E52)</f>
        <v>81217</v>
      </c>
    </row>
    <row r="53" spans="1:6" ht="16.5" customHeight="1" hidden="1">
      <c r="A53" s="493"/>
      <c r="B53" s="39" t="s">
        <v>3</v>
      </c>
      <c r="C53" s="38" t="s">
        <v>7</v>
      </c>
      <c r="D53" s="24">
        <f>ROUND(D52/$F52*100,1)</f>
        <v>41</v>
      </c>
      <c r="E53" s="25">
        <f>+ROUND(E52/$F52*100,1)</f>
        <v>59</v>
      </c>
      <c r="F53" s="26">
        <f t="shared" si="6"/>
        <v>100</v>
      </c>
    </row>
    <row r="54" spans="1:6" ht="16.5" customHeight="1" hidden="1">
      <c r="A54" s="493"/>
      <c r="B54" s="40" t="s">
        <v>4</v>
      </c>
      <c r="C54" s="41" t="s">
        <v>6</v>
      </c>
      <c r="D54" s="21">
        <v>95482</v>
      </c>
      <c r="E54" s="22">
        <v>50912</v>
      </c>
      <c r="F54" s="23">
        <f t="shared" si="6"/>
        <v>146394</v>
      </c>
    </row>
    <row r="55" spans="1:6" ht="16.5" customHeight="1" hidden="1">
      <c r="A55" s="493"/>
      <c r="B55" s="42" t="s">
        <v>5</v>
      </c>
      <c r="C55" s="43" t="s">
        <v>7</v>
      </c>
      <c r="D55" s="24">
        <f>ROUND(D54/$F54*100,1)</f>
        <v>65.2</v>
      </c>
      <c r="E55" s="25">
        <f>+ROUND(E54/$F54*100,1)</f>
        <v>34.8</v>
      </c>
      <c r="F55" s="26">
        <f t="shared" si="6"/>
        <v>100</v>
      </c>
    </row>
    <row r="56" spans="1:6" ht="16.5" customHeight="1" hidden="1">
      <c r="A56" s="493"/>
      <c r="B56" s="501" t="s">
        <v>1</v>
      </c>
      <c r="C56" s="41" t="s">
        <v>6</v>
      </c>
      <c r="D56" s="21">
        <v>18502</v>
      </c>
      <c r="E56" s="22">
        <v>65610</v>
      </c>
      <c r="F56" s="23">
        <f t="shared" si="6"/>
        <v>84112</v>
      </c>
    </row>
    <row r="57" spans="1:6" ht="16.5" customHeight="1" hidden="1">
      <c r="A57" s="493"/>
      <c r="B57" s="502"/>
      <c r="C57" s="43" t="s">
        <v>7</v>
      </c>
      <c r="D57" s="24">
        <f>ROUND(D56/$F56*100,1)</f>
        <v>22</v>
      </c>
      <c r="E57" s="25">
        <f>+ROUND(E56/$F56*100,1)</f>
        <v>78</v>
      </c>
      <c r="F57" s="26">
        <f t="shared" si="6"/>
        <v>100</v>
      </c>
    </row>
    <row r="58" spans="1:6" ht="16.5" customHeight="1" hidden="1">
      <c r="A58" s="493"/>
      <c r="B58" s="514" t="s">
        <v>0</v>
      </c>
      <c r="C58" s="38" t="s">
        <v>6</v>
      </c>
      <c r="D58" s="21">
        <f>D52+D54+D56</f>
        <v>147257</v>
      </c>
      <c r="E58" s="22">
        <f>E52+E54+E56</f>
        <v>164466</v>
      </c>
      <c r="F58" s="23">
        <f>F52+F54+F56</f>
        <v>311723</v>
      </c>
    </row>
    <row r="59" spans="1:6" ht="16.5" customHeight="1" hidden="1">
      <c r="A59" s="494"/>
      <c r="B59" s="515"/>
      <c r="C59" s="45" t="s">
        <v>7</v>
      </c>
      <c r="D59" s="31">
        <f>ROUND(D58/$F58*100,1)</f>
        <v>47.2</v>
      </c>
      <c r="E59" s="30">
        <f>+ROUND(E58/$F58*100,1)</f>
        <v>52.8</v>
      </c>
      <c r="F59" s="32">
        <f>SUM(D59:E59)</f>
        <v>100</v>
      </c>
    </row>
    <row r="60" spans="1:6" ht="16.5" customHeight="1" hidden="1">
      <c r="A60" s="492" t="s">
        <v>21</v>
      </c>
      <c r="B60" s="46" t="s">
        <v>2</v>
      </c>
      <c r="C60" s="44" t="s">
        <v>6</v>
      </c>
      <c r="D60" s="15">
        <v>32457</v>
      </c>
      <c r="E60" s="16">
        <v>50184</v>
      </c>
      <c r="F60" s="17">
        <f aca="true" t="shared" si="7" ref="F60:F65">SUM(D60:E60)</f>
        <v>82641</v>
      </c>
    </row>
    <row r="61" spans="1:6" ht="16.5" customHeight="1" hidden="1">
      <c r="A61" s="493"/>
      <c r="B61" s="39" t="s">
        <v>3</v>
      </c>
      <c r="C61" s="38" t="s">
        <v>7</v>
      </c>
      <c r="D61" s="24">
        <f>ROUND(D60/$F60*100,1)</f>
        <v>39.3</v>
      </c>
      <c r="E61" s="25">
        <f>+ROUND(E60/$F60*100,1)</f>
        <v>60.7</v>
      </c>
      <c r="F61" s="26">
        <f t="shared" si="7"/>
        <v>100</v>
      </c>
    </row>
    <row r="62" spans="1:6" ht="16.5" customHeight="1" hidden="1">
      <c r="A62" s="493"/>
      <c r="B62" s="40" t="s">
        <v>4</v>
      </c>
      <c r="C62" s="41" t="s">
        <v>6</v>
      </c>
      <c r="D62" s="21">
        <v>95790</v>
      </c>
      <c r="E62" s="22">
        <v>52016</v>
      </c>
      <c r="F62" s="23">
        <f t="shared" si="7"/>
        <v>147806</v>
      </c>
    </row>
    <row r="63" spans="1:6" ht="16.5" customHeight="1" hidden="1">
      <c r="A63" s="493"/>
      <c r="B63" s="42" t="s">
        <v>5</v>
      </c>
      <c r="C63" s="43" t="s">
        <v>7</v>
      </c>
      <c r="D63" s="24">
        <f>ROUND(D62/$F62*100,1)</f>
        <v>64.8</v>
      </c>
      <c r="E63" s="25">
        <f>+ROUND(E62/$F62*100,1)</f>
        <v>35.2</v>
      </c>
      <c r="F63" s="26">
        <f t="shared" si="7"/>
        <v>100</v>
      </c>
    </row>
    <row r="64" spans="1:6" ht="16.5" customHeight="1" hidden="1">
      <c r="A64" s="493"/>
      <c r="B64" s="501" t="s">
        <v>1</v>
      </c>
      <c r="C64" s="41" t="s">
        <v>6</v>
      </c>
      <c r="D64" s="21">
        <v>18551</v>
      </c>
      <c r="E64" s="22">
        <v>67889</v>
      </c>
      <c r="F64" s="23">
        <f t="shared" si="7"/>
        <v>86440</v>
      </c>
    </row>
    <row r="65" spans="1:6" ht="16.5" customHeight="1" hidden="1">
      <c r="A65" s="493"/>
      <c r="B65" s="502"/>
      <c r="C65" s="43" t="s">
        <v>7</v>
      </c>
      <c r="D65" s="24">
        <f>ROUND(D64/$F64*100,1)</f>
        <v>21.5</v>
      </c>
      <c r="E65" s="25">
        <f>+ROUND(E64/$F64*100,1)</f>
        <v>78.5</v>
      </c>
      <c r="F65" s="26">
        <f t="shared" si="7"/>
        <v>100</v>
      </c>
    </row>
    <row r="66" spans="1:6" ht="16.5" customHeight="1" hidden="1">
      <c r="A66" s="493"/>
      <c r="B66" s="503" t="s">
        <v>0</v>
      </c>
      <c r="C66" s="38" t="s">
        <v>6</v>
      </c>
      <c r="D66" s="21">
        <f>D60+D62+D64</f>
        <v>146798</v>
      </c>
      <c r="E66" s="22">
        <f>E60+E62+E64</f>
        <v>170089</v>
      </c>
      <c r="F66" s="23">
        <f>F60+F62+F64</f>
        <v>316887</v>
      </c>
    </row>
    <row r="67" spans="1:6" ht="16.5" customHeight="1" hidden="1">
      <c r="A67" s="494"/>
      <c r="B67" s="510"/>
      <c r="C67" s="45" t="s">
        <v>7</v>
      </c>
      <c r="D67" s="31">
        <f>ROUND(D66/$F66*100,1)</f>
        <v>46.3</v>
      </c>
      <c r="E67" s="30">
        <f>+ROUND(E66/$F66*100,1)</f>
        <v>53.7</v>
      </c>
      <c r="F67" s="32">
        <f>SUM(D67:E67)</f>
        <v>100</v>
      </c>
    </row>
    <row r="68" spans="1:6" ht="16.5" customHeight="1" hidden="1">
      <c r="A68" s="492" t="s">
        <v>22</v>
      </c>
      <c r="B68" s="46" t="s">
        <v>2</v>
      </c>
      <c r="C68" s="44" t="s">
        <v>6</v>
      </c>
      <c r="D68" s="15">
        <v>34108</v>
      </c>
      <c r="E68" s="16">
        <f>+F68-D68</f>
        <v>61654</v>
      </c>
      <c r="F68" s="17">
        <v>95762</v>
      </c>
    </row>
    <row r="69" spans="1:6" ht="16.5" customHeight="1" hidden="1">
      <c r="A69" s="493"/>
      <c r="B69" s="39" t="s">
        <v>3</v>
      </c>
      <c r="C69" s="38" t="s">
        <v>7</v>
      </c>
      <c r="D69" s="24">
        <f>ROUND(D68/$F68*100,1)</f>
        <v>35.6</v>
      </c>
      <c r="E69" s="25">
        <f>+ROUND(E68/$F68*100,1)</f>
        <v>64.4</v>
      </c>
      <c r="F69" s="26">
        <f>SUM(D69:E69)</f>
        <v>100</v>
      </c>
    </row>
    <row r="70" spans="1:6" ht="16.5" customHeight="1" hidden="1">
      <c r="A70" s="493"/>
      <c r="B70" s="40" t="s">
        <v>4</v>
      </c>
      <c r="C70" s="41" t="s">
        <v>6</v>
      </c>
      <c r="D70" s="21">
        <v>98510</v>
      </c>
      <c r="E70" s="22">
        <f>+F70-D70</f>
        <v>54949</v>
      </c>
      <c r="F70" s="23">
        <v>153459</v>
      </c>
    </row>
    <row r="71" spans="1:6" ht="16.5" customHeight="1" hidden="1">
      <c r="A71" s="493"/>
      <c r="B71" s="42" t="s">
        <v>5</v>
      </c>
      <c r="C71" s="43" t="s">
        <v>7</v>
      </c>
      <c r="D71" s="24">
        <f>ROUND(D70/$F70*100,1)</f>
        <v>64.2</v>
      </c>
      <c r="E71" s="25">
        <f>+ROUND(E70/$F70*100,1)</f>
        <v>35.8</v>
      </c>
      <c r="F71" s="26">
        <f>SUM(D71:E71)</f>
        <v>100</v>
      </c>
    </row>
    <row r="72" spans="1:6" ht="16.5" customHeight="1" hidden="1">
      <c r="A72" s="493"/>
      <c r="B72" s="501" t="s">
        <v>1</v>
      </c>
      <c r="C72" s="41" t="s">
        <v>6</v>
      </c>
      <c r="D72" s="21">
        <v>19425</v>
      </c>
      <c r="E72" s="22">
        <f>+F72-D72</f>
        <v>73486</v>
      </c>
      <c r="F72" s="23">
        <v>92911</v>
      </c>
    </row>
    <row r="73" spans="1:6" ht="16.5" customHeight="1" hidden="1">
      <c r="A73" s="493"/>
      <c r="B73" s="502"/>
      <c r="C73" s="43" t="s">
        <v>7</v>
      </c>
      <c r="D73" s="24">
        <f>ROUND(D72/$F72*100,1)</f>
        <v>20.9</v>
      </c>
      <c r="E73" s="25">
        <f>+ROUND(E72/$F72*100,1)</f>
        <v>79.1</v>
      </c>
      <c r="F73" s="26">
        <f>SUM(D73:E73)</f>
        <v>100</v>
      </c>
    </row>
    <row r="74" spans="1:6" ht="16.5" customHeight="1" hidden="1">
      <c r="A74" s="493"/>
      <c r="B74" s="503" t="s">
        <v>0</v>
      </c>
      <c r="C74" s="38" t="s">
        <v>6</v>
      </c>
      <c r="D74" s="21">
        <f>D68+D70+D72</f>
        <v>152043</v>
      </c>
      <c r="E74" s="22">
        <f>E68+E70+E72</f>
        <v>190089</v>
      </c>
      <c r="F74" s="23">
        <f>F68+F70+F72</f>
        <v>342132</v>
      </c>
    </row>
    <row r="75" spans="1:6" ht="16.5" customHeight="1" hidden="1">
      <c r="A75" s="494"/>
      <c r="B75" s="510"/>
      <c r="C75" s="45" t="s">
        <v>7</v>
      </c>
      <c r="D75" s="31">
        <f>ROUND(D74/$F74*100,1)</f>
        <v>44.4</v>
      </c>
      <c r="E75" s="30">
        <f>+ROUND(E74/$F74*100,1)</f>
        <v>55.6</v>
      </c>
      <c r="F75" s="32">
        <f>SUM(D75:E75)</f>
        <v>100</v>
      </c>
    </row>
    <row r="76" spans="1:6" ht="16.5" customHeight="1" hidden="1">
      <c r="A76" s="492" t="s">
        <v>23</v>
      </c>
      <c r="B76" s="46" t="s">
        <v>2</v>
      </c>
      <c r="C76" s="44" t="s">
        <v>6</v>
      </c>
      <c r="D76" s="15">
        <v>34830</v>
      </c>
      <c r="E76" s="16">
        <v>59928</v>
      </c>
      <c r="F76" s="17">
        <f aca="true" t="shared" si="8" ref="F76:F81">SUM(D76:E76)</f>
        <v>94758</v>
      </c>
    </row>
    <row r="77" spans="1:6" ht="16.5" customHeight="1" hidden="1">
      <c r="A77" s="493"/>
      <c r="B77" s="39" t="s">
        <v>3</v>
      </c>
      <c r="C77" s="38" t="s">
        <v>7</v>
      </c>
      <c r="D77" s="24">
        <f>ROUND(D76/$F76*100,1)</f>
        <v>36.8</v>
      </c>
      <c r="E77" s="25">
        <f>+ROUND(E76/$F76*100,1)</f>
        <v>63.2</v>
      </c>
      <c r="F77" s="26">
        <f t="shared" si="8"/>
        <v>100</v>
      </c>
    </row>
    <row r="78" spans="1:6" ht="16.5" customHeight="1" hidden="1">
      <c r="A78" s="493"/>
      <c r="B78" s="40" t="s">
        <v>4</v>
      </c>
      <c r="C78" s="41" t="s">
        <v>6</v>
      </c>
      <c r="D78" s="21">
        <v>98701</v>
      </c>
      <c r="E78" s="22">
        <v>55662</v>
      </c>
      <c r="F78" s="23">
        <f t="shared" si="8"/>
        <v>154363</v>
      </c>
    </row>
    <row r="79" spans="1:6" ht="16.5" customHeight="1" hidden="1">
      <c r="A79" s="493"/>
      <c r="B79" s="42" t="s">
        <v>5</v>
      </c>
      <c r="C79" s="43" t="s">
        <v>7</v>
      </c>
      <c r="D79" s="24">
        <f>ROUND(D78/$F78*100,1)</f>
        <v>63.9</v>
      </c>
      <c r="E79" s="25">
        <f>+ROUND(E78/$F78*100,1)</f>
        <v>36.1</v>
      </c>
      <c r="F79" s="26">
        <f t="shared" si="8"/>
        <v>100</v>
      </c>
    </row>
    <row r="80" spans="1:6" ht="16.5" customHeight="1" hidden="1">
      <c r="A80" s="493"/>
      <c r="B80" s="501" t="s">
        <v>1</v>
      </c>
      <c r="C80" s="41" t="s">
        <v>6</v>
      </c>
      <c r="D80" s="21">
        <v>18950</v>
      </c>
      <c r="E80" s="22">
        <v>76536</v>
      </c>
      <c r="F80" s="23">
        <f t="shared" si="8"/>
        <v>95486</v>
      </c>
    </row>
    <row r="81" spans="1:6" ht="16.5" customHeight="1" hidden="1">
      <c r="A81" s="493"/>
      <c r="B81" s="502"/>
      <c r="C81" s="43" t="s">
        <v>7</v>
      </c>
      <c r="D81" s="24">
        <f>ROUND(D80/$F80*100,1)</f>
        <v>19.8</v>
      </c>
      <c r="E81" s="25">
        <f>+ROUND(E80/$F80*100,1)</f>
        <v>80.2</v>
      </c>
      <c r="F81" s="26">
        <f t="shared" si="8"/>
        <v>100</v>
      </c>
    </row>
    <row r="82" spans="1:6" ht="16.5" customHeight="1" hidden="1">
      <c r="A82" s="493"/>
      <c r="B82" s="503" t="s">
        <v>0</v>
      </c>
      <c r="C82" s="38" t="s">
        <v>6</v>
      </c>
      <c r="D82" s="21">
        <f>D76+D78+D80</f>
        <v>152481</v>
      </c>
      <c r="E82" s="22">
        <f>E76+E78+E80</f>
        <v>192126</v>
      </c>
      <c r="F82" s="23">
        <f>F76+F78+F80</f>
        <v>344607</v>
      </c>
    </row>
    <row r="83" spans="1:6" ht="16.5" customHeight="1" hidden="1">
      <c r="A83" s="494"/>
      <c r="B83" s="510"/>
      <c r="C83" s="45" t="s">
        <v>7</v>
      </c>
      <c r="D83" s="31">
        <f>ROUND(D82/$F82*100,1)</f>
        <v>44.2</v>
      </c>
      <c r="E83" s="30">
        <f>+ROUND(E82/$F82*100,1)</f>
        <v>55.8</v>
      </c>
      <c r="F83" s="32">
        <f>SUM(D83:E83)</f>
        <v>100</v>
      </c>
    </row>
    <row r="84" spans="1:6" ht="16.5" customHeight="1" hidden="1">
      <c r="A84" s="504" t="s">
        <v>31</v>
      </c>
      <c r="B84" s="92" t="s">
        <v>2</v>
      </c>
      <c r="C84" s="54" t="s">
        <v>6</v>
      </c>
      <c r="D84" s="55">
        <v>35425</v>
      </c>
      <c r="E84" s="56">
        <v>59981</v>
      </c>
      <c r="F84" s="47">
        <v>95406</v>
      </c>
    </row>
    <row r="85" spans="1:6" ht="16.5" customHeight="1" hidden="1">
      <c r="A85" s="505"/>
      <c r="B85" s="39" t="s">
        <v>3</v>
      </c>
      <c r="C85" s="38" t="s">
        <v>7</v>
      </c>
      <c r="D85" s="48">
        <f>ROUND(D84/$F84*100,1)</f>
        <v>37.1</v>
      </c>
      <c r="E85" s="49">
        <f>+ROUND(E84/$F84*100,1)</f>
        <v>62.9</v>
      </c>
      <c r="F85" s="50">
        <f>SUM(D85:E85)</f>
        <v>100</v>
      </c>
    </row>
    <row r="86" spans="1:6" ht="16.5" customHeight="1" hidden="1">
      <c r="A86" s="505"/>
      <c r="B86" s="40" t="s">
        <v>4</v>
      </c>
      <c r="C86" s="41" t="s">
        <v>6</v>
      </c>
      <c r="D86" s="51">
        <v>98597</v>
      </c>
      <c r="E86" s="52">
        <v>56741</v>
      </c>
      <c r="F86" s="53">
        <v>155338</v>
      </c>
    </row>
    <row r="87" spans="1:6" ht="16.5" customHeight="1" hidden="1">
      <c r="A87" s="505"/>
      <c r="B87" s="42" t="s">
        <v>5</v>
      </c>
      <c r="C87" s="43" t="s">
        <v>7</v>
      </c>
      <c r="D87" s="48">
        <f>ROUND(D86/$F86*100,1)</f>
        <v>63.5</v>
      </c>
      <c r="E87" s="49">
        <f>+ROUND(E86/$F86*100,1)</f>
        <v>36.5</v>
      </c>
      <c r="F87" s="50">
        <f>SUM(D87:E87)</f>
        <v>100</v>
      </c>
    </row>
    <row r="88" spans="1:6" ht="16.5" customHeight="1" hidden="1">
      <c r="A88" s="505"/>
      <c r="B88" s="501" t="s">
        <v>1</v>
      </c>
      <c r="C88" s="41" t="s">
        <v>6</v>
      </c>
      <c r="D88" s="51">
        <v>18802</v>
      </c>
      <c r="E88" s="52">
        <v>79515</v>
      </c>
      <c r="F88" s="53">
        <v>98317</v>
      </c>
    </row>
    <row r="89" spans="1:6" ht="16.5" customHeight="1" hidden="1">
      <c r="A89" s="505"/>
      <c r="B89" s="502"/>
      <c r="C89" s="43" t="s">
        <v>7</v>
      </c>
      <c r="D89" s="48">
        <f>ROUND(D88/$F88*100,1)</f>
        <v>19.1</v>
      </c>
      <c r="E89" s="49">
        <f>+ROUND(E88/$F88*100,1)</f>
        <v>80.9</v>
      </c>
      <c r="F89" s="50">
        <f>SUM(D89:E89)</f>
        <v>100</v>
      </c>
    </row>
    <row r="90" spans="1:6" ht="16.5" customHeight="1" hidden="1">
      <c r="A90" s="505"/>
      <c r="B90" s="503" t="s">
        <v>0</v>
      </c>
      <c r="C90" s="38" t="s">
        <v>6</v>
      </c>
      <c r="D90" s="21">
        <f>D84+D86+D88</f>
        <v>152824</v>
      </c>
      <c r="E90" s="22">
        <f>F90-D90</f>
        <v>196237</v>
      </c>
      <c r="F90" s="93">
        <f>F84+F86+F88</f>
        <v>349061</v>
      </c>
    </row>
    <row r="91" spans="1:6" ht="16.5" customHeight="1" hidden="1">
      <c r="A91" s="506"/>
      <c r="B91" s="503"/>
      <c r="C91" s="57" t="s">
        <v>7</v>
      </c>
      <c r="D91" s="24">
        <f>ROUND(D90/$F90*100,1)</f>
        <v>43.8</v>
      </c>
      <c r="E91" s="25">
        <f>+ROUND(E90/$F90*100,1)</f>
        <v>56.2</v>
      </c>
      <c r="F91" s="94">
        <f>SUM(D91:E91)</f>
        <v>100</v>
      </c>
    </row>
    <row r="92" spans="1:6" ht="16.5" customHeight="1" hidden="1">
      <c r="A92" s="500" t="s">
        <v>24</v>
      </c>
      <c r="B92" s="46" t="s">
        <v>2</v>
      </c>
      <c r="C92" s="54" t="s">
        <v>6</v>
      </c>
      <c r="D92" s="55">
        <v>34869</v>
      </c>
      <c r="E92" s="56">
        <f>F92-D92</f>
        <v>64111</v>
      </c>
      <c r="F92" s="47">
        <v>98980</v>
      </c>
    </row>
    <row r="93" spans="1:6" ht="16.5" customHeight="1" hidden="1">
      <c r="A93" s="493"/>
      <c r="B93" s="39" t="s">
        <v>3</v>
      </c>
      <c r="C93" s="38" t="s">
        <v>7</v>
      </c>
      <c r="D93" s="48">
        <f>ROUND(D92/$F92*100,1)</f>
        <v>35.2</v>
      </c>
      <c r="E93" s="49">
        <f>+ROUND(E92/$F92*100,1)</f>
        <v>64.8</v>
      </c>
      <c r="F93" s="50">
        <f>SUM(D93:E93)</f>
        <v>100</v>
      </c>
    </row>
    <row r="94" spans="1:6" ht="16.5" customHeight="1" hidden="1">
      <c r="A94" s="493"/>
      <c r="B94" s="40" t="s">
        <v>4</v>
      </c>
      <c r="C94" s="41" t="s">
        <v>6</v>
      </c>
      <c r="D94" s="51">
        <v>98809</v>
      </c>
      <c r="E94" s="52">
        <f>F94-D94</f>
        <v>57375</v>
      </c>
      <c r="F94" s="53">
        <v>156184</v>
      </c>
    </row>
    <row r="95" spans="1:6" ht="16.5" customHeight="1" hidden="1">
      <c r="A95" s="493"/>
      <c r="B95" s="42" t="s">
        <v>5</v>
      </c>
      <c r="C95" s="43" t="s">
        <v>7</v>
      </c>
      <c r="D95" s="48">
        <f>ROUND(D94/$F94*100,1)</f>
        <v>63.3</v>
      </c>
      <c r="E95" s="49">
        <f>+ROUND(E94/$F94*100,1)</f>
        <v>36.7</v>
      </c>
      <c r="F95" s="50">
        <f>SUM(D95:E95)</f>
        <v>100</v>
      </c>
    </row>
    <row r="96" spans="1:6" ht="16.5" customHeight="1" hidden="1">
      <c r="A96" s="493"/>
      <c r="B96" s="501" t="s">
        <v>1</v>
      </c>
      <c r="C96" s="41" t="s">
        <v>6</v>
      </c>
      <c r="D96" s="51">
        <v>18355</v>
      </c>
      <c r="E96" s="52">
        <f>F96-D96</f>
        <v>83259</v>
      </c>
      <c r="F96" s="53">
        <v>101614</v>
      </c>
    </row>
    <row r="97" spans="1:6" ht="16.5" customHeight="1" hidden="1">
      <c r="A97" s="493"/>
      <c r="B97" s="502"/>
      <c r="C97" s="43" t="s">
        <v>7</v>
      </c>
      <c r="D97" s="48">
        <f>ROUND(D96/$F96*100,1)</f>
        <v>18.1</v>
      </c>
      <c r="E97" s="49">
        <f>+ROUND(E96/$F96*100,1)</f>
        <v>81.9</v>
      </c>
      <c r="F97" s="50">
        <f>SUM(D97:E97)</f>
        <v>100</v>
      </c>
    </row>
    <row r="98" spans="1:6" ht="16.5" customHeight="1" hidden="1">
      <c r="A98" s="493"/>
      <c r="B98" s="503" t="s">
        <v>0</v>
      </c>
      <c r="C98" s="38" t="s">
        <v>6</v>
      </c>
      <c r="D98" s="21">
        <f>D92+D94+D96</f>
        <v>152033</v>
      </c>
      <c r="E98" s="22">
        <f>F98-D98</f>
        <v>204745</v>
      </c>
      <c r="F98" s="23">
        <f>F92+F94+F96</f>
        <v>356778</v>
      </c>
    </row>
    <row r="99" spans="1:6" ht="16.5" customHeight="1" hidden="1">
      <c r="A99" s="509"/>
      <c r="B99" s="503"/>
      <c r="C99" s="57" t="s">
        <v>7</v>
      </c>
      <c r="D99" s="24">
        <f>ROUND(D98/$F98*100,1)</f>
        <v>42.6</v>
      </c>
      <c r="E99" s="25">
        <f>+ROUND(E98/$F98*100,1)</f>
        <v>57.4</v>
      </c>
      <c r="F99" s="26">
        <f>SUM(D99:E99)</f>
        <v>100</v>
      </c>
    </row>
    <row r="100" spans="1:6" ht="16.5" customHeight="1" hidden="1">
      <c r="A100" s="498" t="s">
        <v>26</v>
      </c>
      <c r="B100" s="46" t="s">
        <v>2</v>
      </c>
      <c r="C100" s="54" t="s">
        <v>6</v>
      </c>
      <c r="D100" s="55">
        <v>27077</v>
      </c>
      <c r="E100" s="56">
        <f>F100-D100</f>
        <v>52498</v>
      </c>
      <c r="F100" s="58">
        <v>79575</v>
      </c>
    </row>
    <row r="101" spans="1:6" ht="16.5" customHeight="1" hidden="1">
      <c r="A101" s="499"/>
      <c r="B101" s="39" t="s">
        <v>3</v>
      </c>
      <c r="C101" s="38" t="s">
        <v>7</v>
      </c>
      <c r="D101" s="48">
        <f>ROUND(D100/$F100*100,1)</f>
        <v>34</v>
      </c>
      <c r="E101" s="49">
        <f>+ROUND(E100/$F100*100,1)</f>
        <v>66</v>
      </c>
      <c r="F101" s="50">
        <f>SUM(D101:E101)</f>
        <v>100</v>
      </c>
    </row>
    <row r="102" spans="1:6" ht="16.5" customHeight="1" hidden="1">
      <c r="A102" s="499"/>
      <c r="B102" s="40" t="s">
        <v>4</v>
      </c>
      <c r="C102" s="41" t="s">
        <v>6</v>
      </c>
      <c r="D102" s="51">
        <v>98564</v>
      </c>
      <c r="E102" s="52">
        <f>F102-D102</f>
        <v>58401</v>
      </c>
      <c r="F102" s="53">
        <v>156965</v>
      </c>
    </row>
    <row r="103" spans="1:6" ht="16.5" customHeight="1" hidden="1">
      <c r="A103" s="499"/>
      <c r="B103" s="42" t="s">
        <v>5</v>
      </c>
      <c r="C103" s="43" t="s">
        <v>7</v>
      </c>
      <c r="D103" s="48">
        <f>ROUND(D102/$F102*100,1)</f>
        <v>62.8</v>
      </c>
      <c r="E103" s="49">
        <f>+ROUND(E102/$F102*100,1)</f>
        <v>37.2</v>
      </c>
      <c r="F103" s="50">
        <f>SUM(D103:E103)</f>
        <v>100</v>
      </c>
    </row>
    <row r="104" spans="1:6" ht="16.5" customHeight="1" hidden="1">
      <c r="A104" s="499"/>
      <c r="B104" s="495" t="s">
        <v>1</v>
      </c>
      <c r="C104" s="41" t="s">
        <v>6</v>
      </c>
      <c r="D104" s="51">
        <v>17852</v>
      </c>
      <c r="E104" s="52">
        <f>F104-D104</f>
        <v>86075</v>
      </c>
      <c r="F104" s="53">
        <v>103927</v>
      </c>
    </row>
    <row r="105" spans="1:6" ht="16.5" customHeight="1" hidden="1">
      <c r="A105" s="499"/>
      <c r="B105" s="497"/>
      <c r="C105" s="43" t="s">
        <v>7</v>
      </c>
      <c r="D105" s="48">
        <f>ROUND(D104/$F104*100,1)</f>
        <v>17.2</v>
      </c>
      <c r="E105" s="49">
        <f>+ROUND(E104/$F104*100,1)</f>
        <v>82.8</v>
      </c>
      <c r="F105" s="50">
        <f>SUM(D105:E105)</f>
        <v>100</v>
      </c>
    </row>
    <row r="106" spans="1:6" ht="16.5" customHeight="1" hidden="1">
      <c r="A106" s="499"/>
      <c r="B106" s="495" t="s">
        <v>0</v>
      </c>
      <c r="C106" s="38" t="s">
        <v>6</v>
      </c>
      <c r="D106" s="21">
        <f>D100+D102+D104</f>
        <v>143493</v>
      </c>
      <c r="E106" s="22">
        <f>F106-D106</f>
        <v>196974</v>
      </c>
      <c r="F106" s="23">
        <f>F100+F102+F104</f>
        <v>340467</v>
      </c>
    </row>
    <row r="107" spans="1:6" ht="16.5" customHeight="1" hidden="1">
      <c r="A107" s="500"/>
      <c r="B107" s="496"/>
      <c r="C107" s="45" t="s">
        <v>7</v>
      </c>
      <c r="D107" s="31">
        <f>ROUND(D106/$F106*100,1)</f>
        <v>42.1</v>
      </c>
      <c r="E107" s="30">
        <f>+ROUND(E106/$F106*100,1)</f>
        <v>57.9</v>
      </c>
      <c r="F107" s="32">
        <f>SUM(D107:E107)</f>
        <v>100</v>
      </c>
    </row>
    <row r="108" spans="1:6" ht="16.5" customHeight="1" hidden="1">
      <c r="A108" s="528" t="s">
        <v>27</v>
      </c>
      <c r="B108" s="83" t="s">
        <v>2</v>
      </c>
      <c r="C108" s="84" t="s">
        <v>6</v>
      </c>
      <c r="D108" s="85">
        <v>25917</v>
      </c>
      <c r="E108" s="86">
        <f>F108-D108</f>
        <v>51970</v>
      </c>
      <c r="F108" s="87">
        <v>77887</v>
      </c>
    </row>
    <row r="109" spans="1:6" ht="16.5" customHeight="1" hidden="1">
      <c r="A109" s="529"/>
      <c r="B109" s="64" t="s">
        <v>3</v>
      </c>
      <c r="C109" s="65" t="s">
        <v>7</v>
      </c>
      <c r="D109" s="66">
        <f>ROUND(D108/$F108*100,1)</f>
        <v>33.3</v>
      </c>
      <c r="E109" s="67">
        <f>+ROUND(E108/$F108*100,1)</f>
        <v>66.7</v>
      </c>
      <c r="F109" s="68">
        <f>SUM(D109:E109)</f>
        <v>100</v>
      </c>
    </row>
    <row r="110" spans="1:6" ht="16.5" customHeight="1" hidden="1">
      <c r="A110" s="529"/>
      <c r="B110" s="69" t="s">
        <v>4</v>
      </c>
      <c r="C110" s="70" t="s">
        <v>6</v>
      </c>
      <c r="D110" s="71">
        <v>98124</v>
      </c>
      <c r="E110" s="72">
        <f>F110-D110</f>
        <v>58810</v>
      </c>
      <c r="F110" s="73">
        <v>156934</v>
      </c>
    </row>
    <row r="111" spans="1:6" ht="16.5" customHeight="1" hidden="1">
      <c r="A111" s="529"/>
      <c r="B111" s="74" t="s">
        <v>5</v>
      </c>
      <c r="C111" s="75" t="s">
        <v>7</v>
      </c>
      <c r="D111" s="66">
        <f>ROUND(D110/$F110*100,1)</f>
        <v>62.5</v>
      </c>
      <c r="E111" s="67">
        <f>+ROUND(E110/$F110*100,1)</f>
        <v>37.5</v>
      </c>
      <c r="F111" s="68">
        <f>SUM(D111:E111)</f>
        <v>100</v>
      </c>
    </row>
    <row r="112" spans="1:6" ht="16.5" customHeight="1" hidden="1">
      <c r="A112" s="529"/>
      <c r="B112" s="507" t="s">
        <v>1</v>
      </c>
      <c r="C112" s="70" t="s">
        <v>6</v>
      </c>
      <c r="D112" s="71">
        <v>17364</v>
      </c>
      <c r="E112" s="72">
        <f>F112-D112</f>
        <v>88198</v>
      </c>
      <c r="F112" s="73">
        <v>105562</v>
      </c>
    </row>
    <row r="113" spans="1:6" ht="16.5" customHeight="1" hidden="1">
      <c r="A113" s="529"/>
      <c r="B113" s="526"/>
      <c r="C113" s="75" t="s">
        <v>7</v>
      </c>
      <c r="D113" s="66">
        <f>ROUND(D112/$F112*100,1)</f>
        <v>16.4</v>
      </c>
      <c r="E113" s="67">
        <f>+ROUND(E112/$F112*100,1)</f>
        <v>83.6</v>
      </c>
      <c r="F113" s="68">
        <f>SUM(D113:E113)</f>
        <v>100</v>
      </c>
    </row>
    <row r="114" spans="1:6" ht="16.5" customHeight="1" hidden="1">
      <c r="A114" s="529"/>
      <c r="B114" s="507" t="s">
        <v>0</v>
      </c>
      <c r="C114" s="65" t="s">
        <v>6</v>
      </c>
      <c r="D114" s="76">
        <f>D108+D110+D112</f>
        <v>141405</v>
      </c>
      <c r="E114" s="77">
        <f>F114-D114</f>
        <v>198978</v>
      </c>
      <c r="F114" s="78">
        <f>F108+F110+F112</f>
        <v>340383</v>
      </c>
    </row>
    <row r="115" spans="1:6" ht="16.5" customHeight="1" hidden="1">
      <c r="A115" s="530"/>
      <c r="B115" s="508"/>
      <c r="C115" s="88" t="s">
        <v>7</v>
      </c>
      <c r="D115" s="89">
        <f>ROUND(D114/$F114*100,1)</f>
        <v>41.5</v>
      </c>
      <c r="E115" s="90">
        <f>+ROUND(E114/$F114*100,1)</f>
        <v>58.5</v>
      </c>
      <c r="F115" s="91">
        <f>SUM(D115:E115)</f>
        <v>100</v>
      </c>
    </row>
    <row r="116" spans="1:6" ht="16.5" customHeight="1" hidden="1">
      <c r="A116" s="498" t="s">
        <v>28</v>
      </c>
      <c r="B116" s="83" t="s">
        <v>2</v>
      </c>
      <c r="C116" s="84" t="s">
        <v>6</v>
      </c>
      <c r="D116" s="85">
        <v>24145</v>
      </c>
      <c r="E116" s="86">
        <f>F116-D116</f>
        <v>52544</v>
      </c>
      <c r="F116" s="87">
        <v>76689</v>
      </c>
    </row>
    <row r="117" spans="1:6" ht="16.5" customHeight="1" hidden="1">
      <c r="A117" s="499"/>
      <c r="B117" s="64" t="s">
        <v>3</v>
      </c>
      <c r="C117" s="65" t="s">
        <v>7</v>
      </c>
      <c r="D117" s="66">
        <f>ROUND(D116/$F116*100,1)</f>
        <v>31.5</v>
      </c>
      <c r="E117" s="67">
        <f>+ROUND(E116/$F116*100,1)</f>
        <v>68.5</v>
      </c>
      <c r="F117" s="68">
        <f>SUM(D117:E117)</f>
        <v>100</v>
      </c>
    </row>
    <row r="118" spans="1:6" ht="16.5" customHeight="1" hidden="1">
      <c r="A118" s="499"/>
      <c r="B118" s="69" t="s">
        <v>4</v>
      </c>
      <c r="C118" s="70" t="s">
        <v>6</v>
      </c>
      <c r="D118" s="71">
        <v>97636</v>
      </c>
      <c r="E118" s="72">
        <f>F118-D118</f>
        <v>60626</v>
      </c>
      <c r="F118" s="73">
        <v>158262</v>
      </c>
    </row>
    <row r="119" spans="1:6" ht="16.5" customHeight="1" hidden="1">
      <c r="A119" s="499"/>
      <c r="B119" s="74" t="s">
        <v>5</v>
      </c>
      <c r="C119" s="75" t="s">
        <v>7</v>
      </c>
      <c r="D119" s="66">
        <f>ROUND(D118/$F118*100,1)</f>
        <v>61.7</v>
      </c>
      <c r="E119" s="67">
        <f>+ROUND(E118/$F118*100,1)</f>
        <v>38.3</v>
      </c>
      <c r="F119" s="68">
        <f>SUM(D119:E119)</f>
        <v>100</v>
      </c>
    </row>
    <row r="120" spans="1:6" ht="16.5" customHeight="1" hidden="1">
      <c r="A120" s="499"/>
      <c r="B120" s="507" t="s">
        <v>1</v>
      </c>
      <c r="C120" s="70" t="s">
        <v>6</v>
      </c>
      <c r="D120" s="71">
        <v>17006</v>
      </c>
      <c r="E120" s="72">
        <f>F120-D120</f>
        <v>90413</v>
      </c>
      <c r="F120" s="73">
        <v>107419</v>
      </c>
    </row>
    <row r="121" spans="1:6" ht="16.5" customHeight="1" hidden="1">
      <c r="A121" s="499"/>
      <c r="B121" s="526"/>
      <c r="C121" s="75" t="s">
        <v>7</v>
      </c>
      <c r="D121" s="66">
        <f>ROUND(D120/$F120*100,1)</f>
        <v>15.8</v>
      </c>
      <c r="E121" s="67">
        <f>+ROUND(E120/$F120*100,1)</f>
        <v>84.2</v>
      </c>
      <c r="F121" s="68">
        <f>SUM(D121:E121)</f>
        <v>100</v>
      </c>
    </row>
    <row r="122" spans="1:6" ht="16.5" customHeight="1" hidden="1">
      <c r="A122" s="499"/>
      <c r="B122" s="507" t="s">
        <v>0</v>
      </c>
      <c r="C122" s="65" t="s">
        <v>6</v>
      </c>
      <c r="D122" s="76">
        <f>D116+D118+D120</f>
        <v>138787</v>
      </c>
      <c r="E122" s="77">
        <f>F122-D122</f>
        <v>203583</v>
      </c>
      <c r="F122" s="78">
        <f>F116+F118+F120</f>
        <v>342370</v>
      </c>
    </row>
    <row r="123" spans="1:6" ht="16.5" customHeight="1" hidden="1">
      <c r="A123" s="500"/>
      <c r="B123" s="508"/>
      <c r="C123" s="88" t="s">
        <v>7</v>
      </c>
      <c r="D123" s="89">
        <f>ROUND(D122/$F122*100,1)</f>
        <v>40.5</v>
      </c>
      <c r="E123" s="90">
        <f>+ROUND(E122/$F122*100,1)</f>
        <v>59.5</v>
      </c>
      <c r="F123" s="91">
        <f>SUM(D123:E123)</f>
        <v>100</v>
      </c>
    </row>
    <row r="124" spans="1:6" ht="16.5" customHeight="1" hidden="1">
      <c r="A124" s="498" t="s">
        <v>29</v>
      </c>
      <c r="B124" s="59" t="s">
        <v>2</v>
      </c>
      <c r="C124" s="60" t="s">
        <v>6</v>
      </c>
      <c r="D124" s="61">
        <v>23171</v>
      </c>
      <c r="E124" s="62">
        <f>F124-D124</f>
        <v>53115</v>
      </c>
      <c r="F124" s="63">
        <v>76286</v>
      </c>
    </row>
    <row r="125" spans="1:6" ht="16.5" customHeight="1" hidden="1">
      <c r="A125" s="499"/>
      <c r="B125" s="64" t="s">
        <v>3</v>
      </c>
      <c r="C125" s="65" t="s">
        <v>7</v>
      </c>
      <c r="D125" s="66">
        <f>ROUND(D124/$F124*100,1)</f>
        <v>30.4</v>
      </c>
      <c r="E125" s="67">
        <f>+ROUND(E124/$F124*100,1)</f>
        <v>69.6</v>
      </c>
      <c r="F125" s="68">
        <f>SUM(D125:E125)</f>
        <v>100</v>
      </c>
    </row>
    <row r="126" spans="1:6" ht="16.5" customHeight="1" hidden="1">
      <c r="A126" s="499"/>
      <c r="B126" s="69" t="s">
        <v>4</v>
      </c>
      <c r="C126" s="70" t="s">
        <v>6</v>
      </c>
      <c r="D126" s="71">
        <v>97161</v>
      </c>
      <c r="E126" s="72">
        <f>F126-D126</f>
        <v>61986</v>
      </c>
      <c r="F126" s="73">
        <v>159147</v>
      </c>
    </row>
    <row r="127" spans="1:6" ht="16.5" customHeight="1" hidden="1">
      <c r="A127" s="499"/>
      <c r="B127" s="74" t="s">
        <v>5</v>
      </c>
      <c r="C127" s="75" t="s">
        <v>7</v>
      </c>
      <c r="D127" s="66">
        <f>ROUND(D126/$F126*100,1)</f>
        <v>61.1</v>
      </c>
      <c r="E127" s="67">
        <f>+ROUND(E126/$F126*100,1)</f>
        <v>38.9</v>
      </c>
      <c r="F127" s="68">
        <f>SUM(D127:E127)</f>
        <v>100</v>
      </c>
    </row>
    <row r="128" spans="1:6" ht="16.5" customHeight="1" hidden="1">
      <c r="A128" s="499"/>
      <c r="B128" s="507" t="s">
        <v>1</v>
      </c>
      <c r="C128" s="70" t="s">
        <v>6</v>
      </c>
      <c r="D128" s="71">
        <v>16479</v>
      </c>
      <c r="E128" s="72">
        <f>F128-D128</f>
        <v>93321</v>
      </c>
      <c r="F128" s="73">
        <v>109800</v>
      </c>
    </row>
    <row r="129" spans="1:6" ht="16.5" customHeight="1" hidden="1">
      <c r="A129" s="499"/>
      <c r="B129" s="526"/>
      <c r="C129" s="75" t="s">
        <v>7</v>
      </c>
      <c r="D129" s="66">
        <f>ROUND(D128/$F128*100,1)</f>
        <v>15</v>
      </c>
      <c r="E129" s="67">
        <f>+ROUND(E128/$F128*100,1)</f>
        <v>85</v>
      </c>
      <c r="F129" s="68">
        <f>SUM(D129:E129)</f>
        <v>100</v>
      </c>
    </row>
    <row r="130" spans="1:6" ht="16.5" customHeight="1" hidden="1">
      <c r="A130" s="499"/>
      <c r="B130" s="507" t="s">
        <v>0</v>
      </c>
      <c r="C130" s="65" t="s">
        <v>6</v>
      </c>
      <c r="D130" s="76">
        <f>D124+D126+D128</f>
        <v>136811</v>
      </c>
      <c r="E130" s="77">
        <f>F130-D130</f>
        <v>208422</v>
      </c>
      <c r="F130" s="78">
        <f>F124+F126+F128</f>
        <v>345233</v>
      </c>
    </row>
    <row r="131" spans="1:6" ht="16.5" customHeight="1" hidden="1" thickBot="1">
      <c r="A131" s="525"/>
      <c r="B131" s="527"/>
      <c r="C131" s="79" t="s">
        <v>7</v>
      </c>
      <c r="D131" s="80">
        <f>ROUND(D130/$F130*100,1)</f>
        <v>39.6</v>
      </c>
      <c r="E131" s="81">
        <f>+ROUND(E130/$F130*100,1)</f>
        <v>60.4</v>
      </c>
      <c r="F131" s="82">
        <f>SUM(D131:E131)</f>
        <v>100</v>
      </c>
    </row>
    <row r="132" spans="1:6" ht="16.5" customHeight="1" hidden="1">
      <c r="A132" s="500" t="s">
        <v>30</v>
      </c>
      <c r="B132" s="59" t="s">
        <v>2</v>
      </c>
      <c r="C132" s="60" t="s">
        <v>6</v>
      </c>
      <c r="D132" s="61">
        <v>22347</v>
      </c>
      <c r="E132" s="62">
        <f>F132-D132</f>
        <v>52995</v>
      </c>
      <c r="F132" s="63">
        <v>75342</v>
      </c>
    </row>
    <row r="133" spans="1:6" ht="16.5" customHeight="1" hidden="1">
      <c r="A133" s="535"/>
      <c r="B133" s="64" t="s">
        <v>3</v>
      </c>
      <c r="C133" s="65" t="s">
        <v>7</v>
      </c>
      <c r="D133" s="66">
        <f>ROUND(D132/$F132*100,1)</f>
        <v>29.7</v>
      </c>
      <c r="E133" s="67">
        <f>+ROUND(E132/$F132*100,1)</f>
        <v>70.3</v>
      </c>
      <c r="F133" s="68">
        <f>SUM(D133:E133)</f>
        <v>100</v>
      </c>
    </row>
    <row r="134" spans="1:6" ht="16.5" customHeight="1" hidden="1">
      <c r="A134" s="535"/>
      <c r="B134" s="69" t="s">
        <v>4</v>
      </c>
      <c r="C134" s="70" t="s">
        <v>6</v>
      </c>
      <c r="D134" s="71">
        <v>96371</v>
      </c>
      <c r="E134" s="72">
        <f>F134-D134</f>
        <v>63701</v>
      </c>
      <c r="F134" s="73">
        <v>160072</v>
      </c>
    </row>
    <row r="135" spans="1:6" ht="16.5" customHeight="1" hidden="1">
      <c r="A135" s="535"/>
      <c r="B135" s="74" t="s">
        <v>5</v>
      </c>
      <c r="C135" s="75" t="s">
        <v>7</v>
      </c>
      <c r="D135" s="66">
        <f>ROUND(D134/$F134*100,1)</f>
        <v>60.2</v>
      </c>
      <c r="E135" s="67">
        <f>+ROUND(E134/$F134*100,1)</f>
        <v>39.8</v>
      </c>
      <c r="F135" s="68">
        <f>SUM(D135:E135)</f>
        <v>100</v>
      </c>
    </row>
    <row r="136" spans="1:6" ht="16.5" customHeight="1" hidden="1">
      <c r="A136" s="535"/>
      <c r="B136" s="537" t="s">
        <v>1</v>
      </c>
      <c r="C136" s="70" t="s">
        <v>6</v>
      </c>
      <c r="D136" s="71">
        <v>16008</v>
      </c>
      <c r="E136" s="72">
        <f>F136-D136</f>
        <v>96105</v>
      </c>
      <c r="F136" s="73">
        <v>112113</v>
      </c>
    </row>
    <row r="137" spans="1:6" ht="16.5" customHeight="1" hidden="1">
      <c r="A137" s="535"/>
      <c r="B137" s="538"/>
      <c r="C137" s="75" t="s">
        <v>7</v>
      </c>
      <c r="D137" s="66">
        <f>ROUND(D136/$F136*100,1)</f>
        <v>14.3</v>
      </c>
      <c r="E137" s="67">
        <f>+ROUND(E136/$F136*100,1)</f>
        <v>85.7</v>
      </c>
      <c r="F137" s="68">
        <f>SUM(D137:E137)</f>
        <v>100</v>
      </c>
    </row>
    <row r="138" spans="1:6" ht="16.5" customHeight="1" hidden="1">
      <c r="A138" s="535"/>
      <c r="B138" s="533" t="s">
        <v>0</v>
      </c>
      <c r="C138" s="65" t="s">
        <v>6</v>
      </c>
      <c r="D138" s="76">
        <f>D132+D134+D136</f>
        <v>134726</v>
      </c>
      <c r="E138" s="77">
        <f>F138-D138</f>
        <v>212801</v>
      </c>
      <c r="F138" s="78">
        <f>F132+F134+F136</f>
        <v>347527</v>
      </c>
    </row>
    <row r="139" spans="1:6" ht="16.5" customHeight="1" hidden="1" thickBot="1">
      <c r="A139" s="536"/>
      <c r="B139" s="534"/>
      <c r="C139" s="79" t="s">
        <v>7</v>
      </c>
      <c r="D139" s="80">
        <f>ROUND(D138/$F138*100,1)</f>
        <v>38.8</v>
      </c>
      <c r="E139" s="81">
        <f>+ROUND(E138/$F138*100,1)</f>
        <v>61.2</v>
      </c>
      <c r="F139" s="82">
        <f>SUM(D139:E139)</f>
        <v>100</v>
      </c>
    </row>
    <row r="140" spans="1:6" ht="16.5" customHeight="1" hidden="1">
      <c r="A140" s="485" t="s">
        <v>32</v>
      </c>
      <c r="B140" s="95" t="s">
        <v>2</v>
      </c>
      <c r="C140" s="96" t="s">
        <v>6</v>
      </c>
      <c r="D140" s="97">
        <v>21212</v>
      </c>
      <c r="E140" s="98">
        <f>F140-D140</f>
        <v>49139</v>
      </c>
      <c r="F140" s="99">
        <v>70351</v>
      </c>
    </row>
    <row r="141" spans="1:6" ht="16.5" customHeight="1" hidden="1">
      <c r="A141" s="486"/>
      <c r="B141" s="100" t="s">
        <v>3</v>
      </c>
      <c r="C141" s="101" t="s">
        <v>7</v>
      </c>
      <c r="D141" s="102">
        <f>ROUND(D140/$F140*100,1)</f>
        <v>30.2</v>
      </c>
      <c r="E141" s="103">
        <f>+ROUND(E140/$F140*100,1)</f>
        <v>69.8</v>
      </c>
      <c r="F141" s="104">
        <f>SUM(D141:E141)</f>
        <v>100</v>
      </c>
    </row>
    <row r="142" spans="1:6" ht="16.5" customHeight="1" hidden="1">
      <c r="A142" s="486"/>
      <c r="B142" s="105" t="s">
        <v>4</v>
      </c>
      <c r="C142" s="106" t="s">
        <v>6</v>
      </c>
      <c r="D142" s="107">
        <v>95849</v>
      </c>
      <c r="E142" s="108">
        <f>F142-D142</f>
        <v>65005</v>
      </c>
      <c r="F142" s="109">
        <v>160854</v>
      </c>
    </row>
    <row r="143" spans="1:6" ht="16.5" customHeight="1" hidden="1">
      <c r="A143" s="486"/>
      <c r="B143" s="110" t="s">
        <v>5</v>
      </c>
      <c r="C143" s="111" t="s">
        <v>7</v>
      </c>
      <c r="D143" s="102">
        <f>ROUND(D142/$F142*100,1)</f>
        <v>59.6</v>
      </c>
      <c r="E143" s="103">
        <f>+ROUND(E142/$F142*100,1)</f>
        <v>40.4</v>
      </c>
      <c r="F143" s="104">
        <f>SUM(D143:E143)</f>
        <v>100</v>
      </c>
    </row>
    <row r="144" spans="1:6" ht="16.5" customHeight="1" hidden="1">
      <c r="A144" s="486"/>
      <c r="B144" s="531" t="s">
        <v>1</v>
      </c>
      <c r="C144" s="106" t="s">
        <v>6</v>
      </c>
      <c r="D144" s="107">
        <v>15769</v>
      </c>
      <c r="E144" s="108">
        <f>F144-D144</f>
        <v>98429</v>
      </c>
      <c r="F144" s="109">
        <v>114198</v>
      </c>
    </row>
    <row r="145" spans="1:6" ht="16.5" customHeight="1" hidden="1">
      <c r="A145" s="486"/>
      <c r="B145" s="532"/>
      <c r="C145" s="111" t="s">
        <v>7</v>
      </c>
      <c r="D145" s="102">
        <f>ROUND(D144/$F144*100,1)</f>
        <v>13.8</v>
      </c>
      <c r="E145" s="103">
        <f>+ROUND(E144/$F144*100,1)</f>
        <v>86.2</v>
      </c>
      <c r="F145" s="104">
        <f>SUM(D145:E145)</f>
        <v>100</v>
      </c>
    </row>
    <row r="146" spans="1:6" ht="16.5" customHeight="1" hidden="1">
      <c r="A146" s="486"/>
      <c r="B146" s="490" t="s">
        <v>0</v>
      </c>
      <c r="C146" s="101" t="s">
        <v>6</v>
      </c>
      <c r="D146" s="107">
        <f>D140+D142+D144</f>
        <v>132830</v>
      </c>
      <c r="E146" s="108">
        <f>F146-D146</f>
        <v>212573</v>
      </c>
      <c r="F146" s="109">
        <f>F140+F142+F144</f>
        <v>345403</v>
      </c>
    </row>
    <row r="147" spans="1:6" ht="16.5" customHeight="1" hidden="1" thickBot="1">
      <c r="A147" s="487"/>
      <c r="B147" s="491"/>
      <c r="C147" s="112" t="s">
        <v>7</v>
      </c>
      <c r="D147" s="113">
        <f>ROUND(D146/$F146*100,1)</f>
        <v>38.5</v>
      </c>
      <c r="E147" s="114">
        <f>+ROUND(E146/$F146*100,1)</f>
        <v>61.5</v>
      </c>
      <c r="F147" s="115">
        <f>SUM(D147:E147)</f>
        <v>100</v>
      </c>
    </row>
    <row r="148" spans="1:6" ht="16.5" customHeight="1" hidden="1">
      <c r="A148" s="485" t="s">
        <v>33</v>
      </c>
      <c r="B148" s="95" t="s">
        <v>2</v>
      </c>
      <c r="C148" s="96" t="s">
        <v>6</v>
      </c>
      <c r="D148" s="97">
        <v>20319</v>
      </c>
      <c r="E148" s="98">
        <f>F148-D148</f>
        <v>47847</v>
      </c>
      <c r="F148" s="99">
        <v>68166</v>
      </c>
    </row>
    <row r="149" spans="1:6" ht="16.5" customHeight="1" hidden="1">
      <c r="A149" s="486"/>
      <c r="B149" s="118" t="s">
        <v>3</v>
      </c>
      <c r="C149" s="101" t="s">
        <v>7</v>
      </c>
      <c r="D149" s="102">
        <f>ROUND(D148/$F148*100,1)</f>
        <v>29.8</v>
      </c>
      <c r="E149" s="103">
        <f>+ROUND(E148/$F148*100,1)</f>
        <v>70.2</v>
      </c>
      <c r="F149" s="104">
        <f>SUM(D149:E149)</f>
        <v>100</v>
      </c>
    </row>
    <row r="150" spans="1:6" ht="16.5" customHeight="1" hidden="1">
      <c r="A150" s="486"/>
      <c r="B150" s="116" t="s">
        <v>4</v>
      </c>
      <c r="C150" s="106" t="s">
        <v>6</v>
      </c>
      <c r="D150" s="107">
        <v>95358</v>
      </c>
      <c r="E150" s="108">
        <f>F150-D150</f>
        <v>66130</v>
      </c>
      <c r="F150" s="109">
        <v>161488</v>
      </c>
    </row>
    <row r="151" spans="1:6" ht="16.5" customHeight="1" hidden="1">
      <c r="A151" s="486"/>
      <c r="B151" s="117" t="s">
        <v>5</v>
      </c>
      <c r="C151" s="111" t="s">
        <v>7</v>
      </c>
      <c r="D151" s="102">
        <f>ROUND(D150/$F150*100,1)</f>
        <v>59</v>
      </c>
      <c r="E151" s="103">
        <f>+ROUND(E150/$F150*100,1)</f>
        <v>41</v>
      </c>
      <c r="F151" s="104">
        <f>SUM(D151:E151)</f>
        <v>100</v>
      </c>
    </row>
    <row r="152" spans="1:6" ht="16.5" customHeight="1" hidden="1">
      <c r="A152" s="486"/>
      <c r="B152" s="531" t="s">
        <v>1</v>
      </c>
      <c r="C152" s="106" t="s">
        <v>6</v>
      </c>
      <c r="D152" s="107">
        <v>15353</v>
      </c>
      <c r="E152" s="108">
        <f>F152-D152</f>
        <v>100156</v>
      </c>
      <c r="F152" s="109">
        <v>115509</v>
      </c>
    </row>
    <row r="153" spans="1:6" ht="16.5" customHeight="1" hidden="1">
      <c r="A153" s="486"/>
      <c r="B153" s="532"/>
      <c r="C153" s="111" t="s">
        <v>7</v>
      </c>
      <c r="D153" s="102">
        <f>ROUND(D152/$F152*100,1)</f>
        <v>13.3</v>
      </c>
      <c r="E153" s="103">
        <f>+ROUND(E152/$F152*100,1)</f>
        <v>86.7</v>
      </c>
      <c r="F153" s="104">
        <f>SUM(D153:E153)</f>
        <v>100</v>
      </c>
    </row>
    <row r="154" spans="1:6" ht="16.5" customHeight="1" hidden="1">
      <c r="A154" s="486"/>
      <c r="B154" s="490" t="s">
        <v>0</v>
      </c>
      <c r="C154" s="101" t="s">
        <v>6</v>
      </c>
      <c r="D154" s="107">
        <f>D148+D150+D152</f>
        <v>131030</v>
      </c>
      <c r="E154" s="108">
        <f>F154-D154</f>
        <v>214133</v>
      </c>
      <c r="F154" s="109">
        <f>F148+F150+F152</f>
        <v>345163</v>
      </c>
    </row>
    <row r="155" spans="1:6" ht="16.5" customHeight="1" hidden="1" thickBot="1">
      <c r="A155" s="487"/>
      <c r="B155" s="491"/>
      <c r="C155" s="112" t="s">
        <v>7</v>
      </c>
      <c r="D155" s="113">
        <f>ROUND(D154/$F154*100,1)</f>
        <v>38</v>
      </c>
      <c r="E155" s="114">
        <f>+ROUND(E154/$F154*100,1)</f>
        <v>62</v>
      </c>
      <c r="F155" s="115">
        <f>SUM(D155:E155)</f>
        <v>100</v>
      </c>
    </row>
    <row r="156" spans="1:6" ht="16.5" customHeight="1">
      <c r="A156" s="485" t="s">
        <v>34</v>
      </c>
      <c r="B156" s="95" t="s">
        <v>2</v>
      </c>
      <c r="C156" s="96" t="s">
        <v>6</v>
      </c>
      <c r="D156" s="97">
        <v>18568</v>
      </c>
      <c r="E156" s="98">
        <f>F156-D156</f>
        <v>44891</v>
      </c>
      <c r="F156" s="99">
        <v>63459</v>
      </c>
    </row>
    <row r="157" spans="1:6" ht="16.5" customHeight="1">
      <c r="A157" s="486"/>
      <c r="B157" s="121" t="s">
        <v>3</v>
      </c>
      <c r="C157" s="101" t="s">
        <v>7</v>
      </c>
      <c r="D157" s="102">
        <f>ROUND(D156/$F156*100,1)</f>
        <v>29.3</v>
      </c>
      <c r="E157" s="103">
        <f>+ROUND(E156/$F156*100,1)</f>
        <v>70.7</v>
      </c>
      <c r="F157" s="104">
        <f>SUM(D157:E157)</f>
        <v>100</v>
      </c>
    </row>
    <row r="158" spans="1:6" ht="16.5" customHeight="1">
      <c r="A158" s="486"/>
      <c r="B158" s="119" t="s">
        <v>4</v>
      </c>
      <c r="C158" s="106" t="s">
        <v>6</v>
      </c>
      <c r="D158" s="107">
        <v>94820</v>
      </c>
      <c r="E158" s="108">
        <f>F158-D158</f>
        <v>67461</v>
      </c>
      <c r="F158" s="109">
        <v>162281</v>
      </c>
    </row>
    <row r="159" spans="1:6" ht="16.5" customHeight="1">
      <c r="A159" s="486"/>
      <c r="B159" s="120" t="s">
        <v>5</v>
      </c>
      <c r="C159" s="111" t="s">
        <v>7</v>
      </c>
      <c r="D159" s="102">
        <f>ROUND(D158/$F158*100,1)</f>
        <v>58.4</v>
      </c>
      <c r="E159" s="103">
        <f>+ROUND(E158/$F158*100,1)</f>
        <v>41.6</v>
      </c>
      <c r="F159" s="104">
        <f>SUM(D159:E159)</f>
        <v>100</v>
      </c>
    </row>
    <row r="160" spans="1:6" ht="16.5" customHeight="1">
      <c r="A160" s="486"/>
      <c r="B160" s="531" t="s">
        <v>1</v>
      </c>
      <c r="C160" s="106" t="s">
        <v>6</v>
      </c>
      <c r="D160" s="107">
        <v>14939</v>
      </c>
      <c r="E160" s="108">
        <f>F160-D160</f>
        <v>100973</v>
      </c>
      <c r="F160" s="109">
        <v>115912</v>
      </c>
    </row>
    <row r="161" spans="1:6" ht="16.5" customHeight="1">
      <c r="A161" s="486"/>
      <c r="B161" s="532"/>
      <c r="C161" s="111" t="s">
        <v>7</v>
      </c>
      <c r="D161" s="102">
        <f>ROUND(D160/$F160*100,1)</f>
        <v>12.9</v>
      </c>
      <c r="E161" s="103">
        <f>+ROUND(E160/$F160*100,1)</f>
        <v>87.1</v>
      </c>
      <c r="F161" s="104">
        <f>SUM(D161:E161)</f>
        <v>100</v>
      </c>
    </row>
    <row r="162" spans="1:6" ht="16.5" customHeight="1">
      <c r="A162" s="486"/>
      <c r="B162" s="490" t="s">
        <v>0</v>
      </c>
      <c r="C162" s="101" t="s">
        <v>6</v>
      </c>
      <c r="D162" s="107">
        <f>D156+D158+D160</f>
        <v>128327</v>
      </c>
      <c r="E162" s="108">
        <f>F162-D162</f>
        <v>213325</v>
      </c>
      <c r="F162" s="109">
        <f>F156+F158+F160</f>
        <v>341652</v>
      </c>
    </row>
    <row r="163" spans="1:6" ht="16.5" customHeight="1" thickBot="1">
      <c r="A163" s="487"/>
      <c r="B163" s="491"/>
      <c r="C163" s="112" t="s">
        <v>7</v>
      </c>
      <c r="D163" s="113">
        <f>ROUND(D162/$F162*100,1)</f>
        <v>37.6</v>
      </c>
      <c r="E163" s="114">
        <f>+ROUND(E162/$F162*100,1)</f>
        <v>62.4</v>
      </c>
      <c r="F163" s="115">
        <f>SUM(D163:E163)</f>
        <v>100</v>
      </c>
    </row>
    <row r="164" spans="1:6" ht="16.5" customHeight="1">
      <c r="A164" s="485" t="s">
        <v>35</v>
      </c>
      <c r="B164" s="95" t="s">
        <v>2</v>
      </c>
      <c r="C164" s="96" t="s">
        <v>6</v>
      </c>
      <c r="D164" s="97">
        <v>17797</v>
      </c>
      <c r="E164" s="98">
        <f>F164-D164</f>
        <v>43915</v>
      </c>
      <c r="F164" s="99">
        <v>61712</v>
      </c>
    </row>
    <row r="165" spans="1:6" ht="16.5" customHeight="1">
      <c r="A165" s="486"/>
      <c r="B165" s="124" t="s">
        <v>3</v>
      </c>
      <c r="C165" s="101" t="s">
        <v>7</v>
      </c>
      <c r="D165" s="102">
        <f>ROUND(D164/$F164*100,1)</f>
        <v>28.8</v>
      </c>
      <c r="E165" s="103">
        <f>+ROUND(E164/$F164*100,1)</f>
        <v>71.2</v>
      </c>
      <c r="F165" s="104">
        <f>SUM(D165:E165)</f>
        <v>100</v>
      </c>
    </row>
    <row r="166" spans="1:6" ht="16.5" customHeight="1">
      <c r="A166" s="486"/>
      <c r="B166" s="122" t="s">
        <v>4</v>
      </c>
      <c r="C166" s="106" t="s">
        <v>6</v>
      </c>
      <c r="D166" s="107">
        <v>94122</v>
      </c>
      <c r="E166" s="108">
        <f>F166-D166</f>
        <v>68840</v>
      </c>
      <c r="F166" s="109">
        <v>162962</v>
      </c>
    </row>
    <row r="167" spans="1:6" ht="16.5" customHeight="1">
      <c r="A167" s="486"/>
      <c r="B167" s="123" t="s">
        <v>5</v>
      </c>
      <c r="C167" s="111" t="s">
        <v>7</v>
      </c>
      <c r="D167" s="102">
        <f>ROUND(D166/$F166*100,1)</f>
        <v>57.8</v>
      </c>
      <c r="E167" s="103">
        <f>+ROUND(E166/$F166*100,1)</f>
        <v>42.2</v>
      </c>
      <c r="F167" s="104">
        <f>SUM(D167:E167)</f>
        <v>100</v>
      </c>
    </row>
    <row r="168" spans="1:6" ht="16.5" customHeight="1">
      <c r="A168" s="486"/>
      <c r="B168" s="531" t="s">
        <v>1</v>
      </c>
      <c r="C168" s="106" t="s">
        <v>6</v>
      </c>
      <c r="D168" s="107">
        <v>14434</v>
      </c>
      <c r="E168" s="108">
        <f>F168-D168</f>
        <v>102042</v>
      </c>
      <c r="F168" s="109">
        <v>116476</v>
      </c>
    </row>
    <row r="169" spans="1:6" ht="16.5" customHeight="1">
      <c r="A169" s="486"/>
      <c r="B169" s="532"/>
      <c r="C169" s="111" t="s">
        <v>7</v>
      </c>
      <c r="D169" s="102">
        <f>ROUND(D168/$F168*100,1)</f>
        <v>12.4</v>
      </c>
      <c r="E169" s="103">
        <f>+ROUND(E168/$F168*100,1)</f>
        <v>87.6</v>
      </c>
      <c r="F169" s="104">
        <f>SUM(D169:E169)</f>
        <v>100</v>
      </c>
    </row>
    <row r="170" spans="1:6" ht="16.5" customHeight="1">
      <c r="A170" s="486"/>
      <c r="B170" s="490" t="s">
        <v>0</v>
      </c>
      <c r="C170" s="101" t="s">
        <v>6</v>
      </c>
      <c r="D170" s="107">
        <f>D164+D166+D168</f>
        <v>126353</v>
      </c>
      <c r="E170" s="108">
        <f>F170-D170</f>
        <v>214797</v>
      </c>
      <c r="F170" s="109">
        <f>F164+F166+F168</f>
        <v>341150</v>
      </c>
    </row>
    <row r="171" spans="1:6" ht="16.5" customHeight="1" thickBot="1">
      <c r="A171" s="487"/>
      <c r="B171" s="491"/>
      <c r="C171" s="112" t="s">
        <v>7</v>
      </c>
      <c r="D171" s="113">
        <f>ROUND(D170/$F170*100,1)</f>
        <v>37</v>
      </c>
      <c r="E171" s="114">
        <f>+ROUND(E170/$F170*100,1)</f>
        <v>63</v>
      </c>
      <c r="F171" s="115">
        <f>SUM(D171:E171)</f>
        <v>100</v>
      </c>
    </row>
    <row r="172" spans="1:6" ht="21" customHeight="1">
      <c r="A172" s="485" t="s">
        <v>36</v>
      </c>
      <c r="B172" s="95" t="s">
        <v>2</v>
      </c>
      <c r="C172" s="96" t="s">
        <v>6</v>
      </c>
      <c r="D172" s="97">
        <v>17390</v>
      </c>
      <c r="E172" s="98">
        <f>F172-D172</f>
        <v>43037</v>
      </c>
      <c r="F172" s="99">
        <v>60427</v>
      </c>
    </row>
    <row r="173" spans="1:6" ht="21" customHeight="1">
      <c r="A173" s="486"/>
      <c r="B173" s="127" t="s">
        <v>3</v>
      </c>
      <c r="C173" s="101" t="s">
        <v>7</v>
      </c>
      <c r="D173" s="102">
        <f>ROUND(D172/$F172*100,1)</f>
        <v>28.8</v>
      </c>
      <c r="E173" s="103">
        <f>+ROUND(E172/$F172*100,1)</f>
        <v>71.2</v>
      </c>
      <c r="F173" s="104">
        <f>SUM(D173:E173)</f>
        <v>100</v>
      </c>
    </row>
    <row r="174" spans="1:6" ht="21" customHeight="1">
      <c r="A174" s="486"/>
      <c r="B174" s="125" t="s">
        <v>4</v>
      </c>
      <c r="C174" s="106" t="s">
        <v>6</v>
      </c>
      <c r="D174" s="107">
        <v>93425</v>
      </c>
      <c r="E174" s="108">
        <f>F174-D174</f>
        <v>70158</v>
      </c>
      <c r="F174" s="109">
        <v>163583</v>
      </c>
    </row>
    <row r="175" spans="1:6" ht="21" customHeight="1">
      <c r="A175" s="486"/>
      <c r="B175" s="126" t="s">
        <v>5</v>
      </c>
      <c r="C175" s="111" t="s">
        <v>7</v>
      </c>
      <c r="D175" s="102">
        <f>ROUND(D174/$F174*100,1)</f>
        <v>57.1</v>
      </c>
      <c r="E175" s="103">
        <f>+ROUND(E174/$F174*100,1)</f>
        <v>42.9</v>
      </c>
      <c r="F175" s="104">
        <f>SUM(D175:E175)</f>
        <v>100</v>
      </c>
    </row>
    <row r="176" spans="1:6" ht="21" customHeight="1">
      <c r="A176" s="486"/>
      <c r="B176" s="531" t="s">
        <v>1</v>
      </c>
      <c r="C176" s="106" t="s">
        <v>6</v>
      </c>
      <c r="D176" s="107">
        <v>13806</v>
      </c>
      <c r="E176" s="108">
        <f>F176-D176</f>
        <v>103669</v>
      </c>
      <c r="F176" s="109">
        <v>117475</v>
      </c>
    </row>
    <row r="177" spans="1:6" ht="21" customHeight="1">
      <c r="A177" s="486"/>
      <c r="B177" s="532"/>
      <c r="C177" s="111" t="s">
        <v>7</v>
      </c>
      <c r="D177" s="102">
        <f>ROUND(D176/$F176*100,1)</f>
        <v>11.8</v>
      </c>
      <c r="E177" s="103">
        <f>+ROUND(E176/$F176*100,1)</f>
        <v>88.2</v>
      </c>
      <c r="F177" s="104">
        <f>SUM(D177:E177)</f>
        <v>100</v>
      </c>
    </row>
    <row r="178" spans="1:6" ht="21" customHeight="1">
      <c r="A178" s="486"/>
      <c r="B178" s="490" t="s">
        <v>0</v>
      </c>
      <c r="C178" s="101" t="s">
        <v>6</v>
      </c>
      <c r="D178" s="107">
        <f>D172+D174+D176</f>
        <v>124621</v>
      </c>
      <c r="E178" s="108">
        <f>F178-D178</f>
        <v>216864</v>
      </c>
      <c r="F178" s="109">
        <f>F172+F174+F176</f>
        <v>341485</v>
      </c>
    </row>
    <row r="179" spans="1:6" ht="21" customHeight="1" thickBot="1">
      <c r="A179" s="487"/>
      <c r="B179" s="491"/>
      <c r="C179" s="112" t="s">
        <v>7</v>
      </c>
      <c r="D179" s="113">
        <f>ROUND(D178/$F178*100,1)</f>
        <v>36.5</v>
      </c>
      <c r="E179" s="114">
        <f>+ROUND(E178/$F178*100,1)</f>
        <v>63.5</v>
      </c>
      <c r="F179" s="115">
        <f>SUM(D179:E179)</f>
        <v>100</v>
      </c>
    </row>
    <row r="180" spans="1:6" ht="21" customHeight="1">
      <c r="A180" s="485" t="s">
        <v>37</v>
      </c>
      <c r="B180" s="95" t="s">
        <v>2</v>
      </c>
      <c r="C180" s="96" t="s">
        <v>6</v>
      </c>
      <c r="D180" s="97">
        <v>16962</v>
      </c>
      <c r="E180" s="98">
        <f>F180-D180</f>
        <v>42990</v>
      </c>
      <c r="F180" s="99">
        <v>59952</v>
      </c>
    </row>
    <row r="181" spans="1:6" ht="21" customHeight="1">
      <c r="A181" s="486"/>
      <c r="B181" s="130" t="s">
        <v>3</v>
      </c>
      <c r="C181" s="101" t="s">
        <v>7</v>
      </c>
      <c r="D181" s="102">
        <f>ROUND(D180/$F180*100,1)</f>
        <v>28.3</v>
      </c>
      <c r="E181" s="103">
        <f>+ROUND(E180/$F180*100,1)</f>
        <v>71.7</v>
      </c>
      <c r="F181" s="104">
        <f>SUM(D181:E181)</f>
        <v>100</v>
      </c>
    </row>
    <row r="182" spans="1:6" ht="21" customHeight="1">
      <c r="A182" s="486"/>
      <c r="B182" s="128" t="s">
        <v>4</v>
      </c>
      <c r="C182" s="106" t="s">
        <v>6</v>
      </c>
      <c r="D182" s="107">
        <v>92470</v>
      </c>
      <c r="E182" s="108">
        <f>F182-D182</f>
        <v>71720</v>
      </c>
      <c r="F182" s="109">
        <v>164190</v>
      </c>
    </row>
    <row r="183" spans="1:6" ht="21" customHeight="1">
      <c r="A183" s="486"/>
      <c r="B183" s="129" t="s">
        <v>5</v>
      </c>
      <c r="C183" s="111" t="s">
        <v>7</v>
      </c>
      <c r="D183" s="102">
        <f>ROUND(D182/$F182*100,1)</f>
        <v>56.3</v>
      </c>
      <c r="E183" s="103">
        <f>+ROUND(E182/$F182*100,1)</f>
        <v>43.7</v>
      </c>
      <c r="F183" s="104">
        <f>SUM(D183:E183)</f>
        <v>100</v>
      </c>
    </row>
    <row r="184" spans="1:6" ht="21" customHeight="1">
      <c r="A184" s="486"/>
      <c r="B184" s="488" t="s">
        <v>38</v>
      </c>
      <c r="C184" s="106" t="s">
        <v>6</v>
      </c>
      <c r="D184" s="107">
        <v>13290</v>
      </c>
      <c r="E184" s="108">
        <f>F184-D184</f>
        <v>104989</v>
      </c>
      <c r="F184" s="109">
        <v>118279</v>
      </c>
    </row>
    <row r="185" spans="1:6" ht="21" customHeight="1">
      <c r="A185" s="486"/>
      <c r="B185" s="489"/>
      <c r="C185" s="111" t="s">
        <v>7</v>
      </c>
      <c r="D185" s="102">
        <f>ROUND(D184/$F184*100,1)</f>
        <v>11.2</v>
      </c>
      <c r="E185" s="103">
        <f>+ROUND(E184/$F184*100,1)</f>
        <v>88.8</v>
      </c>
      <c r="F185" s="104">
        <f>SUM(D185:E185)</f>
        <v>100</v>
      </c>
    </row>
    <row r="186" spans="1:6" ht="21" customHeight="1">
      <c r="A186" s="486"/>
      <c r="B186" s="490" t="s">
        <v>0</v>
      </c>
      <c r="C186" s="101" t="s">
        <v>6</v>
      </c>
      <c r="D186" s="107">
        <f>D180+D182+D184</f>
        <v>122722</v>
      </c>
      <c r="E186" s="108">
        <f>F186-D186</f>
        <v>219699</v>
      </c>
      <c r="F186" s="109">
        <f>F180+F182+F184</f>
        <v>342421</v>
      </c>
    </row>
    <row r="187" spans="1:6" ht="21" customHeight="1" thickBot="1">
      <c r="A187" s="487"/>
      <c r="B187" s="491"/>
      <c r="C187" s="112" t="s">
        <v>7</v>
      </c>
      <c r="D187" s="113">
        <f>ROUND(D186/$F186*100,1)</f>
        <v>35.8</v>
      </c>
      <c r="E187" s="114">
        <f>+ROUND(E186/$F186*100,1)</f>
        <v>64.2</v>
      </c>
      <c r="F187" s="115">
        <f>SUM(D187:E187)</f>
        <v>100</v>
      </c>
    </row>
    <row r="188" spans="1:6" ht="21" customHeight="1">
      <c r="A188" s="485" t="s">
        <v>39</v>
      </c>
      <c r="B188" s="95" t="s">
        <v>2</v>
      </c>
      <c r="C188" s="96" t="s">
        <v>6</v>
      </c>
      <c r="D188" s="97">
        <v>16533</v>
      </c>
      <c r="E188" s="98">
        <f>F188-D188</f>
        <v>41318</v>
      </c>
      <c r="F188" s="99">
        <v>57851</v>
      </c>
    </row>
    <row r="189" spans="1:6" ht="21" customHeight="1">
      <c r="A189" s="486"/>
      <c r="B189" s="131" t="s">
        <v>3</v>
      </c>
      <c r="C189" s="101" t="s">
        <v>7</v>
      </c>
      <c r="D189" s="102">
        <f>ROUND(D188/$F188*100,1)</f>
        <v>28.6</v>
      </c>
      <c r="E189" s="103">
        <f>+ROUND(E188/$F188*100,1)</f>
        <v>71.4</v>
      </c>
      <c r="F189" s="104">
        <f>SUM(D189:E189)</f>
        <v>100</v>
      </c>
    </row>
    <row r="190" spans="1:6" ht="21" customHeight="1">
      <c r="A190" s="486"/>
      <c r="B190" s="132" t="s">
        <v>4</v>
      </c>
      <c r="C190" s="106" t="s">
        <v>6</v>
      </c>
      <c r="D190" s="107">
        <v>91732</v>
      </c>
      <c r="E190" s="108">
        <f>F190-D190</f>
        <v>72867</v>
      </c>
      <c r="F190" s="109">
        <v>164599</v>
      </c>
    </row>
    <row r="191" spans="1:6" ht="21" customHeight="1">
      <c r="A191" s="486"/>
      <c r="B191" s="133" t="s">
        <v>5</v>
      </c>
      <c r="C191" s="111" t="s">
        <v>7</v>
      </c>
      <c r="D191" s="102">
        <f>ROUND(D190/$F190*100,1)</f>
        <v>55.7</v>
      </c>
      <c r="E191" s="103">
        <f>+ROUND(E190/$F190*100,1)</f>
        <v>44.3</v>
      </c>
      <c r="F191" s="104">
        <f>SUM(D191:E191)</f>
        <v>100</v>
      </c>
    </row>
    <row r="192" spans="1:6" ht="21" customHeight="1">
      <c r="A192" s="486"/>
      <c r="B192" s="488" t="s">
        <v>38</v>
      </c>
      <c r="C192" s="106" t="s">
        <v>6</v>
      </c>
      <c r="D192" s="107">
        <v>12845</v>
      </c>
      <c r="E192" s="108">
        <f>F192-D192</f>
        <v>106370</v>
      </c>
      <c r="F192" s="109">
        <v>119215</v>
      </c>
    </row>
    <row r="193" spans="1:6" ht="21" customHeight="1">
      <c r="A193" s="486"/>
      <c r="B193" s="489"/>
      <c r="C193" s="111" t="s">
        <v>7</v>
      </c>
      <c r="D193" s="102">
        <f>ROUND(D192/$F192*100,1)</f>
        <v>10.8</v>
      </c>
      <c r="E193" s="103">
        <f>+ROUND(E192/$F192*100,1)</f>
        <v>89.2</v>
      </c>
      <c r="F193" s="104">
        <f>SUM(D193:E193)</f>
        <v>100</v>
      </c>
    </row>
    <row r="194" spans="1:6" ht="21" customHeight="1">
      <c r="A194" s="486"/>
      <c r="B194" s="490" t="s">
        <v>0</v>
      </c>
      <c r="C194" s="101" t="s">
        <v>6</v>
      </c>
      <c r="D194" s="107">
        <f>D188+D190+D192</f>
        <v>121110</v>
      </c>
      <c r="E194" s="108">
        <f>F194-D194</f>
        <v>220555</v>
      </c>
      <c r="F194" s="109">
        <f>F188+F190+F192</f>
        <v>341665</v>
      </c>
    </row>
    <row r="195" spans="1:6" ht="21" customHeight="1" thickBot="1">
      <c r="A195" s="487"/>
      <c r="B195" s="491"/>
      <c r="C195" s="112" t="s">
        <v>7</v>
      </c>
      <c r="D195" s="113">
        <f>ROUND(D194/$F194*100,1)</f>
        <v>35.4</v>
      </c>
      <c r="E195" s="114">
        <f>+ROUND(E194/$F194*100,1)</f>
        <v>64.6</v>
      </c>
      <c r="F195" s="115">
        <f>SUM(D195:E195)</f>
        <v>100</v>
      </c>
    </row>
  </sheetData>
  <sheetProtection/>
  <mergeCells count="73">
    <mergeCell ref="B74:B75"/>
    <mergeCell ref="A164:A171"/>
    <mergeCell ref="B168:B169"/>
    <mergeCell ref="B170:B171"/>
    <mergeCell ref="B82:B83"/>
    <mergeCell ref="B162:B163"/>
    <mergeCell ref="B144:B145"/>
    <mergeCell ref="B146:B147"/>
    <mergeCell ref="A132:A139"/>
    <mergeCell ref="B136:B137"/>
    <mergeCell ref="A172:A179"/>
    <mergeCell ref="B176:B177"/>
    <mergeCell ref="B178:B179"/>
    <mergeCell ref="A156:A163"/>
    <mergeCell ref="B160:B161"/>
    <mergeCell ref="B138:B139"/>
    <mergeCell ref="A148:A155"/>
    <mergeCell ref="B152:B153"/>
    <mergeCell ref="B154:B155"/>
    <mergeCell ref="B42:B43"/>
    <mergeCell ref="A124:A131"/>
    <mergeCell ref="B128:B129"/>
    <mergeCell ref="B130:B131"/>
    <mergeCell ref="A108:A115"/>
    <mergeCell ref="B112:B113"/>
    <mergeCell ref="B114:B115"/>
    <mergeCell ref="A116:A123"/>
    <mergeCell ref="B120:B121"/>
    <mergeCell ref="B80:B81"/>
    <mergeCell ref="A4:A11"/>
    <mergeCell ref="A12:A19"/>
    <mergeCell ref="A20:A27"/>
    <mergeCell ref="A28:A35"/>
    <mergeCell ref="A60:A67"/>
    <mergeCell ref="B26:B27"/>
    <mergeCell ref="B32:B33"/>
    <mergeCell ref="B66:B67"/>
    <mergeCell ref="B40:B41"/>
    <mergeCell ref="A36:A43"/>
    <mergeCell ref="B64:B65"/>
    <mergeCell ref="B48:B49"/>
    <mergeCell ref="B50:B51"/>
    <mergeCell ref="B72:B73"/>
    <mergeCell ref="B3:C3"/>
    <mergeCell ref="B8:B9"/>
    <mergeCell ref="B10:B11"/>
    <mergeCell ref="B24:B25"/>
    <mergeCell ref="B16:B17"/>
    <mergeCell ref="B18:B19"/>
    <mergeCell ref="B122:B123"/>
    <mergeCell ref="A140:A147"/>
    <mergeCell ref="A92:A99"/>
    <mergeCell ref="B90:B91"/>
    <mergeCell ref="B34:B35"/>
    <mergeCell ref="A44:A51"/>
    <mergeCell ref="A52:A59"/>
    <mergeCell ref="B56:B57"/>
    <mergeCell ref="B58:B59"/>
    <mergeCell ref="A68:A75"/>
    <mergeCell ref="A76:A83"/>
    <mergeCell ref="B106:B107"/>
    <mergeCell ref="B104:B105"/>
    <mergeCell ref="A100:A107"/>
    <mergeCell ref="B96:B97"/>
    <mergeCell ref="B98:B99"/>
    <mergeCell ref="A84:A91"/>
    <mergeCell ref="B88:B89"/>
    <mergeCell ref="A188:A195"/>
    <mergeCell ref="B192:B193"/>
    <mergeCell ref="B194:B195"/>
    <mergeCell ref="A180:A187"/>
    <mergeCell ref="B184:B185"/>
    <mergeCell ref="B186:B187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r:id="rId3"/>
  <headerFooter alignWithMargins="0">
    <oddFooter>&amp;C&amp;"ＭＳ Ｐゴシック,標準"&amp;14- &amp;P+68 -</oddFooter>
  </headerFooter>
  <ignoredErrors>
    <ignoredError sqref="E50:F50 D18 E18:F18 D26 E26:F26 D34 E34:F34 D42 E42:F42 D50 D10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"/>
  <sheetViews>
    <sheetView showGridLines="0" view="pageBreakPreview" zoomScaleSheetLayoutView="100" workbookViewId="0" topLeftCell="A1">
      <selection activeCell="A153" sqref="A153"/>
    </sheetView>
  </sheetViews>
  <sheetFormatPr defaultColWidth="13.296875" defaultRowHeight="29.25" customHeight="1"/>
  <cols>
    <col min="1" max="1" width="11.69921875" style="319" customWidth="1"/>
    <col min="2" max="2" width="13.19921875" style="319" customWidth="1"/>
    <col min="3" max="4" width="13.19921875" style="319" hidden="1" customWidth="1"/>
    <col min="5" max="5" width="13.19921875" style="319" hidden="1" customWidth="1" collapsed="1"/>
    <col min="6" max="7" width="13.3984375" style="319" hidden="1" customWidth="1"/>
    <col min="8" max="14" width="13.19921875" style="319" hidden="1" customWidth="1"/>
    <col min="15" max="18" width="0" style="319" hidden="1" customWidth="1"/>
    <col min="19" max="19" width="13.19921875" style="319" hidden="1" customWidth="1"/>
    <col min="20" max="21" width="0" style="319" hidden="1" customWidth="1"/>
    <col min="22" max="25" width="13.19921875" style="319" customWidth="1"/>
    <col min="26" max="26" width="14" style="319" bestFit="1" customWidth="1"/>
    <col min="27" max="16384" width="13.19921875" style="319" customWidth="1"/>
  </cols>
  <sheetData>
    <row r="1" spans="1:2" s="308" customFormat="1" ht="29.25" customHeight="1">
      <c r="A1" s="306"/>
      <c r="B1" s="307"/>
    </row>
    <row r="2" spans="1:26" s="308" customFormat="1" ht="29.25" customHeight="1" thickBot="1">
      <c r="A2" s="308" t="s">
        <v>157</v>
      </c>
      <c r="F2" s="309"/>
      <c r="G2" s="309"/>
      <c r="H2" s="309"/>
      <c r="I2" s="310"/>
      <c r="J2" s="310"/>
      <c r="K2" s="310"/>
      <c r="L2" s="310"/>
      <c r="M2" s="310"/>
      <c r="N2" s="310"/>
      <c r="O2" s="310"/>
      <c r="P2" s="310"/>
      <c r="V2" s="310"/>
      <c r="W2" s="310"/>
      <c r="X2" s="310"/>
      <c r="Z2" s="310" t="s">
        <v>158</v>
      </c>
    </row>
    <row r="3" spans="1:26" ht="29.25" customHeight="1">
      <c r="A3" s="311" t="s">
        <v>159</v>
      </c>
      <c r="B3" s="312" t="s">
        <v>43</v>
      </c>
      <c r="C3" s="313" t="s">
        <v>49</v>
      </c>
      <c r="D3" s="314" t="s">
        <v>11</v>
      </c>
      <c r="E3" s="314" t="s">
        <v>12</v>
      </c>
      <c r="F3" s="314" t="s">
        <v>13</v>
      </c>
      <c r="G3" s="314" t="s">
        <v>14</v>
      </c>
      <c r="H3" s="314" t="s">
        <v>15</v>
      </c>
      <c r="I3" s="315" t="s">
        <v>16</v>
      </c>
      <c r="J3" s="315" t="s">
        <v>60</v>
      </c>
      <c r="K3" s="315" t="s">
        <v>62</v>
      </c>
      <c r="L3" s="315" t="s">
        <v>64</v>
      </c>
      <c r="M3" s="316" t="s">
        <v>66</v>
      </c>
      <c r="N3" s="316" t="s">
        <v>31</v>
      </c>
      <c r="O3" s="317" t="s">
        <v>152</v>
      </c>
      <c r="P3" s="316" t="s">
        <v>71</v>
      </c>
      <c r="Q3" s="316" t="s">
        <v>160</v>
      </c>
      <c r="R3" s="317" t="s">
        <v>161</v>
      </c>
      <c r="S3" s="317" t="s">
        <v>162</v>
      </c>
      <c r="T3" s="317" t="s">
        <v>163</v>
      </c>
      <c r="U3" s="316" t="s">
        <v>164</v>
      </c>
      <c r="V3" s="317" t="s">
        <v>165</v>
      </c>
      <c r="W3" s="317" t="s">
        <v>166</v>
      </c>
      <c r="X3" s="317" t="s">
        <v>167</v>
      </c>
      <c r="Y3" s="317" t="s">
        <v>168</v>
      </c>
      <c r="Z3" s="318" t="s">
        <v>169</v>
      </c>
    </row>
    <row r="4" spans="1:26" ht="29.25" customHeight="1">
      <c r="A4" s="539" t="s">
        <v>170</v>
      </c>
      <c r="B4" s="320" t="s">
        <v>171</v>
      </c>
      <c r="C4" s="321">
        <v>9247088</v>
      </c>
      <c r="D4" s="322">
        <v>8434494</v>
      </c>
      <c r="E4" s="322">
        <v>7701346</v>
      </c>
      <c r="F4" s="322">
        <v>7229335</v>
      </c>
      <c r="G4" s="323">
        <v>7166679</v>
      </c>
      <c r="H4" s="322">
        <v>7125189</v>
      </c>
      <c r="I4" s="322">
        <v>6789823</v>
      </c>
      <c r="J4" s="322">
        <v>6633457</v>
      </c>
      <c r="K4" s="322">
        <v>6944332</v>
      </c>
      <c r="L4" s="322">
        <v>8072901</v>
      </c>
      <c r="M4" s="324">
        <v>9166561</v>
      </c>
      <c r="N4" s="324">
        <v>9134960</v>
      </c>
      <c r="O4" s="325">
        <v>8551478</v>
      </c>
      <c r="P4" s="324">
        <v>7024367</v>
      </c>
      <c r="Q4" s="324">
        <v>6770023</v>
      </c>
      <c r="R4" s="325">
        <v>7011046</v>
      </c>
      <c r="S4" s="325">
        <v>7140729</v>
      </c>
      <c r="T4" s="325">
        <v>6974269</v>
      </c>
      <c r="U4" s="324">
        <v>6766887</v>
      </c>
      <c r="V4" s="325">
        <f>11380591200*0.599/1000</f>
        <v>6816974.1288</v>
      </c>
      <c r="W4" s="325">
        <v>6295570</v>
      </c>
      <c r="X4" s="325">
        <v>6216575</v>
      </c>
      <c r="Y4" s="326">
        <v>6212090</v>
      </c>
      <c r="Z4" s="327">
        <v>6175938</v>
      </c>
    </row>
    <row r="5" spans="1:26" ht="29.25" customHeight="1">
      <c r="A5" s="540"/>
      <c r="B5" s="328" t="s">
        <v>172</v>
      </c>
      <c r="C5" s="329">
        <v>4590054</v>
      </c>
      <c r="D5" s="330">
        <v>4340676</v>
      </c>
      <c r="E5" s="330">
        <v>4121001</v>
      </c>
      <c r="F5" s="330">
        <v>4100344</v>
      </c>
      <c r="G5" s="331">
        <v>4083369</v>
      </c>
      <c r="H5" s="330">
        <v>3980585</v>
      </c>
      <c r="I5" s="330">
        <v>3752226</v>
      </c>
      <c r="J5" s="330">
        <v>3613545</v>
      </c>
      <c r="K5" s="330">
        <v>3690546</v>
      </c>
      <c r="L5" s="330">
        <v>4116612</v>
      </c>
      <c r="M5" s="332">
        <v>4524304</v>
      </c>
      <c r="N5" s="332">
        <v>4500528</v>
      </c>
      <c r="O5" s="333">
        <v>4083778</v>
      </c>
      <c r="P5" s="332">
        <v>3367396</v>
      </c>
      <c r="Q5" s="332">
        <v>3212725</v>
      </c>
      <c r="R5" s="333">
        <v>3201952</v>
      </c>
      <c r="S5" s="333">
        <v>3306556</v>
      </c>
      <c r="T5" s="333">
        <v>3079620</v>
      </c>
      <c r="U5" s="332">
        <v>3024290</v>
      </c>
      <c r="V5" s="333">
        <f>4749656162*0.599/1000</f>
        <v>2845044.041038</v>
      </c>
      <c r="W5" s="333">
        <v>2638040</v>
      </c>
      <c r="X5" s="333">
        <v>2580264</v>
      </c>
      <c r="Y5" s="334">
        <v>2469411</v>
      </c>
      <c r="Z5" s="335">
        <v>2500730</v>
      </c>
    </row>
    <row r="6" spans="1:26" ht="29.25" customHeight="1">
      <c r="A6" s="540"/>
      <c r="B6" s="336" t="s">
        <v>173</v>
      </c>
      <c r="C6" s="337">
        <v>4277318</v>
      </c>
      <c r="D6" s="338">
        <v>4035759</v>
      </c>
      <c r="E6" s="338">
        <v>3878613</v>
      </c>
      <c r="F6" s="338">
        <v>3861299</v>
      </c>
      <c r="G6" s="339">
        <v>3835132</v>
      </c>
      <c r="H6" s="338">
        <v>3757653</v>
      </c>
      <c r="I6" s="338">
        <v>3554706</v>
      </c>
      <c r="J6" s="338">
        <v>3382026</v>
      </c>
      <c r="K6" s="338">
        <v>3466705</v>
      </c>
      <c r="L6" s="338">
        <v>3884757</v>
      </c>
      <c r="M6" s="340">
        <v>4252084</v>
      </c>
      <c r="N6" s="340">
        <v>4248456</v>
      </c>
      <c r="O6" s="340">
        <v>3858096</v>
      </c>
      <c r="P6" s="340">
        <v>3186688</v>
      </c>
      <c r="Q6" s="340">
        <v>3035454</v>
      </c>
      <c r="R6" s="341">
        <v>3055900</v>
      </c>
      <c r="S6" s="341">
        <v>3174054</v>
      </c>
      <c r="T6" s="341">
        <v>2945991</v>
      </c>
      <c r="U6" s="340">
        <v>2895626</v>
      </c>
      <c r="V6" s="341">
        <f>4558903062*0.599/1000</f>
        <v>2730782.934138</v>
      </c>
      <c r="W6" s="341">
        <v>2537169</v>
      </c>
      <c r="X6" s="341">
        <v>2477193</v>
      </c>
      <c r="Y6" s="342">
        <v>2355897</v>
      </c>
      <c r="Z6" s="343">
        <v>2424978</v>
      </c>
    </row>
    <row r="7" spans="1:26" ht="29.25" customHeight="1">
      <c r="A7" s="540"/>
      <c r="B7" s="344" t="s">
        <v>174</v>
      </c>
      <c r="C7" s="345">
        <f aca="true" t="shared" si="0" ref="C7:U7">C6/C5*100</f>
        <v>93.18665967764214</v>
      </c>
      <c r="D7" s="346">
        <f t="shared" si="0"/>
        <v>92.97535683382036</v>
      </c>
      <c r="E7" s="346">
        <f t="shared" si="0"/>
        <v>94.11822515937268</v>
      </c>
      <c r="F7" s="346">
        <f t="shared" si="0"/>
        <v>94.17012328721688</v>
      </c>
      <c r="G7" s="347">
        <f t="shared" si="0"/>
        <v>93.92077963074118</v>
      </c>
      <c r="H7" s="346">
        <f t="shared" si="0"/>
        <v>94.39951665395915</v>
      </c>
      <c r="I7" s="346">
        <f t="shared" si="0"/>
        <v>94.7359247550654</v>
      </c>
      <c r="J7" s="346">
        <f t="shared" si="0"/>
        <v>93.59302291793793</v>
      </c>
      <c r="K7" s="346">
        <f t="shared" si="0"/>
        <v>93.9347456988749</v>
      </c>
      <c r="L7" s="346">
        <f t="shared" si="0"/>
        <v>94.36781994513936</v>
      </c>
      <c r="M7" s="348">
        <f t="shared" si="0"/>
        <v>93.98316293511665</v>
      </c>
      <c r="N7" s="348">
        <f t="shared" si="0"/>
        <v>94.3990571772912</v>
      </c>
      <c r="O7" s="348">
        <f t="shared" si="0"/>
        <v>94.47369568081321</v>
      </c>
      <c r="P7" s="348">
        <f t="shared" si="0"/>
        <v>94.63359818684823</v>
      </c>
      <c r="Q7" s="348">
        <f t="shared" si="0"/>
        <v>94.48222303496253</v>
      </c>
      <c r="R7" s="349">
        <f t="shared" si="0"/>
        <v>95.43865741897443</v>
      </c>
      <c r="S7" s="349">
        <f t="shared" si="0"/>
        <v>95.99274895087214</v>
      </c>
      <c r="T7" s="349">
        <f t="shared" si="0"/>
        <v>95.66086075554776</v>
      </c>
      <c r="U7" s="348">
        <f t="shared" si="0"/>
        <v>95.74564608552751</v>
      </c>
      <c r="V7" s="349">
        <f>V6/V5*100</f>
        <v>95.98385454664835</v>
      </c>
      <c r="W7" s="349">
        <f>W6/W5*100</f>
        <v>96.17628997285864</v>
      </c>
      <c r="X7" s="349">
        <f>X6/X5*100</f>
        <v>96.00540874887221</v>
      </c>
      <c r="Y7" s="350">
        <f>Y6/Y5*100</f>
        <v>95.40319533686373</v>
      </c>
      <c r="Z7" s="351">
        <f>Z6/Z5*100</f>
        <v>96.97080452507868</v>
      </c>
    </row>
    <row r="8" spans="1:26" ht="29.25" customHeight="1">
      <c r="A8" s="541"/>
      <c r="B8" s="344" t="s">
        <v>175</v>
      </c>
      <c r="C8" s="345">
        <v>108.7</v>
      </c>
      <c r="D8" s="346">
        <f aca="true" t="shared" si="1" ref="D8:Z8">+D6/C6*100</f>
        <v>94.35255924390003</v>
      </c>
      <c r="E8" s="346">
        <f t="shared" si="1"/>
        <v>96.10615995652863</v>
      </c>
      <c r="F8" s="346">
        <f t="shared" si="1"/>
        <v>99.55360331128679</v>
      </c>
      <c r="G8" s="347">
        <f t="shared" si="1"/>
        <v>99.32232650203986</v>
      </c>
      <c r="H8" s="346">
        <f t="shared" si="1"/>
        <v>97.97975662897652</v>
      </c>
      <c r="I8" s="346">
        <f t="shared" si="1"/>
        <v>94.59910215232753</v>
      </c>
      <c r="J8" s="346">
        <f t="shared" si="1"/>
        <v>95.14221429282759</v>
      </c>
      <c r="K8" s="346">
        <f t="shared" si="1"/>
        <v>102.50379506248622</v>
      </c>
      <c r="L8" s="346">
        <f t="shared" si="1"/>
        <v>112.05905896232878</v>
      </c>
      <c r="M8" s="348">
        <f t="shared" si="1"/>
        <v>109.45559786622432</v>
      </c>
      <c r="N8" s="348">
        <f t="shared" si="1"/>
        <v>99.91467713243671</v>
      </c>
      <c r="O8" s="349">
        <f t="shared" si="1"/>
        <v>90.81172077573594</v>
      </c>
      <c r="P8" s="348">
        <f t="shared" si="1"/>
        <v>82.5974262952503</v>
      </c>
      <c r="Q8" s="348">
        <f t="shared" si="1"/>
        <v>95.25419495099614</v>
      </c>
      <c r="R8" s="349">
        <f t="shared" si="1"/>
        <v>100.67357304706314</v>
      </c>
      <c r="S8" s="349">
        <f t="shared" si="1"/>
        <v>103.86642233057364</v>
      </c>
      <c r="T8" s="349">
        <f t="shared" si="1"/>
        <v>92.81477252749953</v>
      </c>
      <c r="U8" s="348">
        <f t="shared" si="1"/>
        <v>98.29038853139741</v>
      </c>
      <c r="V8" s="349">
        <f t="shared" si="1"/>
        <v>94.30716999149752</v>
      </c>
      <c r="W8" s="349">
        <f t="shared" si="1"/>
        <v>92.90994784984197</v>
      </c>
      <c r="X8" s="349">
        <f t="shared" si="1"/>
        <v>97.63610543877842</v>
      </c>
      <c r="Y8" s="350">
        <f>+Y6/X6*100</f>
        <v>95.10349011966368</v>
      </c>
      <c r="Z8" s="351">
        <f t="shared" si="1"/>
        <v>102.93225892303441</v>
      </c>
    </row>
    <row r="9" spans="1:26" ht="29.25" customHeight="1">
      <c r="A9" s="539" t="s">
        <v>176</v>
      </c>
      <c r="B9" s="320" t="s">
        <v>171</v>
      </c>
      <c r="C9" s="321">
        <v>30542059</v>
      </c>
      <c r="D9" s="322">
        <v>31781007</v>
      </c>
      <c r="E9" s="322">
        <v>37343735</v>
      </c>
      <c r="F9" s="322">
        <v>35959248</v>
      </c>
      <c r="G9" s="323">
        <v>36241267</v>
      </c>
      <c r="H9" s="322">
        <v>35472469</v>
      </c>
      <c r="I9" s="322">
        <v>33449345</v>
      </c>
      <c r="J9" s="322">
        <v>32985260</v>
      </c>
      <c r="K9" s="322">
        <v>32493557</v>
      </c>
      <c r="L9" s="322">
        <v>31811876</v>
      </c>
      <c r="M9" s="324">
        <v>31936619</v>
      </c>
      <c r="N9" s="324">
        <v>32311172</v>
      </c>
      <c r="O9" s="325">
        <v>31826762</v>
      </c>
      <c r="P9" s="324">
        <v>32043873</v>
      </c>
      <c r="Q9" s="324">
        <v>32271880</v>
      </c>
      <c r="R9" s="325">
        <v>30630817</v>
      </c>
      <c r="S9" s="325">
        <v>30829224</v>
      </c>
      <c r="T9" s="325">
        <v>31101156</v>
      </c>
      <c r="U9" s="324">
        <v>30710145</v>
      </c>
      <c r="V9" s="325">
        <f>31100944700/1000</f>
        <v>31100944.7</v>
      </c>
      <c r="W9" s="325">
        <v>31450065</v>
      </c>
      <c r="X9" s="325">
        <v>31177387</v>
      </c>
      <c r="Y9" s="326">
        <v>31646028</v>
      </c>
      <c r="Z9" s="327">
        <v>32039475</v>
      </c>
    </row>
    <row r="10" spans="1:26" ht="29.25" customHeight="1">
      <c r="A10" s="540"/>
      <c r="B10" s="328" t="s">
        <v>172</v>
      </c>
      <c r="C10" s="329">
        <v>16903080</v>
      </c>
      <c r="D10" s="330">
        <v>17741697</v>
      </c>
      <c r="E10" s="330">
        <v>19622961</v>
      </c>
      <c r="F10" s="330">
        <v>19725910</v>
      </c>
      <c r="G10" s="331">
        <v>20079530</v>
      </c>
      <c r="H10" s="330">
        <v>20015192</v>
      </c>
      <c r="I10" s="330">
        <v>18897486</v>
      </c>
      <c r="J10" s="330">
        <v>18667459</v>
      </c>
      <c r="K10" s="330">
        <v>18473552</v>
      </c>
      <c r="L10" s="330">
        <v>17906964</v>
      </c>
      <c r="M10" s="332">
        <v>17897766</v>
      </c>
      <c r="N10" s="332">
        <v>18167720</v>
      </c>
      <c r="O10" s="333">
        <v>17833167</v>
      </c>
      <c r="P10" s="332">
        <v>18028755</v>
      </c>
      <c r="Q10" s="332">
        <v>18221048</v>
      </c>
      <c r="R10" s="333">
        <v>17202604</v>
      </c>
      <c r="S10" s="333">
        <v>17477182</v>
      </c>
      <c r="T10" s="333">
        <v>17526304</v>
      </c>
      <c r="U10" s="332">
        <v>17354506</v>
      </c>
      <c r="V10" s="333">
        <f>17423784500/1000</f>
        <v>17423784.5</v>
      </c>
      <c r="W10" s="333">
        <v>17639061</v>
      </c>
      <c r="X10" s="333">
        <v>17485767</v>
      </c>
      <c r="Y10" s="334">
        <v>17676329</v>
      </c>
      <c r="Z10" s="335">
        <v>17797835</v>
      </c>
    </row>
    <row r="11" spans="1:26" ht="29.25" customHeight="1">
      <c r="A11" s="540"/>
      <c r="B11" s="336" t="s">
        <v>173</v>
      </c>
      <c r="C11" s="337">
        <v>16103186</v>
      </c>
      <c r="D11" s="338">
        <v>16843191</v>
      </c>
      <c r="E11" s="338">
        <v>18650609</v>
      </c>
      <c r="F11" s="338">
        <v>18654700</v>
      </c>
      <c r="G11" s="339">
        <v>18938165</v>
      </c>
      <c r="H11" s="338">
        <v>18926970</v>
      </c>
      <c r="I11" s="338">
        <v>17915202</v>
      </c>
      <c r="J11" s="338">
        <v>17674006</v>
      </c>
      <c r="K11" s="338">
        <v>17511266</v>
      </c>
      <c r="L11" s="338">
        <v>16939617</v>
      </c>
      <c r="M11" s="340">
        <v>17056031</v>
      </c>
      <c r="N11" s="340">
        <v>17259630</v>
      </c>
      <c r="O11" s="341">
        <v>16936376</v>
      </c>
      <c r="P11" s="340">
        <v>17144678</v>
      </c>
      <c r="Q11" s="340">
        <v>17334623</v>
      </c>
      <c r="R11" s="341">
        <v>16425279</v>
      </c>
      <c r="S11" s="341">
        <v>16732365</v>
      </c>
      <c r="T11" s="341">
        <v>16880605</v>
      </c>
      <c r="U11" s="340">
        <v>16700262</v>
      </c>
      <c r="V11" s="341">
        <f>16800258700/1000</f>
        <v>16800258.7</v>
      </c>
      <c r="W11" s="341">
        <v>16989128</v>
      </c>
      <c r="X11" s="341">
        <v>16892604</v>
      </c>
      <c r="Y11" s="342">
        <v>17094184</v>
      </c>
      <c r="Z11" s="343">
        <v>17287257</v>
      </c>
    </row>
    <row r="12" spans="1:26" ht="29.25" customHeight="1">
      <c r="A12" s="540"/>
      <c r="B12" s="344" t="s">
        <v>174</v>
      </c>
      <c r="C12" s="345">
        <f aca="true" t="shared" si="2" ref="C12:U12">C11/C10*100</f>
        <v>95.2677618516862</v>
      </c>
      <c r="D12" s="346">
        <f t="shared" si="2"/>
        <v>94.93562538014261</v>
      </c>
      <c r="E12" s="346">
        <f t="shared" si="2"/>
        <v>95.0448252942051</v>
      </c>
      <c r="F12" s="346">
        <f t="shared" si="2"/>
        <v>94.56952809781653</v>
      </c>
      <c r="G12" s="347">
        <f t="shared" si="2"/>
        <v>94.31577830755998</v>
      </c>
      <c r="H12" s="346">
        <f t="shared" si="2"/>
        <v>94.56301993006112</v>
      </c>
      <c r="I12" s="346">
        <f t="shared" si="2"/>
        <v>94.80203874737624</v>
      </c>
      <c r="J12" s="346">
        <f t="shared" si="2"/>
        <v>94.67815625040345</v>
      </c>
      <c r="K12" s="346">
        <f t="shared" si="2"/>
        <v>94.79100716527066</v>
      </c>
      <c r="L12" s="346">
        <f t="shared" si="2"/>
        <v>94.5979284930712</v>
      </c>
      <c r="M12" s="348">
        <f t="shared" si="2"/>
        <v>95.29698287484595</v>
      </c>
      <c r="N12" s="348">
        <f t="shared" si="2"/>
        <v>95.00162926333078</v>
      </c>
      <c r="O12" s="349">
        <f t="shared" si="2"/>
        <v>94.97121851659888</v>
      </c>
      <c r="P12" s="348">
        <f t="shared" si="2"/>
        <v>95.09629478019974</v>
      </c>
      <c r="Q12" s="348">
        <f t="shared" si="2"/>
        <v>95.13515907537261</v>
      </c>
      <c r="R12" s="349">
        <f t="shared" si="2"/>
        <v>95.48135270683439</v>
      </c>
      <c r="S12" s="349">
        <f t="shared" si="2"/>
        <v>95.73834614756544</v>
      </c>
      <c r="T12" s="349">
        <f t="shared" si="2"/>
        <v>96.31582905329041</v>
      </c>
      <c r="U12" s="348">
        <f t="shared" si="2"/>
        <v>96.23012029267788</v>
      </c>
      <c r="V12" s="349">
        <f>V11/V10*100</f>
        <v>96.42141005589228</v>
      </c>
      <c r="W12" s="349">
        <f>W11/W10*100</f>
        <v>96.31537642508295</v>
      </c>
      <c r="X12" s="349">
        <f>X11/X10*100</f>
        <v>96.60773816784817</v>
      </c>
      <c r="Y12" s="350">
        <f>Y11/Y10*100</f>
        <v>96.70664084154578</v>
      </c>
      <c r="Z12" s="351">
        <f>Z11/Z10*100</f>
        <v>97.13123534407416</v>
      </c>
    </row>
    <row r="13" spans="1:26" ht="29.25" customHeight="1">
      <c r="A13" s="541"/>
      <c r="B13" s="344" t="s">
        <v>175</v>
      </c>
      <c r="C13" s="345">
        <v>98.6</v>
      </c>
      <c r="D13" s="346">
        <f aca="true" t="shared" si="3" ref="D13:Z13">+D11/C11*100</f>
        <v>104.59539497339223</v>
      </c>
      <c r="E13" s="346">
        <f t="shared" si="3"/>
        <v>110.73085260388011</v>
      </c>
      <c r="F13" s="346">
        <f t="shared" si="3"/>
        <v>100.02193494056951</v>
      </c>
      <c r="G13" s="347">
        <f t="shared" si="3"/>
        <v>101.51953663151913</v>
      </c>
      <c r="H13" s="346">
        <f t="shared" si="3"/>
        <v>99.94088656424738</v>
      </c>
      <c r="I13" s="346">
        <f t="shared" si="3"/>
        <v>94.65435830457807</v>
      </c>
      <c r="J13" s="346">
        <f t="shared" si="3"/>
        <v>98.65367970732343</v>
      </c>
      <c r="K13" s="346">
        <f t="shared" si="3"/>
        <v>99.07921271498947</v>
      </c>
      <c r="L13" s="346">
        <f t="shared" si="3"/>
        <v>96.73553585446078</v>
      </c>
      <c r="M13" s="348">
        <f t="shared" si="3"/>
        <v>100.68722923310484</v>
      </c>
      <c r="N13" s="348">
        <f t="shared" si="3"/>
        <v>101.19370678911173</v>
      </c>
      <c r="O13" s="349">
        <f t="shared" si="3"/>
        <v>98.12710932969016</v>
      </c>
      <c r="P13" s="348">
        <f t="shared" si="3"/>
        <v>101.22990892502624</v>
      </c>
      <c r="Q13" s="348">
        <f t="shared" si="3"/>
        <v>101.10789482310487</v>
      </c>
      <c r="R13" s="349">
        <f t="shared" si="3"/>
        <v>94.75417492494645</v>
      </c>
      <c r="S13" s="349">
        <f t="shared" si="3"/>
        <v>101.8695938132923</v>
      </c>
      <c r="T13" s="349">
        <f t="shared" si="3"/>
        <v>100.88594768282906</v>
      </c>
      <c r="U13" s="348">
        <f t="shared" si="3"/>
        <v>98.93165558935833</v>
      </c>
      <c r="V13" s="349">
        <f t="shared" si="3"/>
        <v>100.59877324080304</v>
      </c>
      <c r="W13" s="349">
        <f t="shared" si="3"/>
        <v>101.1242047123953</v>
      </c>
      <c r="X13" s="349">
        <f t="shared" si="3"/>
        <v>99.43184841505696</v>
      </c>
      <c r="Y13" s="350">
        <f t="shared" si="3"/>
        <v>101.19330329415168</v>
      </c>
      <c r="Z13" s="351">
        <f t="shared" si="3"/>
        <v>101.12946602189376</v>
      </c>
    </row>
    <row r="14" spans="1:26" ht="29.25" customHeight="1">
      <c r="A14" s="542" t="s">
        <v>1</v>
      </c>
      <c r="B14" s="320" t="s">
        <v>171</v>
      </c>
      <c r="C14" s="321">
        <v>313495</v>
      </c>
      <c r="D14" s="322">
        <v>324746</v>
      </c>
      <c r="E14" s="322">
        <v>323450</v>
      </c>
      <c r="F14" s="322">
        <v>343701</v>
      </c>
      <c r="G14" s="323">
        <v>363466</v>
      </c>
      <c r="H14" s="322">
        <v>381098</v>
      </c>
      <c r="I14" s="322">
        <v>401577</v>
      </c>
      <c r="J14" s="322">
        <v>423967</v>
      </c>
      <c r="K14" s="322">
        <v>443155</v>
      </c>
      <c r="L14" s="322">
        <v>483196</v>
      </c>
      <c r="M14" s="324">
        <v>503562</v>
      </c>
      <c r="N14" s="324">
        <v>526248</v>
      </c>
      <c r="O14" s="324">
        <v>550216</v>
      </c>
      <c r="P14" s="324">
        <v>569154</v>
      </c>
      <c r="Q14" s="324">
        <v>583644</v>
      </c>
      <c r="R14" s="325">
        <v>598697</v>
      </c>
      <c r="S14" s="325">
        <v>617779</v>
      </c>
      <c r="T14" s="325">
        <v>636586</v>
      </c>
      <c r="U14" s="324">
        <v>653857</v>
      </c>
      <c r="V14" s="325">
        <f>769608600/1000</f>
        <v>769608.6</v>
      </c>
      <c r="W14" s="325">
        <v>809053</v>
      </c>
      <c r="X14" s="325">
        <v>844176</v>
      </c>
      <c r="Y14" s="326">
        <v>876393</v>
      </c>
      <c r="Z14" s="327">
        <v>908502</v>
      </c>
    </row>
    <row r="15" spans="1:26" ht="29.25" customHeight="1">
      <c r="A15" s="540"/>
      <c r="B15" s="328" t="s">
        <v>172</v>
      </c>
      <c r="C15" s="329">
        <v>61131</v>
      </c>
      <c r="D15" s="330">
        <v>63535</v>
      </c>
      <c r="E15" s="330">
        <v>71572</v>
      </c>
      <c r="F15" s="330">
        <v>76431</v>
      </c>
      <c r="G15" s="331">
        <v>79117</v>
      </c>
      <c r="H15" s="330">
        <v>81857</v>
      </c>
      <c r="I15" s="330">
        <v>83807</v>
      </c>
      <c r="J15" s="330">
        <v>87083</v>
      </c>
      <c r="K15" s="330">
        <v>88976</v>
      </c>
      <c r="L15" s="330">
        <v>93928</v>
      </c>
      <c r="M15" s="332">
        <v>93427</v>
      </c>
      <c r="N15" s="332">
        <v>93803</v>
      </c>
      <c r="O15" s="333">
        <v>92463</v>
      </c>
      <c r="P15" s="332">
        <v>90393</v>
      </c>
      <c r="Q15" s="332">
        <v>88350</v>
      </c>
      <c r="R15" s="333">
        <v>87102</v>
      </c>
      <c r="S15" s="333">
        <v>85131</v>
      </c>
      <c r="T15" s="333">
        <v>83294</v>
      </c>
      <c r="U15" s="332">
        <v>82613</v>
      </c>
      <c r="V15" s="333">
        <f>93428500/1000</f>
        <v>93428.5</v>
      </c>
      <c r="W15" s="333">
        <v>94156</v>
      </c>
      <c r="X15" s="333">
        <v>93822</v>
      </c>
      <c r="Y15" s="334">
        <v>92087</v>
      </c>
      <c r="Z15" s="335">
        <v>91071</v>
      </c>
    </row>
    <row r="16" spans="1:26" ht="29.25" customHeight="1">
      <c r="A16" s="540"/>
      <c r="B16" s="336" t="s">
        <v>173</v>
      </c>
      <c r="C16" s="337">
        <v>57862</v>
      </c>
      <c r="D16" s="338">
        <v>60566</v>
      </c>
      <c r="E16" s="338">
        <v>68181</v>
      </c>
      <c r="F16" s="338">
        <v>72816</v>
      </c>
      <c r="G16" s="339">
        <v>74975</v>
      </c>
      <c r="H16" s="338">
        <v>77247</v>
      </c>
      <c r="I16" s="338">
        <v>79146</v>
      </c>
      <c r="J16" s="338">
        <v>82413</v>
      </c>
      <c r="K16" s="338">
        <v>84031</v>
      </c>
      <c r="L16" s="338">
        <v>88947</v>
      </c>
      <c r="M16" s="340">
        <v>88612</v>
      </c>
      <c r="N16" s="340">
        <v>88979</v>
      </c>
      <c r="O16" s="341">
        <v>88086</v>
      </c>
      <c r="P16" s="340">
        <v>85905</v>
      </c>
      <c r="Q16" s="340">
        <v>84087</v>
      </c>
      <c r="R16" s="341">
        <v>82980</v>
      </c>
      <c r="S16" s="341">
        <v>81253</v>
      </c>
      <c r="T16" s="341">
        <v>80209</v>
      </c>
      <c r="U16" s="340">
        <v>79837</v>
      </c>
      <c r="V16" s="341">
        <f>90043900/1000</f>
        <v>90043.9</v>
      </c>
      <c r="W16" s="341">
        <v>90629</v>
      </c>
      <c r="X16" s="341">
        <v>90381</v>
      </c>
      <c r="Y16" s="342">
        <v>88562</v>
      </c>
      <c r="Z16" s="343">
        <v>88200</v>
      </c>
    </row>
    <row r="17" spans="1:26" ht="29.25" customHeight="1">
      <c r="A17" s="540"/>
      <c r="B17" s="344" t="s">
        <v>174</v>
      </c>
      <c r="C17" s="345">
        <f aca="true" t="shared" si="4" ref="C17:U17">C16/C15*100</f>
        <v>94.65246765143708</v>
      </c>
      <c r="D17" s="346">
        <f t="shared" si="4"/>
        <v>95.32698512630834</v>
      </c>
      <c r="E17" s="346">
        <f t="shared" si="4"/>
        <v>95.26211367573912</v>
      </c>
      <c r="F17" s="346">
        <f t="shared" si="4"/>
        <v>95.27024374926404</v>
      </c>
      <c r="G17" s="347">
        <f t="shared" si="4"/>
        <v>94.7647155478595</v>
      </c>
      <c r="H17" s="346">
        <f t="shared" si="4"/>
        <v>94.36822751872167</v>
      </c>
      <c r="I17" s="346">
        <f t="shared" si="4"/>
        <v>94.43841206581789</v>
      </c>
      <c r="J17" s="346">
        <f t="shared" si="4"/>
        <v>94.63730004708152</v>
      </c>
      <c r="K17" s="346">
        <f t="shared" si="4"/>
        <v>94.4423215249056</v>
      </c>
      <c r="L17" s="346">
        <f t="shared" si="4"/>
        <v>94.69700195894728</v>
      </c>
      <c r="M17" s="348">
        <f t="shared" si="4"/>
        <v>94.84624359125307</v>
      </c>
      <c r="N17" s="348">
        <f t="shared" si="4"/>
        <v>94.85730733558628</v>
      </c>
      <c r="O17" s="349">
        <f t="shared" si="4"/>
        <v>95.26621459394569</v>
      </c>
      <c r="P17" s="348">
        <f t="shared" si="4"/>
        <v>95.0350137731904</v>
      </c>
      <c r="Q17" s="348">
        <f t="shared" si="4"/>
        <v>95.1748726655348</v>
      </c>
      <c r="R17" s="349">
        <f t="shared" si="4"/>
        <v>95.26761727629676</v>
      </c>
      <c r="S17" s="349">
        <f t="shared" si="4"/>
        <v>95.44466762988806</v>
      </c>
      <c r="T17" s="349">
        <f t="shared" si="4"/>
        <v>96.29625183086416</v>
      </c>
      <c r="U17" s="348">
        <f t="shared" si="4"/>
        <v>96.63975403386877</v>
      </c>
      <c r="V17" s="349">
        <f>V16/V15*100</f>
        <v>96.377336679921</v>
      </c>
      <c r="W17" s="349">
        <f>W16/W15*100</f>
        <v>96.2540889587493</v>
      </c>
      <c r="X17" s="349">
        <f>X16/X15*100</f>
        <v>96.33241670397135</v>
      </c>
      <c r="Y17" s="349">
        <f>Y16/Y15*100</f>
        <v>96.17209812459956</v>
      </c>
      <c r="Z17" s="352">
        <f>Z16/Z15*100</f>
        <v>96.84751457653918</v>
      </c>
    </row>
    <row r="18" spans="1:26" ht="29.25" customHeight="1">
      <c r="A18" s="541"/>
      <c r="B18" s="344" t="s">
        <v>175</v>
      </c>
      <c r="C18" s="345">
        <v>100.9</v>
      </c>
      <c r="D18" s="346">
        <f aca="true" t="shared" si="5" ref="D18:Z18">+D16/C16*100</f>
        <v>104.67318792990218</v>
      </c>
      <c r="E18" s="346">
        <f t="shared" si="5"/>
        <v>112.5730607931843</v>
      </c>
      <c r="F18" s="346">
        <f t="shared" si="5"/>
        <v>106.79808157697892</v>
      </c>
      <c r="G18" s="347">
        <f t="shared" si="5"/>
        <v>102.96500769061745</v>
      </c>
      <c r="H18" s="346">
        <f t="shared" si="5"/>
        <v>103.03034344781594</v>
      </c>
      <c r="I18" s="346">
        <f t="shared" si="5"/>
        <v>102.45834789700572</v>
      </c>
      <c r="J18" s="346">
        <f t="shared" si="5"/>
        <v>104.12781441892199</v>
      </c>
      <c r="K18" s="346">
        <f t="shared" si="5"/>
        <v>101.96328249183988</v>
      </c>
      <c r="L18" s="346">
        <f t="shared" si="5"/>
        <v>105.85022194190239</v>
      </c>
      <c r="M18" s="348">
        <f t="shared" si="5"/>
        <v>99.62337122106423</v>
      </c>
      <c r="N18" s="348">
        <f t="shared" si="5"/>
        <v>100.41416512436238</v>
      </c>
      <c r="O18" s="348">
        <f t="shared" si="5"/>
        <v>98.9963924071972</v>
      </c>
      <c r="P18" s="348">
        <f t="shared" si="5"/>
        <v>97.52401062597914</v>
      </c>
      <c r="Q18" s="348">
        <f t="shared" si="5"/>
        <v>97.88370874803563</v>
      </c>
      <c r="R18" s="349">
        <f t="shared" si="5"/>
        <v>98.68350636840415</v>
      </c>
      <c r="S18" s="349">
        <f t="shared" si="5"/>
        <v>97.91877560858038</v>
      </c>
      <c r="T18" s="349">
        <f t="shared" si="5"/>
        <v>98.71512436463884</v>
      </c>
      <c r="U18" s="348">
        <f t="shared" si="5"/>
        <v>99.53621164707202</v>
      </c>
      <c r="V18" s="349">
        <f t="shared" si="5"/>
        <v>112.7846737728121</v>
      </c>
      <c r="W18" s="349">
        <f t="shared" si="5"/>
        <v>100.64979415596171</v>
      </c>
      <c r="X18" s="349">
        <f t="shared" si="5"/>
        <v>99.72635690562623</v>
      </c>
      <c r="Y18" s="349">
        <f t="shared" si="5"/>
        <v>97.98740885805644</v>
      </c>
      <c r="Z18" s="352">
        <f t="shared" si="5"/>
        <v>99.59124681014431</v>
      </c>
    </row>
    <row r="19" spans="1:26" ht="29.25" customHeight="1">
      <c r="A19" s="543" t="s">
        <v>177</v>
      </c>
      <c r="B19" s="320" t="s">
        <v>171</v>
      </c>
      <c r="C19" s="353">
        <f aca="true" t="shared" si="6" ref="C19:Y21">+C4+C9+C14</f>
        <v>40102642</v>
      </c>
      <c r="D19" s="322">
        <f t="shared" si="6"/>
        <v>40540247</v>
      </c>
      <c r="E19" s="322">
        <f t="shared" si="6"/>
        <v>45368531</v>
      </c>
      <c r="F19" s="322">
        <f t="shared" si="6"/>
        <v>43532284</v>
      </c>
      <c r="G19" s="323">
        <f t="shared" si="6"/>
        <v>43771412</v>
      </c>
      <c r="H19" s="322">
        <f t="shared" si="6"/>
        <v>42978756</v>
      </c>
      <c r="I19" s="322">
        <f t="shared" si="6"/>
        <v>40640745</v>
      </c>
      <c r="J19" s="322">
        <f t="shared" si="6"/>
        <v>40042684</v>
      </c>
      <c r="K19" s="322">
        <f t="shared" si="6"/>
        <v>39881044</v>
      </c>
      <c r="L19" s="322">
        <f t="shared" si="6"/>
        <v>40367973</v>
      </c>
      <c r="M19" s="324">
        <f t="shared" si="6"/>
        <v>41606742</v>
      </c>
      <c r="N19" s="324">
        <f t="shared" si="6"/>
        <v>41972380</v>
      </c>
      <c r="O19" s="325">
        <f t="shared" si="6"/>
        <v>40928456</v>
      </c>
      <c r="P19" s="324">
        <f t="shared" si="6"/>
        <v>39637394</v>
      </c>
      <c r="Q19" s="324">
        <f t="shared" si="6"/>
        <v>39625547</v>
      </c>
      <c r="R19" s="325">
        <f t="shared" si="6"/>
        <v>38240560</v>
      </c>
      <c r="S19" s="325">
        <f t="shared" si="6"/>
        <v>38587732</v>
      </c>
      <c r="T19" s="325">
        <f t="shared" si="6"/>
        <v>38712011</v>
      </c>
      <c r="U19" s="324">
        <f t="shared" si="6"/>
        <v>38130889</v>
      </c>
      <c r="V19" s="325">
        <f t="shared" si="6"/>
        <v>38687527.4288</v>
      </c>
      <c r="W19" s="325">
        <f t="shared" si="6"/>
        <v>38554688</v>
      </c>
      <c r="X19" s="325">
        <f t="shared" si="6"/>
        <v>38238138</v>
      </c>
      <c r="Y19" s="325">
        <f t="shared" si="6"/>
        <v>38734511</v>
      </c>
      <c r="Z19" s="354">
        <f>+Z4+Z9+Z14</f>
        <v>39123915</v>
      </c>
    </row>
    <row r="20" spans="1:26" ht="29.25" customHeight="1">
      <c r="A20" s="543"/>
      <c r="B20" s="328" t="s">
        <v>172</v>
      </c>
      <c r="C20" s="329">
        <f t="shared" si="6"/>
        <v>21554265</v>
      </c>
      <c r="D20" s="330">
        <f t="shared" si="6"/>
        <v>22145908</v>
      </c>
      <c r="E20" s="330">
        <f t="shared" si="6"/>
        <v>23815534</v>
      </c>
      <c r="F20" s="330">
        <f t="shared" si="6"/>
        <v>23902685</v>
      </c>
      <c r="G20" s="331">
        <f t="shared" si="6"/>
        <v>24242016</v>
      </c>
      <c r="H20" s="330">
        <f t="shared" si="6"/>
        <v>24077634</v>
      </c>
      <c r="I20" s="330">
        <f t="shared" si="6"/>
        <v>22733519</v>
      </c>
      <c r="J20" s="330">
        <f t="shared" si="6"/>
        <v>22368087</v>
      </c>
      <c r="K20" s="330">
        <f t="shared" si="6"/>
        <v>22253074</v>
      </c>
      <c r="L20" s="330">
        <f t="shared" si="6"/>
        <v>22117504</v>
      </c>
      <c r="M20" s="332">
        <f t="shared" si="6"/>
        <v>22515497</v>
      </c>
      <c r="N20" s="332">
        <f t="shared" si="6"/>
        <v>22762051</v>
      </c>
      <c r="O20" s="332">
        <f t="shared" si="6"/>
        <v>22009408</v>
      </c>
      <c r="P20" s="332">
        <f>+P5+P10+P15</f>
        <v>21486544</v>
      </c>
      <c r="Q20" s="332">
        <f t="shared" si="6"/>
        <v>21522123</v>
      </c>
      <c r="R20" s="333">
        <f t="shared" si="6"/>
        <v>20491658</v>
      </c>
      <c r="S20" s="333">
        <f t="shared" si="6"/>
        <v>20868869</v>
      </c>
      <c r="T20" s="333">
        <f t="shared" si="6"/>
        <v>20689218</v>
      </c>
      <c r="U20" s="332">
        <f t="shared" si="6"/>
        <v>20461409</v>
      </c>
      <c r="V20" s="333">
        <f t="shared" si="6"/>
        <v>20362257.041038</v>
      </c>
      <c r="W20" s="333">
        <f t="shared" si="6"/>
        <v>20371257</v>
      </c>
      <c r="X20" s="333">
        <f t="shared" si="6"/>
        <v>20159853</v>
      </c>
      <c r="Y20" s="333">
        <f t="shared" si="6"/>
        <v>20237827</v>
      </c>
      <c r="Z20" s="355">
        <f>+Z5+Z10+Z15</f>
        <v>20389636</v>
      </c>
    </row>
    <row r="21" spans="1:26" ht="29.25" customHeight="1">
      <c r="A21" s="543"/>
      <c r="B21" s="336" t="s">
        <v>173</v>
      </c>
      <c r="C21" s="337">
        <f t="shared" si="6"/>
        <v>20438366</v>
      </c>
      <c r="D21" s="338">
        <f t="shared" si="6"/>
        <v>20939516</v>
      </c>
      <c r="E21" s="338">
        <f t="shared" si="6"/>
        <v>22597403</v>
      </c>
      <c r="F21" s="338">
        <f t="shared" si="6"/>
        <v>22588815</v>
      </c>
      <c r="G21" s="339">
        <f t="shared" si="6"/>
        <v>22848272</v>
      </c>
      <c r="H21" s="338">
        <f t="shared" si="6"/>
        <v>22761870</v>
      </c>
      <c r="I21" s="338">
        <f t="shared" si="6"/>
        <v>21549054</v>
      </c>
      <c r="J21" s="338">
        <f t="shared" si="6"/>
        <v>21138445</v>
      </c>
      <c r="K21" s="338">
        <f t="shared" si="6"/>
        <v>21062002</v>
      </c>
      <c r="L21" s="338">
        <f t="shared" si="6"/>
        <v>20913321</v>
      </c>
      <c r="M21" s="338">
        <f t="shared" si="6"/>
        <v>21396727</v>
      </c>
      <c r="N21" s="338">
        <f t="shared" si="6"/>
        <v>21597065</v>
      </c>
      <c r="O21" s="338">
        <f t="shared" si="6"/>
        <v>20882558</v>
      </c>
      <c r="P21" s="338">
        <f>+P6+P11+P16</f>
        <v>20417271</v>
      </c>
      <c r="Q21" s="338">
        <f t="shared" si="6"/>
        <v>20454164</v>
      </c>
      <c r="R21" s="339">
        <f t="shared" si="6"/>
        <v>19564159</v>
      </c>
      <c r="S21" s="339">
        <f t="shared" si="6"/>
        <v>19987672</v>
      </c>
      <c r="T21" s="339">
        <f t="shared" si="6"/>
        <v>19906805</v>
      </c>
      <c r="U21" s="338">
        <f t="shared" si="6"/>
        <v>19675725</v>
      </c>
      <c r="V21" s="339">
        <f t="shared" si="6"/>
        <v>19621085.534137998</v>
      </c>
      <c r="W21" s="339">
        <f t="shared" si="6"/>
        <v>19616926</v>
      </c>
      <c r="X21" s="339">
        <f t="shared" si="6"/>
        <v>19460178</v>
      </c>
      <c r="Y21" s="339">
        <f t="shared" si="6"/>
        <v>19538643</v>
      </c>
      <c r="Z21" s="356">
        <f>+Z6+Z11+Z16</f>
        <v>19800435</v>
      </c>
    </row>
    <row r="22" spans="1:26" ht="27" customHeight="1">
      <c r="A22" s="543"/>
      <c r="B22" s="344" t="s">
        <v>174</v>
      </c>
      <c r="C22" s="345">
        <f aca="true" t="shared" si="7" ref="C22:U22">C21/C20*100</f>
        <v>94.82283900657248</v>
      </c>
      <c r="D22" s="346">
        <f t="shared" si="7"/>
        <v>94.55252862063728</v>
      </c>
      <c r="E22" s="346">
        <f t="shared" si="7"/>
        <v>94.88514093364441</v>
      </c>
      <c r="F22" s="346">
        <f t="shared" si="7"/>
        <v>94.50325350478408</v>
      </c>
      <c r="G22" s="347">
        <f t="shared" si="7"/>
        <v>94.25070918194263</v>
      </c>
      <c r="H22" s="346">
        <f t="shared" si="7"/>
        <v>94.53532685146722</v>
      </c>
      <c r="I22" s="346">
        <f t="shared" si="7"/>
        <v>94.78978595438744</v>
      </c>
      <c r="J22" s="346">
        <f t="shared" si="7"/>
        <v>94.50269484377452</v>
      </c>
      <c r="K22" s="346">
        <f t="shared" si="7"/>
        <v>94.64760688792929</v>
      </c>
      <c r="L22" s="346">
        <f t="shared" si="7"/>
        <v>94.55552036974878</v>
      </c>
      <c r="M22" s="346">
        <f t="shared" si="7"/>
        <v>95.03111123862821</v>
      </c>
      <c r="N22" s="346">
        <f t="shared" si="7"/>
        <v>94.88189355168389</v>
      </c>
      <c r="O22" s="346">
        <f t="shared" si="7"/>
        <v>94.8801439820644</v>
      </c>
      <c r="P22" s="346">
        <f t="shared" si="7"/>
        <v>95.02352262886018</v>
      </c>
      <c r="Q22" s="346">
        <f t="shared" si="7"/>
        <v>95.03785476925302</v>
      </c>
      <c r="R22" s="347">
        <f t="shared" si="7"/>
        <v>95.47377279085958</v>
      </c>
      <c r="S22" s="347">
        <f t="shared" si="7"/>
        <v>95.7774568425342</v>
      </c>
      <c r="T22" s="347">
        <f t="shared" si="7"/>
        <v>96.21825725844253</v>
      </c>
      <c r="U22" s="346">
        <f t="shared" si="7"/>
        <v>96.16016668255837</v>
      </c>
      <c r="V22" s="347">
        <f>V21/V20*100</f>
        <v>96.36007194386042</v>
      </c>
      <c r="W22" s="347">
        <f>W21/W20*100</f>
        <v>96.29708171665598</v>
      </c>
      <c r="X22" s="347">
        <f>X21/X20*100</f>
        <v>96.52936457423573</v>
      </c>
      <c r="Y22" s="347">
        <f>Y21/Y20*100</f>
        <v>96.54516267976794</v>
      </c>
      <c r="Z22" s="357">
        <f>Z21/Z20*100</f>
        <v>97.11029171879282</v>
      </c>
    </row>
    <row r="23" spans="1:26" ht="27.75" customHeight="1" thickBot="1">
      <c r="A23" s="544"/>
      <c r="B23" s="358" t="s">
        <v>175</v>
      </c>
      <c r="C23" s="359">
        <v>100.8</v>
      </c>
      <c r="D23" s="360">
        <f aca="true" t="shared" si="8" ref="D23:V23">+D21/C21*100</f>
        <v>102.45200619266726</v>
      </c>
      <c r="E23" s="360">
        <f t="shared" si="8"/>
        <v>107.91750391938382</v>
      </c>
      <c r="F23" s="360">
        <f t="shared" si="8"/>
        <v>99.961995632861</v>
      </c>
      <c r="G23" s="361">
        <f t="shared" si="8"/>
        <v>101.14860828246192</v>
      </c>
      <c r="H23" s="360">
        <f t="shared" si="8"/>
        <v>99.62184448784573</v>
      </c>
      <c r="I23" s="360">
        <f t="shared" si="8"/>
        <v>94.67172073296263</v>
      </c>
      <c r="J23" s="360">
        <f t="shared" si="8"/>
        <v>98.0945381639491</v>
      </c>
      <c r="K23" s="360">
        <f t="shared" si="8"/>
        <v>99.63836980440142</v>
      </c>
      <c r="L23" s="360">
        <f t="shared" si="8"/>
        <v>99.29407945170644</v>
      </c>
      <c r="M23" s="360">
        <f t="shared" si="8"/>
        <v>102.31147410781864</v>
      </c>
      <c r="N23" s="360">
        <f t="shared" si="8"/>
        <v>100.93630208022002</v>
      </c>
      <c r="O23" s="360">
        <f t="shared" si="8"/>
        <v>96.69164768453491</v>
      </c>
      <c r="P23" s="360">
        <f t="shared" si="8"/>
        <v>97.77188694986505</v>
      </c>
      <c r="Q23" s="360">
        <f t="shared" si="8"/>
        <v>100.18069505958951</v>
      </c>
      <c r="R23" s="361">
        <f t="shared" si="8"/>
        <v>95.64878329908765</v>
      </c>
      <c r="S23" s="361">
        <f t="shared" si="8"/>
        <v>102.1647391027644</v>
      </c>
      <c r="T23" s="361">
        <f t="shared" si="8"/>
        <v>99.59541561418457</v>
      </c>
      <c r="U23" s="360">
        <f t="shared" si="8"/>
        <v>98.83919091988895</v>
      </c>
      <c r="V23" s="361">
        <f t="shared" si="8"/>
        <v>99.72230011416605</v>
      </c>
      <c r="W23" s="361">
        <f>+W21/V21*100</f>
        <v>99.97880069310763</v>
      </c>
      <c r="X23" s="361">
        <f>+X21/W21*100</f>
        <v>99.20095533826247</v>
      </c>
      <c r="Y23" s="361">
        <f>+Y21/X21*100</f>
        <v>100.40320802821023</v>
      </c>
      <c r="Z23" s="362">
        <f>+Z21/Y21*100</f>
        <v>101.33986787106966</v>
      </c>
    </row>
    <row r="24" s="308" customFormat="1" ht="29.25" customHeight="1">
      <c r="A24" s="308" t="s">
        <v>178</v>
      </c>
    </row>
    <row r="25" s="308" customFormat="1" ht="29.25" customHeight="1">
      <c r="A25" s="308" t="s">
        <v>179</v>
      </c>
    </row>
  </sheetData>
  <sheetProtection/>
  <mergeCells count="4">
    <mergeCell ref="A4:A8"/>
    <mergeCell ref="A9:A13"/>
    <mergeCell ref="A14:A18"/>
    <mergeCell ref="A19:A23"/>
  </mergeCells>
  <printOptions/>
  <pageMargins left="0.5905511811023623" right="0.5905511811023623" top="0.3937007874015748" bottom="0.1968503937007874" header="0.5905511811023623" footer="0.1968503937007874"/>
  <pageSetup fitToHeight="0" horizontalDpi="300" verticalDpi="300" orientation="portrait" paperSize="9" r:id="rId3"/>
  <headerFooter alignWithMargins="0">
    <oddFooter>&amp;C&amp;14- &amp;P+69 -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1"/>
  <sheetViews>
    <sheetView showGridLines="0" view="pageBreakPreview" zoomScaleSheetLayoutView="100" zoomScalePageLayoutView="0" workbookViewId="0" topLeftCell="A1">
      <selection activeCell="A153" sqref="A153"/>
    </sheetView>
  </sheetViews>
  <sheetFormatPr defaultColWidth="18.09765625" defaultRowHeight="25.5" customHeight="1"/>
  <cols>
    <col min="1" max="1" width="18.59765625" style="364" customWidth="1"/>
    <col min="2" max="2" width="13.3984375" style="364" hidden="1" customWidth="1"/>
    <col min="3" max="5" width="13.09765625" style="364" hidden="1" customWidth="1"/>
    <col min="6" max="20" width="14.59765625" style="364" hidden="1" customWidth="1"/>
    <col min="21" max="25" width="16.59765625" style="364" customWidth="1"/>
    <col min="26" max="16384" width="18.09765625" style="364" customWidth="1"/>
  </cols>
  <sheetData>
    <row r="1" spans="1:15" ht="21" customHeight="1">
      <c r="A1" s="363"/>
      <c r="O1" s="365"/>
    </row>
    <row r="2" spans="1:25" ht="22.5" customHeight="1" thickBot="1">
      <c r="A2" s="366" t="s">
        <v>180</v>
      </c>
      <c r="G2" s="367"/>
      <c r="H2" s="367"/>
      <c r="I2" s="367"/>
      <c r="J2" s="367"/>
      <c r="K2" s="367"/>
      <c r="L2" s="367"/>
      <c r="M2" s="367"/>
      <c r="N2" s="367"/>
      <c r="U2" s="368"/>
      <c r="V2" s="368"/>
      <c r="W2" s="368"/>
      <c r="Y2" s="368" t="s">
        <v>181</v>
      </c>
    </row>
    <row r="3" spans="1:25" ht="23.25" customHeight="1">
      <c r="A3" s="369" t="s">
        <v>182</v>
      </c>
      <c r="B3" s="370" t="s">
        <v>183</v>
      </c>
      <c r="C3" s="371" t="s">
        <v>184</v>
      </c>
      <c r="D3" s="371" t="s">
        <v>185</v>
      </c>
      <c r="E3" s="371" t="s">
        <v>186</v>
      </c>
      <c r="F3" s="372" t="s">
        <v>187</v>
      </c>
      <c r="G3" s="373" t="s">
        <v>188</v>
      </c>
      <c r="H3" s="374" t="s">
        <v>189</v>
      </c>
      <c r="I3" s="374" t="s">
        <v>190</v>
      </c>
      <c r="J3" s="375" t="s">
        <v>191</v>
      </c>
      <c r="K3" s="374" t="s">
        <v>192</v>
      </c>
      <c r="L3" s="374" t="s">
        <v>193</v>
      </c>
      <c r="M3" s="376" t="s">
        <v>194</v>
      </c>
      <c r="N3" s="376" t="s">
        <v>195</v>
      </c>
      <c r="O3" s="377" t="s">
        <v>196</v>
      </c>
      <c r="P3" s="378" t="s">
        <v>197</v>
      </c>
      <c r="Q3" s="379" t="s">
        <v>198</v>
      </c>
      <c r="R3" s="379" t="s">
        <v>199</v>
      </c>
      <c r="S3" s="379" t="s">
        <v>200</v>
      </c>
      <c r="T3" s="377" t="s">
        <v>201</v>
      </c>
      <c r="U3" s="379" t="s">
        <v>202</v>
      </c>
      <c r="V3" s="379" t="s">
        <v>203</v>
      </c>
      <c r="W3" s="379" t="s">
        <v>204</v>
      </c>
      <c r="X3" s="379" t="s">
        <v>205</v>
      </c>
      <c r="Y3" s="380" t="s">
        <v>206</v>
      </c>
    </row>
    <row r="4" spans="1:25" ht="21.75" customHeight="1">
      <c r="A4" s="381" t="s">
        <v>207</v>
      </c>
      <c r="B4" s="382">
        <v>15931825</v>
      </c>
      <c r="C4" s="383">
        <v>15205861</v>
      </c>
      <c r="D4" s="383">
        <v>17195520</v>
      </c>
      <c r="E4" s="383">
        <v>17885160</v>
      </c>
      <c r="F4" s="384">
        <v>4225510</v>
      </c>
      <c r="G4" s="384">
        <v>4184100</v>
      </c>
      <c r="H4" s="383">
        <v>4138800</v>
      </c>
      <c r="I4" s="383">
        <v>4108090</v>
      </c>
      <c r="J4" s="385">
        <v>4124940</v>
      </c>
      <c r="K4" s="383">
        <v>4265720</v>
      </c>
      <c r="L4" s="383">
        <v>4268000</v>
      </c>
      <c r="M4" s="386">
        <v>4280660</v>
      </c>
      <c r="N4" s="387">
        <v>4169080</v>
      </c>
      <c r="O4" s="388">
        <v>3992780</v>
      </c>
      <c r="P4" s="388">
        <v>3933990</v>
      </c>
      <c r="Q4" s="389">
        <v>3874670</v>
      </c>
      <c r="R4" s="389">
        <v>3834390</v>
      </c>
      <c r="S4" s="390">
        <f>2244391+1834995</f>
        <v>4079386</v>
      </c>
      <c r="T4" s="391">
        <f>2518735+2123264</f>
        <v>4641999</v>
      </c>
      <c r="U4" s="390">
        <f>2499324+2091070</f>
        <v>4590394</v>
      </c>
      <c r="V4" s="390">
        <f>2460179+2063215</f>
        <v>4523394</v>
      </c>
      <c r="W4" s="390">
        <f>1190+2430922+2041417</f>
        <v>4473529</v>
      </c>
      <c r="X4" s="392">
        <v>4472647</v>
      </c>
      <c r="Y4" s="393">
        <v>4482786</v>
      </c>
    </row>
    <row r="5" spans="1:25" ht="21.75" customHeight="1">
      <c r="A5" s="394" t="s">
        <v>208</v>
      </c>
      <c r="B5" s="395">
        <v>100.5</v>
      </c>
      <c r="C5" s="396">
        <f aca="true" t="shared" si="0" ref="C5:W5">+C4/B4*100</f>
        <v>95.44330922540261</v>
      </c>
      <c r="D5" s="396">
        <f t="shared" si="0"/>
        <v>113.08481644018711</v>
      </c>
      <c r="E5" s="396">
        <f t="shared" si="0"/>
        <v>104.01057949977668</v>
      </c>
      <c r="F5" s="397">
        <f t="shared" si="0"/>
        <v>23.62578808352847</v>
      </c>
      <c r="G5" s="397">
        <f t="shared" si="0"/>
        <v>99.01999995266844</v>
      </c>
      <c r="H5" s="396">
        <f t="shared" si="0"/>
        <v>98.91732989173299</v>
      </c>
      <c r="I5" s="396">
        <f t="shared" si="0"/>
        <v>99.25799748719436</v>
      </c>
      <c r="J5" s="398">
        <f t="shared" si="0"/>
        <v>100.410166281654</v>
      </c>
      <c r="K5" s="396">
        <f t="shared" si="0"/>
        <v>103.41289812700305</v>
      </c>
      <c r="L5" s="396">
        <f t="shared" si="0"/>
        <v>100.05344935907654</v>
      </c>
      <c r="M5" s="399">
        <f t="shared" si="0"/>
        <v>100.296626054358</v>
      </c>
      <c r="N5" s="400">
        <f t="shared" si="0"/>
        <v>97.39339260768199</v>
      </c>
      <c r="O5" s="401">
        <f t="shared" si="0"/>
        <v>95.77124929240983</v>
      </c>
      <c r="P5" s="401">
        <f t="shared" si="0"/>
        <v>98.52759230410891</v>
      </c>
      <c r="Q5" s="402">
        <f t="shared" si="0"/>
        <v>98.4921161467111</v>
      </c>
      <c r="R5" s="402">
        <f t="shared" si="0"/>
        <v>98.96042759770509</v>
      </c>
      <c r="S5" s="403">
        <f t="shared" si="0"/>
        <v>106.38943873732198</v>
      </c>
      <c r="T5" s="404">
        <f t="shared" si="0"/>
        <v>113.7916098157909</v>
      </c>
      <c r="U5" s="403">
        <f t="shared" si="0"/>
        <v>98.88830221635119</v>
      </c>
      <c r="V5" s="403">
        <f t="shared" si="0"/>
        <v>98.54043029857567</v>
      </c>
      <c r="W5" s="403">
        <f t="shared" si="0"/>
        <v>98.89761979610884</v>
      </c>
      <c r="X5" s="405">
        <f>+X4/W4*100</f>
        <v>99.98028402185388</v>
      </c>
      <c r="Y5" s="406">
        <f>+Y4/X4*100</f>
        <v>100.22668902777258</v>
      </c>
    </row>
    <row r="6" spans="1:25" ht="30" customHeight="1">
      <c r="A6" s="407" t="s">
        <v>209</v>
      </c>
      <c r="B6" s="408"/>
      <c r="C6" s="409">
        <v>9</v>
      </c>
      <c r="D6" s="409">
        <v>10</v>
      </c>
      <c r="E6" s="409">
        <v>10</v>
      </c>
      <c r="F6" s="410">
        <v>10</v>
      </c>
      <c r="G6" s="410">
        <v>10</v>
      </c>
      <c r="H6" s="411">
        <v>10</v>
      </c>
      <c r="I6" s="411">
        <v>10</v>
      </c>
      <c r="J6" s="411">
        <v>10</v>
      </c>
      <c r="K6" s="411">
        <v>10</v>
      </c>
      <c r="L6" s="411">
        <v>10</v>
      </c>
      <c r="M6" s="412">
        <v>10</v>
      </c>
      <c r="N6" s="413">
        <v>10</v>
      </c>
      <c r="O6" s="414">
        <v>10</v>
      </c>
      <c r="P6" s="414">
        <v>10</v>
      </c>
      <c r="Q6" s="415">
        <v>10</v>
      </c>
      <c r="R6" s="415">
        <v>10</v>
      </c>
      <c r="S6" s="416">
        <v>10.8</v>
      </c>
      <c r="T6" s="417">
        <v>10.8</v>
      </c>
      <c r="U6" s="416">
        <v>10.8</v>
      </c>
      <c r="V6" s="416">
        <v>10.8</v>
      </c>
      <c r="W6" s="416">
        <v>10.8</v>
      </c>
      <c r="X6" s="418" t="s">
        <v>210</v>
      </c>
      <c r="Y6" s="419">
        <v>11</v>
      </c>
    </row>
    <row r="7" spans="1:25" ht="21.75" customHeight="1">
      <c r="A7" s="545" t="s">
        <v>211</v>
      </c>
      <c r="B7" s="546"/>
      <c r="C7" s="383">
        <v>32340</v>
      </c>
      <c r="D7" s="383">
        <v>78190</v>
      </c>
      <c r="E7" s="383">
        <v>113110</v>
      </c>
      <c r="F7" s="384">
        <v>137200</v>
      </c>
      <c r="G7" s="384">
        <v>164080</v>
      </c>
      <c r="H7" s="383">
        <v>181430</v>
      </c>
      <c r="I7" s="383">
        <v>198070</v>
      </c>
      <c r="J7" s="383">
        <v>206810</v>
      </c>
      <c r="K7" s="383">
        <v>218080</v>
      </c>
      <c r="L7" s="383">
        <v>217990</v>
      </c>
      <c r="M7" s="386">
        <v>214690</v>
      </c>
      <c r="N7" s="387">
        <v>205190</v>
      </c>
      <c r="O7" s="388">
        <v>191610</v>
      </c>
      <c r="P7" s="388">
        <v>187750</v>
      </c>
      <c r="Q7" s="389">
        <v>184320</v>
      </c>
      <c r="R7" s="389">
        <v>181210</v>
      </c>
      <c r="S7" s="390">
        <f>105530+72120</f>
        <v>177650</v>
      </c>
      <c r="T7" s="391">
        <f>103870+71050</f>
        <v>174920</v>
      </c>
      <c r="U7" s="390">
        <f>102150+70190</f>
        <v>172340</v>
      </c>
      <c r="V7" s="390">
        <f>99320+68760</f>
        <v>168080</v>
      </c>
      <c r="W7" s="390">
        <f>98760+68740</f>
        <v>167500</v>
      </c>
      <c r="X7" s="392">
        <v>165930</v>
      </c>
      <c r="Y7" s="393">
        <v>164360</v>
      </c>
    </row>
    <row r="8" spans="1:25" ht="21.75" customHeight="1">
      <c r="A8" s="547" t="s">
        <v>212</v>
      </c>
      <c r="B8" s="548"/>
      <c r="C8" s="396">
        <v>1891.2</v>
      </c>
      <c r="D8" s="396">
        <f aca="true" t="shared" si="1" ref="D8:Y8">D7/C7*100</f>
        <v>241.77489177489178</v>
      </c>
      <c r="E8" s="396">
        <f t="shared" si="1"/>
        <v>144.66044251183015</v>
      </c>
      <c r="F8" s="397">
        <f t="shared" si="1"/>
        <v>121.29785164883742</v>
      </c>
      <c r="G8" s="396">
        <f t="shared" si="1"/>
        <v>119.59183673469387</v>
      </c>
      <c r="H8" s="420">
        <f t="shared" si="1"/>
        <v>110.57411019015116</v>
      </c>
      <c r="I8" s="396">
        <f t="shared" si="1"/>
        <v>109.17158132613129</v>
      </c>
      <c r="J8" s="396">
        <f t="shared" si="1"/>
        <v>104.4125814106124</v>
      </c>
      <c r="K8" s="396">
        <f t="shared" si="1"/>
        <v>105.4494463517238</v>
      </c>
      <c r="L8" s="396">
        <f t="shared" si="1"/>
        <v>99.95873074101247</v>
      </c>
      <c r="M8" s="399">
        <f t="shared" si="1"/>
        <v>98.48616909032525</v>
      </c>
      <c r="N8" s="400">
        <f t="shared" si="1"/>
        <v>95.57501513810611</v>
      </c>
      <c r="O8" s="401">
        <f t="shared" si="1"/>
        <v>93.3817437496954</v>
      </c>
      <c r="P8" s="401">
        <f t="shared" si="1"/>
        <v>97.98549136266375</v>
      </c>
      <c r="Q8" s="402">
        <f t="shared" si="1"/>
        <v>98.17310252996006</v>
      </c>
      <c r="R8" s="402">
        <f t="shared" si="1"/>
        <v>98.31271701388889</v>
      </c>
      <c r="S8" s="403">
        <f t="shared" si="1"/>
        <v>98.03542850836047</v>
      </c>
      <c r="T8" s="404">
        <f t="shared" si="1"/>
        <v>98.46327047565437</v>
      </c>
      <c r="U8" s="403">
        <f t="shared" si="1"/>
        <v>98.52504001829408</v>
      </c>
      <c r="V8" s="403">
        <f t="shared" si="1"/>
        <v>97.52814204479517</v>
      </c>
      <c r="W8" s="403">
        <f t="shared" si="1"/>
        <v>99.65492622560686</v>
      </c>
      <c r="X8" s="403">
        <f t="shared" si="1"/>
        <v>99.06268656716418</v>
      </c>
      <c r="Y8" s="421">
        <f t="shared" si="1"/>
        <v>99.05381787500754</v>
      </c>
    </row>
    <row r="9" spans="1:25" ht="21.75" customHeight="1" thickBot="1">
      <c r="A9" s="549" t="s">
        <v>213</v>
      </c>
      <c r="B9" s="550"/>
      <c r="C9" s="422"/>
      <c r="D9" s="422"/>
      <c r="E9" s="423">
        <v>10</v>
      </c>
      <c r="F9" s="423">
        <v>10</v>
      </c>
      <c r="G9" s="423">
        <v>10</v>
      </c>
      <c r="H9" s="423">
        <v>10</v>
      </c>
      <c r="I9" s="423">
        <v>10</v>
      </c>
      <c r="J9" s="423">
        <v>10</v>
      </c>
      <c r="K9" s="424">
        <v>10</v>
      </c>
      <c r="L9" s="424">
        <v>10</v>
      </c>
      <c r="M9" s="425">
        <v>10</v>
      </c>
      <c r="N9" s="426">
        <v>10</v>
      </c>
      <c r="O9" s="427">
        <v>10</v>
      </c>
      <c r="P9" s="427">
        <v>10</v>
      </c>
      <c r="Q9" s="428">
        <v>10</v>
      </c>
      <c r="R9" s="428">
        <v>10</v>
      </c>
      <c r="S9" s="429">
        <v>10</v>
      </c>
      <c r="T9" s="430">
        <v>10</v>
      </c>
      <c r="U9" s="429">
        <v>10</v>
      </c>
      <c r="V9" s="429">
        <v>10</v>
      </c>
      <c r="W9" s="429">
        <v>10</v>
      </c>
      <c r="X9" s="429">
        <v>10</v>
      </c>
      <c r="Y9" s="431">
        <v>10</v>
      </c>
    </row>
    <row r="10" spans="1:25" ht="26.25" customHeight="1">
      <c r="A10" s="551" t="s">
        <v>214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</row>
    <row r="11" spans="1:6" ht="16.5" customHeight="1">
      <c r="A11" s="432"/>
      <c r="D11" s="433"/>
      <c r="E11" s="433" t="s">
        <v>215</v>
      </c>
      <c r="F11" s="433"/>
    </row>
    <row r="12" ht="21.75" customHeight="1"/>
    <row r="13" spans="1:25" ht="21.75" customHeight="1" thickBot="1">
      <c r="A13" s="434" t="s">
        <v>216</v>
      </c>
      <c r="V13" s="435"/>
      <c r="W13" s="436"/>
      <c r="X13" s="436" t="s">
        <v>217</v>
      </c>
      <c r="Y13" s="436"/>
    </row>
    <row r="14" spans="1:25" ht="21.75" customHeight="1">
      <c r="A14" s="369" t="s">
        <v>182</v>
      </c>
      <c r="B14" s="370"/>
      <c r="C14" s="371"/>
      <c r="D14" s="371"/>
      <c r="E14" s="371"/>
      <c r="F14" s="372"/>
      <c r="G14" s="373"/>
      <c r="H14" s="374"/>
      <c r="I14" s="374"/>
      <c r="J14" s="375"/>
      <c r="K14" s="374"/>
      <c r="L14" s="374"/>
      <c r="M14" s="376"/>
      <c r="N14" s="376"/>
      <c r="O14" s="377"/>
      <c r="P14" s="378"/>
      <c r="Q14" s="379"/>
      <c r="R14" s="379"/>
      <c r="S14" s="379"/>
      <c r="T14" s="377"/>
      <c r="U14" s="379" t="s">
        <v>218</v>
      </c>
      <c r="V14" s="377" t="s">
        <v>219</v>
      </c>
      <c r="W14" s="379" t="s">
        <v>220</v>
      </c>
      <c r="X14" s="380" t="s">
        <v>221</v>
      </c>
      <c r="Y14" s="436"/>
    </row>
    <row r="15" spans="1:25" ht="21.75" customHeight="1">
      <c r="A15" s="437" t="s">
        <v>222</v>
      </c>
      <c r="B15" s="382"/>
      <c r="C15" s="383"/>
      <c r="D15" s="383"/>
      <c r="E15" s="383"/>
      <c r="F15" s="384"/>
      <c r="G15" s="384"/>
      <c r="H15" s="383"/>
      <c r="I15" s="383"/>
      <c r="J15" s="385"/>
      <c r="K15" s="383"/>
      <c r="L15" s="383"/>
      <c r="M15" s="386"/>
      <c r="N15" s="387"/>
      <c r="O15" s="388"/>
      <c r="P15" s="388"/>
      <c r="Q15" s="389"/>
      <c r="R15" s="389"/>
      <c r="S15" s="390"/>
      <c r="T15" s="391"/>
      <c r="U15" s="390">
        <v>30</v>
      </c>
      <c r="V15" s="391">
        <v>2020</v>
      </c>
      <c r="W15" s="390">
        <v>9613</v>
      </c>
      <c r="X15" s="438">
        <v>25667</v>
      </c>
      <c r="Y15" s="436"/>
    </row>
    <row r="16" spans="1:25" ht="21.75" customHeight="1" thickBot="1">
      <c r="A16" s="439" t="s">
        <v>208</v>
      </c>
      <c r="B16" s="440"/>
      <c r="C16" s="441"/>
      <c r="D16" s="441"/>
      <c r="E16" s="441"/>
      <c r="F16" s="442"/>
      <c r="G16" s="442"/>
      <c r="H16" s="441"/>
      <c r="I16" s="441"/>
      <c r="J16" s="441"/>
      <c r="K16" s="441"/>
      <c r="L16" s="441"/>
      <c r="M16" s="443"/>
      <c r="N16" s="444"/>
      <c r="O16" s="445"/>
      <c r="P16" s="445"/>
      <c r="Q16" s="446"/>
      <c r="R16" s="446"/>
      <c r="S16" s="447"/>
      <c r="T16" s="448"/>
      <c r="U16" s="449"/>
      <c r="V16" s="448">
        <f>V15/U15*100</f>
        <v>6733.333333333333</v>
      </c>
      <c r="W16" s="448">
        <f>W15/V15*100</f>
        <v>475.8910891089108</v>
      </c>
      <c r="X16" s="450">
        <f>X15/W15*100</f>
        <v>267.0030167481535</v>
      </c>
      <c r="Y16" s="436"/>
    </row>
    <row r="17" spans="1:25" ht="21.75" customHeight="1">
      <c r="A17" s="451" t="s">
        <v>223</v>
      </c>
      <c r="B17" s="395"/>
      <c r="C17" s="396"/>
      <c r="D17" s="396"/>
      <c r="E17" s="396"/>
      <c r="F17" s="397"/>
      <c r="G17" s="397"/>
      <c r="H17" s="396"/>
      <c r="I17" s="396"/>
      <c r="J17" s="398"/>
      <c r="K17" s="396"/>
      <c r="L17" s="396"/>
      <c r="M17" s="399"/>
      <c r="N17" s="400"/>
      <c r="O17" s="401"/>
      <c r="P17" s="401"/>
      <c r="Q17" s="402"/>
      <c r="R17" s="402"/>
      <c r="S17" s="452"/>
      <c r="T17" s="453"/>
      <c r="U17" s="452">
        <v>2013900</v>
      </c>
      <c r="V17" s="453">
        <v>47568000</v>
      </c>
      <c r="W17" s="452">
        <v>267256893</v>
      </c>
      <c r="X17" s="454">
        <v>544820683</v>
      </c>
      <c r="Y17" s="436"/>
    </row>
    <row r="18" spans="1:25" ht="21.75" customHeight="1" thickBot="1">
      <c r="A18" s="439" t="s">
        <v>208</v>
      </c>
      <c r="B18" s="440"/>
      <c r="C18" s="441"/>
      <c r="D18" s="441"/>
      <c r="E18" s="441"/>
      <c r="F18" s="442"/>
      <c r="G18" s="442"/>
      <c r="H18" s="441"/>
      <c r="I18" s="441"/>
      <c r="J18" s="441"/>
      <c r="K18" s="441"/>
      <c r="L18" s="441"/>
      <c r="M18" s="443"/>
      <c r="N18" s="444"/>
      <c r="O18" s="445"/>
      <c r="P18" s="445"/>
      <c r="Q18" s="446"/>
      <c r="R18" s="446"/>
      <c r="S18" s="447"/>
      <c r="T18" s="448"/>
      <c r="U18" s="449"/>
      <c r="V18" s="448">
        <f>V17/U17*100</f>
        <v>2361.984209742291</v>
      </c>
      <c r="W18" s="448">
        <f>W17/V17*100</f>
        <v>561.8417696770939</v>
      </c>
      <c r="X18" s="450">
        <f>X17/W17*100</f>
        <v>203.85655048380738</v>
      </c>
      <c r="Y18" s="436"/>
    </row>
    <row r="19" spans="1:25" ht="14.25" customHeight="1">
      <c r="A19" s="433" t="s">
        <v>224</v>
      </c>
      <c r="W19" s="436"/>
      <c r="X19" s="436"/>
      <c r="Y19" s="436"/>
    </row>
    <row r="20" spans="1:25" ht="26.25" customHeight="1">
      <c r="A20" s="552" t="s">
        <v>225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</row>
    <row r="21" spans="1:25" ht="21.75" customHeight="1">
      <c r="A21" s="553" t="s">
        <v>226</v>
      </c>
      <c r="B21" s="553"/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/>
  <mergeCells count="6">
    <mergeCell ref="A7:B7"/>
    <mergeCell ref="A8:B8"/>
    <mergeCell ref="A9:B9"/>
    <mergeCell ref="A10:Y10"/>
    <mergeCell ref="A20:Y20"/>
    <mergeCell ref="A21:Y21"/>
  </mergeCells>
  <printOptions/>
  <pageMargins left="0.5905511811023623" right="0.5905511811023623" top="0.3937007874015748" bottom="0.1968503937007874" header="0.5905511811023623" footer="0.1968503937007874"/>
  <pageSetup fitToHeight="0" horizontalDpi="600" verticalDpi="600" orientation="portrait" paperSize="9" scale="90" r:id="rId3"/>
  <headerFooter alignWithMargins="0">
    <oddFooter>&amp;C&amp;14- &amp;P+70 -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徴収（口座・組合普及状況累年比較）</dc:subject>
  <dc:creator>渡邊 将吉</dc:creator>
  <cp:keywords/>
  <dc:description/>
  <cp:lastModifiedBy>Windows ユーザー</cp:lastModifiedBy>
  <cp:lastPrinted>2021-10-27T06:38:57Z</cp:lastPrinted>
  <dcterms:created xsi:type="dcterms:W3CDTF">1997-01-08T22:48:59Z</dcterms:created>
  <dcterms:modified xsi:type="dcterms:W3CDTF">2021-10-27T06:40:14Z</dcterms:modified>
  <cp:category/>
  <cp:version/>
  <cp:contentType/>
  <cp:contentStatus/>
</cp:coreProperties>
</file>