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entai.local\fssroot2\3006健康福祉部\0535高齢福祉課\020 長寿社会推進係\ICT導入事業費補助金\R3\Ｒ４ニーズ調査\"/>
    </mc:Choice>
  </mc:AlternateContent>
  <bookViews>
    <workbookView xWindow="0" yWindow="0" windowWidth="9600" windowHeight="6585" activeTab="1"/>
  </bookViews>
  <sheets>
    <sheet name="介護ロボット" sheetId="5" r:id="rId1"/>
    <sheet name="ICT" sheetId="4" r:id="rId2"/>
    <sheet name="集計（県管理用）" sheetId="2" r:id="rId3"/>
  </sheets>
  <definedNames>
    <definedName name="_xlnm.Print_Area" localSheetId="1">ICT!$A$1:$J$108</definedName>
    <definedName name="_xlnm.Print_Area" localSheetId="0">介護ロボット!$A$1:$L$98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2" i="2" l="1"/>
  <c r="T22" i="2"/>
  <c r="S22" i="2"/>
  <c r="R22" i="2"/>
  <c r="Q22" i="2"/>
  <c r="P22" i="2"/>
  <c r="J53" i="4" l="1"/>
  <c r="J64" i="4"/>
  <c r="J75" i="4"/>
  <c r="J86" i="4"/>
  <c r="J97" i="4"/>
  <c r="J108" i="4"/>
  <c r="F107" i="4"/>
  <c r="F106" i="4"/>
  <c r="F105" i="4"/>
  <c r="F104" i="4"/>
  <c r="F103" i="4"/>
  <c r="F108" i="4" s="1"/>
  <c r="F96" i="4"/>
  <c r="F95" i="4"/>
  <c r="F94" i="4"/>
  <c r="F93" i="4"/>
  <c r="F92" i="4"/>
  <c r="F97" i="4" s="1"/>
  <c r="F85" i="4"/>
  <c r="F84" i="4"/>
  <c r="F83" i="4"/>
  <c r="F82" i="4"/>
  <c r="F81" i="4"/>
  <c r="F86" i="4" s="1"/>
  <c r="F74" i="4"/>
  <c r="F73" i="4"/>
  <c r="F72" i="4"/>
  <c r="F71" i="4"/>
  <c r="F70" i="4"/>
  <c r="F75" i="4" s="1"/>
  <c r="F63" i="4"/>
  <c r="F62" i="4"/>
  <c r="F61" i="4"/>
  <c r="F60" i="4"/>
  <c r="F59" i="4"/>
  <c r="F64" i="4" s="1"/>
  <c r="F52" i="4"/>
  <c r="F51" i="4"/>
  <c r="F50" i="4"/>
  <c r="F49" i="4"/>
  <c r="F48" i="4"/>
  <c r="F53" i="4" s="1"/>
  <c r="F41" i="4"/>
  <c r="F40" i="4"/>
  <c r="F39" i="4"/>
  <c r="F38" i="4"/>
  <c r="F37" i="4"/>
  <c r="F27" i="4"/>
  <c r="F28" i="4"/>
  <c r="F29" i="4"/>
  <c r="F30" i="4"/>
  <c r="F26" i="4"/>
  <c r="H108" i="4"/>
  <c r="H97" i="4"/>
  <c r="H86" i="4"/>
  <c r="H75" i="4"/>
  <c r="H64" i="4"/>
  <c r="H53" i="4"/>
  <c r="F31" i="4" l="1"/>
  <c r="H31" i="4" s="1"/>
  <c r="J31" i="4" s="1"/>
  <c r="N22" i="2" s="1"/>
  <c r="F42" i="4"/>
  <c r="H42" i="4" s="1"/>
  <c r="J42" i="4" s="1"/>
  <c r="O22" i="2" s="1"/>
  <c r="U23" i="2"/>
  <c r="T23" i="2"/>
  <c r="S23" i="2"/>
  <c r="R23" i="2"/>
  <c r="Q23" i="2"/>
  <c r="P23" i="2"/>
  <c r="O23" i="2"/>
  <c r="N23" i="2"/>
  <c r="M20" i="2" l="1"/>
  <c r="O20" i="2"/>
  <c r="A25" i="5"/>
  <c r="N20" i="2" l="1"/>
  <c r="K98" i="5" l="1"/>
  <c r="J98" i="5"/>
  <c r="I98" i="5"/>
  <c r="G98" i="5"/>
  <c r="A98" i="5"/>
  <c r="K97" i="5"/>
  <c r="J97" i="5"/>
  <c r="I97" i="5"/>
  <c r="G97" i="5"/>
  <c r="A97" i="5"/>
  <c r="K96" i="5"/>
  <c r="J96" i="5"/>
  <c r="I96" i="5"/>
  <c r="G96" i="5"/>
  <c r="A96" i="5"/>
  <c r="K95" i="5"/>
  <c r="J95" i="5"/>
  <c r="I95" i="5"/>
  <c r="G95" i="5"/>
  <c r="A95" i="5"/>
  <c r="K94" i="5"/>
  <c r="J94" i="5"/>
  <c r="I94" i="5"/>
  <c r="G94" i="5"/>
  <c r="A94" i="5"/>
  <c r="K88" i="5"/>
  <c r="J88" i="5"/>
  <c r="I88" i="5"/>
  <c r="G88" i="5"/>
  <c r="A88" i="5"/>
  <c r="K87" i="5"/>
  <c r="J87" i="5"/>
  <c r="I87" i="5"/>
  <c r="G87" i="5"/>
  <c r="A87" i="5"/>
  <c r="K86" i="5"/>
  <c r="J86" i="5"/>
  <c r="I86" i="5"/>
  <c r="G86" i="5"/>
  <c r="A86" i="5"/>
  <c r="K85" i="5"/>
  <c r="J85" i="5"/>
  <c r="I85" i="5"/>
  <c r="G85" i="5"/>
  <c r="A85" i="5"/>
  <c r="K84" i="5"/>
  <c r="J84" i="5"/>
  <c r="I84" i="5"/>
  <c r="G84" i="5"/>
  <c r="A84" i="5"/>
  <c r="K78" i="5"/>
  <c r="J78" i="5"/>
  <c r="I78" i="5"/>
  <c r="G78" i="5"/>
  <c r="A78" i="5"/>
  <c r="K77" i="5"/>
  <c r="J77" i="5"/>
  <c r="I77" i="5"/>
  <c r="G77" i="5"/>
  <c r="A77" i="5"/>
  <c r="K76" i="5"/>
  <c r="J76" i="5"/>
  <c r="I76" i="5"/>
  <c r="G76" i="5"/>
  <c r="A76" i="5"/>
  <c r="K75" i="5"/>
  <c r="J75" i="5"/>
  <c r="I75" i="5"/>
  <c r="G75" i="5"/>
  <c r="A75" i="5"/>
  <c r="K74" i="5"/>
  <c r="J74" i="5"/>
  <c r="I74" i="5"/>
  <c r="G74" i="5"/>
  <c r="A74" i="5"/>
  <c r="K68" i="5"/>
  <c r="J68" i="5"/>
  <c r="I68" i="5"/>
  <c r="G68" i="5"/>
  <c r="A68" i="5"/>
  <c r="K67" i="5"/>
  <c r="J67" i="5"/>
  <c r="I67" i="5"/>
  <c r="G67" i="5"/>
  <c r="A67" i="5"/>
  <c r="K66" i="5"/>
  <c r="J66" i="5"/>
  <c r="I66" i="5"/>
  <c r="G66" i="5"/>
  <c r="A66" i="5"/>
  <c r="K65" i="5"/>
  <c r="J65" i="5"/>
  <c r="I65" i="5"/>
  <c r="G65" i="5"/>
  <c r="A65" i="5"/>
  <c r="K64" i="5"/>
  <c r="J64" i="5"/>
  <c r="I64" i="5"/>
  <c r="G64" i="5"/>
  <c r="A64" i="5"/>
  <c r="K58" i="5"/>
  <c r="J58" i="5"/>
  <c r="I58" i="5"/>
  <c r="G58" i="5"/>
  <c r="A58" i="5"/>
  <c r="K57" i="5"/>
  <c r="J57" i="5"/>
  <c r="I57" i="5"/>
  <c r="G57" i="5"/>
  <c r="A57" i="5"/>
  <c r="K56" i="5"/>
  <c r="J56" i="5"/>
  <c r="I56" i="5"/>
  <c r="G56" i="5"/>
  <c r="A56" i="5"/>
  <c r="K55" i="5"/>
  <c r="J55" i="5"/>
  <c r="I55" i="5"/>
  <c r="G55" i="5"/>
  <c r="A55" i="5"/>
  <c r="K54" i="5"/>
  <c r="J54" i="5"/>
  <c r="I54" i="5"/>
  <c r="G54" i="5"/>
  <c r="A54" i="5"/>
  <c r="K49" i="5"/>
  <c r="J49" i="5"/>
  <c r="I49" i="5"/>
  <c r="G49" i="5"/>
  <c r="A49" i="5"/>
  <c r="K48" i="5"/>
  <c r="J48" i="5"/>
  <c r="I48" i="5"/>
  <c r="G48" i="5"/>
  <c r="A48" i="5"/>
  <c r="K47" i="5"/>
  <c r="J47" i="5"/>
  <c r="I47" i="5"/>
  <c r="G47" i="5"/>
  <c r="A47" i="5"/>
  <c r="K46" i="5"/>
  <c r="J46" i="5"/>
  <c r="I46" i="5"/>
  <c r="G46" i="5"/>
  <c r="A46" i="5"/>
  <c r="K45" i="5"/>
  <c r="J45" i="5"/>
  <c r="I45" i="5"/>
  <c r="G45" i="5"/>
  <c r="A45" i="5"/>
  <c r="K39" i="5"/>
  <c r="J39" i="5"/>
  <c r="I39" i="5"/>
  <c r="G39" i="5"/>
  <c r="A39" i="5"/>
  <c r="K38" i="5"/>
  <c r="J38" i="5"/>
  <c r="I38" i="5"/>
  <c r="G38" i="5"/>
  <c r="A38" i="5"/>
  <c r="K37" i="5"/>
  <c r="J37" i="5"/>
  <c r="I37" i="5"/>
  <c r="G37" i="5"/>
  <c r="A37" i="5"/>
  <c r="K36" i="5"/>
  <c r="J36" i="5"/>
  <c r="I36" i="5"/>
  <c r="G36" i="5"/>
  <c r="A36" i="5"/>
  <c r="K35" i="5"/>
  <c r="J35" i="5"/>
  <c r="I35" i="5"/>
  <c r="G35" i="5"/>
  <c r="A35" i="5"/>
  <c r="Q20" i="2"/>
  <c r="P20" i="2"/>
  <c r="I3" i="2"/>
  <c r="H3" i="2"/>
  <c r="G3" i="2"/>
  <c r="F3" i="2"/>
  <c r="E3" i="2"/>
  <c r="D3" i="2"/>
  <c r="C3" i="2"/>
  <c r="B3" i="2"/>
  <c r="A3" i="2"/>
  <c r="I25" i="5"/>
  <c r="T14" i="2" l="1"/>
  <c r="T12" i="2"/>
  <c r="T10" i="2"/>
  <c r="T8" i="2"/>
  <c r="T6" i="2"/>
  <c r="T15" i="2"/>
  <c r="T13" i="2"/>
  <c r="T11" i="2"/>
  <c r="T9" i="2"/>
  <c r="T7" i="2"/>
  <c r="T5" i="2"/>
  <c r="V14" i="2"/>
  <c r="V12" i="2"/>
  <c r="V10" i="2"/>
  <c r="V8" i="2"/>
  <c r="V6" i="2"/>
  <c r="V15" i="2"/>
  <c r="V13" i="2"/>
  <c r="V11" i="2"/>
  <c r="V9" i="2"/>
  <c r="V7" i="2"/>
  <c r="V5" i="2"/>
  <c r="S15" i="2"/>
  <c r="S13" i="2"/>
  <c r="S11" i="2"/>
  <c r="S9" i="2"/>
  <c r="S7" i="2"/>
  <c r="S5" i="2"/>
  <c r="S14" i="2"/>
  <c r="S12" i="2"/>
  <c r="S10" i="2"/>
  <c r="S8" i="2"/>
  <c r="S6" i="2"/>
  <c r="U15" i="2"/>
  <c r="U13" i="2"/>
  <c r="U11" i="2"/>
  <c r="U9" i="2"/>
  <c r="U7" i="2"/>
  <c r="U5" i="2"/>
  <c r="U14" i="2"/>
  <c r="U12" i="2"/>
  <c r="U10" i="2"/>
  <c r="U8" i="2"/>
  <c r="U6" i="2"/>
  <c r="W15" i="2"/>
  <c r="W13" i="2"/>
  <c r="W11" i="2"/>
  <c r="W9" i="2"/>
  <c r="W7" i="2"/>
  <c r="W5" i="2"/>
  <c r="W14" i="2"/>
  <c r="W12" i="2"/>
  <c r="W10" i="2"/>
  <c r="W8" i="2"/>
  <c r="W6" i="2"/>
  <c r="R15" i="2"/>
  <c r="R13" i="2"/>
  <c r="R11" i="2"/>
  <c r="R9" i="2"/>
  <c r="R7" i="2"/>
  <c r="R5" i="2"/>
  <c r="R14" i="2"/>
  <c r="R12" i="2"/>
  <c r="R10" i="2"/>
  <c r="R8" i="2"/>
  <c r="R6" i="2"/>
  <c r="Q14" i="2"/>
  <c r="Q12" i="2"/>
  <c r="Q10" i="2"/>
  <c r="Q8" i="2"/>
  <c r="Q6" i="2"/>
  <c r="Q15" i="2"/>
  <c r="Q13" i="2"/>
  <c r="Q11" i="2"/>
  <c r="Q9" i="2"/>
  <c r="Q7" i="2"/>
  <c r="Q5" i="2"/>
  <c r="A29" i="5"/>
  <c r="I26" i="5"/>
  <c r="I27" i="5"/>
  <c r="I28" i="5"/>
  <c r="I29" i="5"/>
  <c r="J26" i="5"/>
  <c r="K26" i="5" s="1"/>
  <c r="J27" i="5"/>
  <c r="K27" i="5" s="1"/>
  <c r="J28" i="5"/>
  <c r="K28" i="5" s="1"/>
  <c r="J29" i="5"/>
  <c r="K29" i="5" s="1"/>
  <c r="A26" i="5"/>
  <c r="A27" i="5"/>
  <c r="A28" i="5"/>
  <c r="J25" i="5"/>
  <c r="G28" i="5"/>
  <c r="G26" i="5"/>
  <c r="G27" i="5"/>
  <c r="G29" i="5"/>
  <c r="G25" i="5"/>
  <c r="P5" i="2" l="1"/>
  <c r="X3" i="2"/>
  <c r="P15" i="2"/>
  <c r="P13" i="2"/>
  <c r="V3" i="2" s="1"/>
  <c r="P11" i="2"/>
  <c r="T3" i="2" s="1"/>
  <c r="P9" i="2"/>
  <c r="R3" i="2" s="1"/>
  <c r="P7" i="2"/>
  <c r="P3" i="2" s="1"/>
  <c r="N3" i="2"/>
  <c r="P14" i="2"/>
  <c r="W3" i="2" s="1"/>
  <c r="P12" i="2"/>
  <c r="U3" i="2" s="1"/>
  <c r="P10" i="2"/>
  <c r="S3" i="2" s="1"/>
  <c r="P8" i="2"/>
  <c r="Q3" i="2" s="1"/>
  <c r="P6" i="2"/>
  <c r="O3" i="2" s="1"/>
  <c r="K25" i="5"/>
  <c r="L3" i="2"/>
  <c r="K3" i="2"/>
  <c r="J3" i="2"/>
  <c r="M3" i="2" l="1"/>
  <c r="D20" i="2"/>
  <c r="I20" i="2"/>
  <c r="H20" i="2"/>
  <c r="G20" i="2"/>
  <c r="F20" i="2"/>
  <c r="E20" i="2"/>
  <c r="L20" i="2"/>
  <c r="K20" i="2"/>
  <c r="J20" i="2"/>
  <c r="C20" i="2"/>
  <c r="B20" i="2"/>
  <c r="A20" i="2"/>
</calcChain>
</file>

<file path=xl/comments1.xml><?xml version="1.0" encoding="utf-8"?>
<comments xmlns="http://schemas.openxmlformats.org/spreadsheetml/2006/main">
  <authors>
    <author>岐阜県</author>
  </authors>
  <commentList>
    <comment ref="I31" authorId="0" shapeId="0">
      <text>
        <r>
          <rPr>
            <b/>
            <sz val="9"/>
            <color indexed="81"/>
            <rFont val="MS P ゴシック"/>
            <family val="3"/>
            <charset val="128"/>
          </rPr>
          <t>下記の職員数に応じた補助基準額を
リストから選択してください。
職員数　　　　　　　    基準額　
　１人以上１０人以下　　1,000,000 円
１１人以上２０人以下　　1,600,000 円
２１人以上３０人以下　　2,000,000 円　　
３１人以上　　　　　　　2,600,000 円</t>
        </r>
      </text>
    </comment>
    <comment ref="I42" authorId="0" shapeId="0">
      <text>
        <r>
          <rPr>
            <b/>
            <sz val="9"/>
            <color indexed="81"/>
            <rFont val="MS P ゴシック"/>
            <family val="3"/>
            <charset val="128"/>
          </rPr>
          <t>下記の職員数に応じた補助基準額を
リストから選択してください。
職員数　　　　　　　    基準額　
　１人以上１０人以下　　1,000,000 円
１１人以上２０人以下　　1,600,000 円
２１人以上３０人以下　　2,000,000 円　　
３１人以上　　　　　　　2,600,000 円</t>
        </r>
      </text>
    </comment>
    <comment ref="I53" authorId="0" shapeId="0">
      <text>
        <r>
          <rPr>
            <b/>
            <sz val="9"/>
            <color indexed="81"/>
            <rFont val="MS P ゴシック"/>
            <family val="3"/>
            <charset val="128"/>
          </rPr>
          <t>下記の職員数に応じた補助基準額を
リストから選択してください。
職員数　　　　　　　    基準額　
　１人以上１０人以下　　1,000,000 円
１１人以上２０人以下　　1,600,000 円
２１人以上３０人以下　　2,000,000 円　　
３１人以上　　　　　　　2,600,000 円</t>
        </r>
      </text>
    </comment>
    <comment ref="I64" authorId="0" shapeId="0">
      <text>
        <r>
          <rPr>
            <b/>
            <sz val="9"/>
            <color indexed="81"/>
            <rFont val="MS P ゴシック"/>
            <family val="3"/>
            <charset val="128"/>
          </rPr>
          <t>下記の職員数に応じた補助基準額を
リストから選択してください。
職員数　　　　　　　    基準額　
　１人以上１０人以下　　1,000,000 円
１１人以上２０人以下　　1,600,000 円
２１人以上３０人以下　　2,000,000 円　　
３１人以上　　　　　　　2,600,000 円</t>
        </r>
      </text>
    </comment>
    <comment ref="I75" authorId="0" shapeId="0">
      <text>
        <r>
          <rPr>
            <b/>
            <sz val="9"/>
            <color indexed="81"/>
            <rFont val="MS P ゴシック"/>
            <family val="3"/>
            <charset val="128"/>
          </rPr>
          <t>下記の職員数に応じた補助基準額を
リストから選択してください。
職員数　　　　　　　    基準額　
　１人以上１０人以下　　1,000,000 円
１１人以上２０人以下　　1,600,000 円
２１人以上３０人以下　　2,000,000 円　　
３１人以上　　　　　　　2,600,000 円</t>
        </r>
      </text>
    </comment>
    <comment ref="I86" authorId="0" shapeId="0">
      <text>
        <r>
          <rPr>
            <b/>
            <sz val="9"/>
            <color indexed="81"/>
            <rFont val="MS P ゴシック"/>
            <family val="3"/>
            <charset val="128"/>
          </rPr>
          <t>下記の職員数に応じた補助基準額を
リストから選択してください。
職員数　　　　　　　    基準額　
　１人以上１０人以下　　1,000,000 円
１１人以上２０人以下　　1,600,000 円
２１人以上３０人以下　　2,000,000 円　　
３１人以上　　　　　　　2,600,000 円</t>
        </r>
      </text>
    </comment>
    <comment ref="I97" authorId="0" shapeId="0">
      <text>
        <r>
          <rPr>
            <b/>
            <sz val="9"/>
            <color indexed="81"/>
            <rFont val="MS P ゴシック"/>
            <family val="3"/>
            <charset val="128"/>
          </rPr>
          <t>下記の職員数に応じた補助基準額を
リストから選択してください。
職員数　　　　　　　    基準額　
　１人以上１０人以下　　1,000,000 円
１１人以上２０人以下　　1,600,000 円
２１人以上３０人以下　　2,000,000 円　　
３１人以上　　　　　　　2,600,000 円</t>
        </r>
      </text>
    </comment>
    <comment ref="I108" authorId="0" shapeId="0">
      <text>
        <r>
          <rPr>
            <b/>
            <sz val="9"/>
            <color indexed="81"/>
            <rFont val="MS P ゴシック"/>
            <family val="3"/>
            <charset val="128"/>
          </rPr>
          <t>下記の職員数に応じた補助基準額を
リストから選択してください。
職員数　　　　　　　    基準額　
　１人以上１０人以下　　1,000,000 円
１１人以上２０人以下　　1,600,000 円
２１人以上３０人以下　　2,000,000 円　　
３１人以上　　　　　　　2,600,000 円</t>
        </r>
      </text>
    </comment>
  </commentList>
</comments>
</file>

<file path=xl/sharedStrings.xml><?xml version="1.0" encoding="utf-8"?>
<sst xmlns="http://schemas.openxmlformats.org/spreadsheetml/2006/main" count="380" uniqueCount="88">
  <si>
    <t>法人名</t>
    <rPh sb="0" eb="2">
      <t>ホウジン</t>
    </rPh>
    <rPh sb="2" eb="3">
      <t>メイ</t>
    </rPh>
    <phoneticPr fontId="1"/>
  </si>
  <si>
    <t>E-mailアドレス</t>
    <phoneticPr fontId="1"/>
  </si>
  <si>
    <t>予定数量</t>
    <rPh sb="0" eb="2">
      <t>ヨテイ</t>
    </rPh>
    <rPh sb="2" eb="4">
      <t>スウリョウ</t>
    </rPh>
    <phoneticPr fontId="1"/>
  </si>
  <si>
    <t>電話番号</t>
    <phoneticPr fontId="1"/>
  </si>
  <si>
    <t>担当者名</t>
    <phoneticPr fontId="1"/>
  </si>
  <si>
    <t>導入予定経費
≪自動計算≫</t>
    <rPh sb="8" eb="10">
      <t>ジドウ</t>
    </rPh>
    <rPh sb="10" eb="12">
      <t>ケイサン</t>
    </rPh>
    <phoneticPr fontId="1"/>
  </si>
  <si>
    <t>サービス種別　</t>
    <rPh sb="4" eb="6">
      <t>シュベツ</t>
    </rPh>
    <phoneticPr fontId="1"/>
  </si>
  <si>
    <t>合計</t>
    <rPh sb="0" eb="2">
      <t>ゴウケイ</t>
    </rPh>
    <phoneticPr fontId="1"/>
  </si>
  <si>
    <t>以下の表を施設ごとに作成してください。</t>
    <rPh sb="0" eb="2">
      <t>イカ</t>
    </rPh>
    <rPh sb="3" eb="4">
      <t>ヒョウ</t>
    </rPh>
    <rPh sb="5" eb="7">
      <t>シセツ</t>
    </rPh>
    <rPh sb="10" eb="12">
      <t>サクセイ</t>
    </rPh>
    <phoneticPr fontId="1"/>
  </si>
  <si>
    <t>　※本調査票の記入にあたっては、令和３年度の県HP・交付要綱を参考にし、記載してください。</t>
    <rPh sb="2" eb="6">
      <t>ホンチョウサヒョウ</t>
    </rPh>
    <rPh sb="7" eb="9">
      <t>キニュウ</t>
    </rPh>
    <rPh sb="16" eb="18">
      <t>レイワ</t>
    </rPh>
    <rPh sb="19" eb="21">
      <t>ネンド</t>
    </rPh>
    <rPh sb="22" eb="23">
      <t>ケン</t>
    </rPh>
    <rPh sb="26" eb="30">
      <t>コウフヨウコウ</t>
    </rPh>
    <rPh sb="31" eb="33">
      <t>サンコウ</t>
    </rPh>
    <rPh sb="36" eb="38">
      <t>キサイ</t>
    </rPh>
    <phoneticPr fontId="1"/>
  </si>
  <si>
    <t>（留意事項）</t>
    <rPh sb="1" eb="3">
      <t>リュウイ</t>
    </rPh>
    <rPh sb="3" eb="5">
      <t>ジコウ</t>
    </rPh>
    <phoneticPr fontId="1"/>
  </si>
  <si>
    <t>　　ご要望を頂いても、事業が実施されない場合や満額交付決定を行えない可能性もありますので、予めご了承ください。</t>
    <phoneticPr fontId="1"/>
  </si>
  <si>
    <t xml:space="preserve"> 　　メールの宛先：c11215@pref.gifu.lg.jp</t>
    <rPh sb="7" eb="9">
      <t>アテサキ</t>
    </rPh>
    <phoneticPr fontId="1"/>
  </si>
  <si>
    <t>数量</t>
    <rPh sb="0" eb="2">
      <t>スウリョウ</t>
    </rPh>
    <phoneticPr fontId="1"/>
  </si>
  <si>
    <t>補助予定見込総額（単位：円）
≪自動計算≫</t>
    <rPh sb="0" eb="2">
      <t>ホジョ</t>
    </rPh>
    <rPh sb="2" eb="4">
      <t>ヨテイ</t>
    </rPh>
    <rPh sb="4" eb="6">
      <t>ミコミ</t>
    </rPh>
    <rPh sb="6" eb="7">
      <t>ソウ</t>
    </rPh>
    <rPh sb="7" eb="8">
      <t>ガク</t>
    </rPh>
    <rPh sb="9" eb="11">
      <t>タンイ</t>
    </rPh>
    <rPh sb="12" eb="13">
      <t>エン</t>
    </rPh>
    <rPh sb="16" eb="18">
      <t>ジドウ</t>
    </rPh>
    <rPh sb="18" eb="20">
      <t>ケイサン</t>
    </rPh>
    <phoneticPr fontId="1"/>
  </si>
  <si>
    <t>導入介護ロボット等の種類</t>
    <rPh sb="0" eb="2">
      <t>ドウニュウ</t>
    </rPh>
    <rPh sb="2" eb="4">
      <t>カイゴ</t>
    </rPh>
    <rPh sb="8" eb="9">
      <t>トウ</t>
    </rPh>
    <rPh sb="10" eb="12">
      <t>シュルイ</t>
    </rPh>
    <phoneticPr fontId="1"/>
  </si>
  <si>
    <t>　※本調査は来年度の予算取りをするために必要な資料となりますのでご協力ください。</t>
    <rPh sb="6" eb="9">
      <t>ライネンド</t>
    </rPh>
    <rPh sb="12" eb="13">
      <t>ド</t>
    </rPh>
    <rPh sb="20" eb="22">
      <t>ヒツヨウ</t>
    </rPh>
    <rPh sb="23" eb="25">
      <t>シリョウ</t>
    </rPh>
    <rPh sb="33" eb="35">
      <t>キョウリョク</t>
    </rPh>
    <phoneticPr fontId="1"/>
  </si>
  <si>
    <r>
      <t xml:space="preserve"> 　　メールの件名：「</t>
    </r>
    <r>
      <rPr>
        <b/>
        <sz val="11"/>
        <color rgb="FFFF0000"/>
        <rFont val="ＭＳ ゴシック"/>
        <family val="3"/>
        <charset val="128"/>
      </rPr>
      <t>【法人名】R４介護ロボット・ICT補助金要望書について</t>
    </r>
    <r>
      <rPr>
        <b/>
        <sz val="11"/>
        <rFont val="ＭＳ ゴシック"/>
        <family val="3"/>
        <charset val="128"/>
      </rPr>
      <t>」としてください。</t>
    </r>
    <rPh sb="7" eb="9">
      <t>ケンメイ</t>
    </rPh>
    <phoneticPr fontId="1"/>
  </si>
  <si>
    <t>令和４年度ICT導入事業費補助金所要額調書</t>
    <rPh sb="0" eb="2">
      <t>レイワ</t>
    </rPh>
    <rPh sb="3" eb="5">
      <t>ネンド</t>
    </rPh>
    <rPh sb="8" eb="10">
      <t>ドウニュウ</t>
    </rPh>
    <rPh sb="10" eb="13">
      <t>ジギョウヒ</t>
    </rPh>
    <rPh sb="13" eb="16">
      <t>ホジョキン</t>
    </rPh>
    <rPh sb="16" eb="18">
      <t>ショヨウ</t>
    </rPh>
    <rPh sb="18" eb="19">
      <t>ガク</t>
    </rPh>
    <rPh sb="19" eb="21">
      <t>チョウショ</t>
    </rPh>
    <phoneticPr fontId="1"/>
  </si>
  <si>
    <t>　　また、本調査未提出の場合でも、予算に余裕がある場合は申請していただけます。</t>
    <phoneticPr fontId="1"/>
  </si>
  <si>
    <t>ICT導入機器等の種類</t>
    <rPh sb="3" eb="5">
      <t>ドウニュウ</t>
    </rPh>
    <rPh sb="5" eb="7">
      <t>キキ</t>
    </rPh>
    <rPh sb="7" eb="8">
      <t>トウ</t>
    </rPh>
    <rPh sb="9" eb="11">
      <t>シュルイ</t>
    </rPh>
    <phoneticPr fontId="1"/>
  </si>
  <si>
    <t>補助基準額</t>
    <rPh sb="0" eb="2">
      <t>ホジョ</t>
    </rPh>
    <rPh sb="2" eb="4">
      <t>キジュン</t>
    </rPh>
    <rPh sb="4" eb="5">
      <t>ガク</t>
    </rPh>
    <phoneticPr fontId="1"/>
  </si>
  <si>
    <t>サービス種別：</t>
    <rPh sb="4" eb="6">
      <t>シュベツ</t>
    </rPh>
    <phoneticPr fontId="1"/>
  </si>
  <si>
    <t>(1)事業所名：</t>
    <rPh sb="3" eb="6">
      <t>ジギョウショ</t>
    </rPh>
    <rPh sb="6" eb="7">
      <t>メイ</t>
    </rPh>
    <phoneticPr fontId="1"/>
  </si>
  <si>
    <t>(8)事業所名：</t>
    <rPh sb="3" eb="6">
      <t>ジギョウショ</t>
    </rPh>
    <rPh sb="6" eb="7">
      <t>メイ</t>
    </rPh>
    <phoneticPr fontId="1"/>
  </si>
  <si>
    <t>(7)事業所名：</t>
    <rPh sb="3" eb="6">
      <t>ジギョウショ</t>
    </rPh>
    <rPh sb="6" eb="7">
      <t>メイ</t>
    </rPh>
    <phoneticPr fontId="1"/>
  </si>
  <si>
    <t>(6)事業所名：</t>
    <rPh sb="3" eb="6">
      <t>ジギョウショ</t>
    </rPh>
    <rPh sb="6" eb="7">
      <t>メイ</t>
    </rPh>
    <phoneticPr fontId="1"/>
  </si>
  <si>
    <t>(5)事業所名：</t>
    <rPh sb="3" eb="6">
      <t>ジギョウショ</t>
    </rPh>
    <rPh sb="6" eb="7">
      <t>メイ</t>
    </rPh>
    <phoneticPr fontId="1"/>
  </si>
  <si>
    <t>(4)事業所名：</t>
    <rPh sb="3" eb="6">
      <t>ジギョウショ</t>
    </rPh>
    <rPh sb="6" eb="7">
      <t>メイ</t>
    </rPh>
    <phoneticPr fontId="1"/>
  </si>
  <si>
    <t>(3)事業所名：</t>
    <rPh sb="3" eb="6">
      <t>ジギョウショ</t>
    </rPh>
    <rPh sb="6" eb="7">
      <t>メイ</t>
    </rPh>
    <phoneticPr fontId="1"/>
  </si>
  <si>
    <t>(2)事業所名：</t>
    <rPh sb="3" eb="6">
      <t>ジギョウショ</t>
    </rPh>
    <rPh sb="6" eb="7">
      <t>メイ</t>
    </rPh>
    <phoneticPr fontId="1"/>
  </si>
  <si>
    <t>　</t>
  </si>
  <si>
    <t>　</t>
    <phoneticPr fontId="1"/>
  </si>
  <si>
    <t>介護ソフト
（機能追加含む）</t>
    <rPh sb="0" eb="2">
      <t>カイゴ</t>
    </rPh>
    <rPh sb="7" eb="9">
      <t>キノウ</t>
    </rPh>
    <rPh sb="9" eb="11">
      <t>ツイカ</t>
    </rPh>
    <rPh sb="11" eb="12">
      <t>フク</t>
    </rPh>
    <phoneticPr fontId="3"/>
  </si>
  <si>
    <t>通信環境整備</t>
    <rPh sb="0" eb="2">
      <t>ツウシン</t>
    </rPh>
    <rPh sb="2" eb="4">
      <t>カンキョウ</t>
    </rPh>
    <rPh sb="4" eb="6">
      <t>セイビ</t>
    </rPh>
    <phoneticPr fontId="3"/>
  </si>
  <si>
    <t>インカム</t>
    <phoneticPr fontId="3"/>
  </si>
  <si>
    <t>補助予定見込総額
（単位：円）
≪自動計算≫</t>
    <rPh sb="0" eb="2">
      <t>ホジョ</t>
    </rPh>
    <rPh sb="2" eb="4">
      <t>ヨテイ</t>
    </rPh>
    <rPh sb="4" eb="6">
      <t>ミコミ</t>
    </rPh>
    <rPh sb="6" eb="8">
      <t>ソウガク</t>
    </rPh>
    <rPh sb="10" eb="12">
      <t>タンイ</t>
    </rPh>
    <rPh sb="13" eb="14">
      <t>エン</t>
    </rPh>
    <rPh sb="17" eb="19">
      <t>ジドウ</t>
    </rPh>
    <rPh sb="19" eb="21">
      <t>ケイサン</t>
    </rPh>
    <phoneticPr fontId="1"/>
  </si>
  <si>
    <t>令和４年度介護ロボット導入促進事業補助金所要額調書</t>
    <rPh sb="0" eb="2">
      <t>レイワ</t>
    </rPh>
    <rPh sb="3" eb="5">
      <t>ネンド</t>
    </rPh>
    <rPh sb="5" eb="7">
      <t>カイゴ</t>
    </rPh>
    <rPh sb="11" eb="13">
      <t>ドウニュウ</t>
    </rPh>
    <rPh sb="13" eb="15">
      <t>ソクシン</t>
    </rPh>
    <rPh sb="15" eb="17">
      <t>ジギョウ</t>
    </rPh>
    <rPh sb="17" eb="20">
      <t>ホジョキン</t>
    </rPh>
    <rPh sb="20" eb="22">
      <t>ショヨウ</t>
    </rPh>
    <rPh sb="22" eb="23">
      <t>ガク</t>
    </rPh>
    <rPh sb="23" eb="25">
      <t>チョウショ</t>
    </rPh>
    <phoneticPr fontId="1"/>
  </si>
  <si>
    <t>ICT補助金集計</t>
    <rPh sb="3" eb="6">
      <t>ホジョキン</t>
    </rPh>
    <rPh sb="6" eb="8">
      <t>シュウケイ</t>
    </rPh>
    <phoneticPr fontId="1"/>
  </si>
  <si>
    <t>単位</t>
    <phoneticPr fontId="1"/>
  </si>
  <si>
    <t>補助見込額
≪自動計算≫</t>
    <rPh sb="0" eb="2">
      <t>ホジョ</t>
    </rPh>
    <rPh sb="2" eb="4">
      <t>ミコミ</t>
    </rPh>
    <rPh sb="4" eb="5">
      <t>ガク</t>
    </rPh>
    <phoneticPr fontId="1"/>
  </si>
  <si>
    <t>備　　考</t>
    <rPh sb="0" eb="1">
      <t>ビ</t>
    </rPh>
    <rPh sb="3" eb="4">
      <t>コウ</t>
    </rPh>
    <phoneticPr fontId="1"/>
  </si>
  <si>
    <r>
      <t xml:space="preserve">単価×補助率
≪自動計算≫
</t>
    </r>
    <r>
      <rPr>
        <sz val="8"/>
        <color theme="1"/>
        <rFont val="ＭＳ ゴシック"/>
        <family val="3"/>
        <charset val="128"/>
      </rPr>
      <t>※千円未満切捨</t>
    </r>
    <phoneticPr fontId="1"/>
  </si>
  <si>
    <r>
      <t xml:space="preserve">予定単価
</t>
    </r>
    <r>
      <rPr>
        <sz val="8"/>
        <color theme="1"/>
        <rFont val="ＭＳ ゴシック"/>
        <family val="3"/>
        <charset val="128"/>
      </rPr>
      <t>※消費税除く</t>
    </r>
    <rPh sb="0" eb="2">
      <t>ヨテイ</t>
    </rPh>
    <rPh sb="2" eb="4">
      <t>タンカ</t>
    </rPh>
    <phoneticPr fontId="1"/>
  </si>
  <si>
    <t>希　望
補助率</t>
    <rPh sb="0" eb="1">
      <t>ノゾミ</t>
    </rPh>
    <rPh sb="2" eb="3">
      <t>ノゾミ</t>
    </rPh>
    <rPh sb="4" eb="7">
      <t>ホジョリツ</t>
    </rPh>
    <phoneticPr fontId="1"/>
  </si>
  <si>
    <t>移乗介助機器（装着型）</t>
    <phoneticPr fontId="3"/>
  </si>
  <si>
    <t>移乗介助機器（非装着型）</t>
    <phoneticPr fontId="3"/>
  </si>
  <si>
    <t>排泄支援機器</t>
    <phoneticPr fontId="3"/>
  </si>
  <si>
    <t>入浴支援機器</t>
    <phoneticPr fontId="3"/>
  </si>
  <si>
    <t>介護業務
支援機器</t>
    <phoneticPr fontId="3"/>
  </si>
  <si>
    <t>見守り機器の
導入に伴う
通信環境整備費</t>
    <phoneticPr fontId="3"/>
  </si>
  <si>
    <t>見守り・
ｺﾐｭﾆｹｰｼｮﾝ支援機器
（ｺﾐｭﾆｹｰｼｮﾝ型）</t>
    <phoneticPr fontId="3"/>
  </si>
  <si>
    <t>移動支援機器
（屋外型）</t>
    <phoneticPr fontId="3"/>
  </si>
  <si>
    <t>移動支援機器
（屋内型）</t>
    <phoneticPr fontId="3"/>
  </si>
  <si>
    <t>見守り・
ｺﾐｭﾆｹｰｼｮﾝ支援機器
（介護施設型）</t>
    <phoneticPr fontId="3"/>
  </si>
  <si>
    <t>見守り・
ｺﾐｭﾆｹｰｼｮﾝ支援機器
（在宅介護型）</t>
    <phoneticPr fontId="3"/>
  </si>
  <si>
    <t>補助基準
単価額
≪自動計算≫</t>
    <rPh sb="5" eb="7">
      <t>タンカ</t>
    </rPh>
    <phoneticPr fontId="1"/>
  </si>
  <si>
    <t>単位</t>
    <rPh sb="0" eb="2">
      <t>タンイ</t>
    </rPh>
    <phoneticPr fontId="3"/>
  </si>
  <si>
    <t>希望補助率</t>
    <rPh sb="0" eb="5">
      <t>キボウホジョリツ</t>
    </rPh>
    <phoneticPr fontId="3"/>
  </si>
  <si>
    <t>台</t>
    <rPh sb="0" eb="1">
      <t>ダイ</t>
    </rPh>
    <phoneticPr fontId="3"/>
  </si>
  <si>
    <t>一式</t>
    <rPh sb="0" eb="2">
      <t>イッシキ</t>
    </rPh>
    <phoneticPr fontId="3"/>
  </si>
  <si>
    <t>移乗介助機器
（装着型）</t>
    <phoneticPr fontId="3"/>
  </si>
  <si>
    <t>移乗介助機器
（非装着型）</t>
    <phoneticPr fontId="3"/>
  </si>
  <si>
    <t>見守り機器の導入に伴う通信環境整備費</t>
    <phoneticPr fontId="3"/>
  </si>
  <si>
    <t>介護業務支援機器</t>
    <phoneticPr fontId="3"/>
  </si>
  <si>
    <t>移動支援機器（屋内型）</t>
    <phoneticPr fontId="3"/>
  </si>
  <si>
    <t>移動支援機器（屋外型）</t>
    <phoneticPr fontId="3"/>
  </si>
  <si>
    <t>見守り・ｺﾐｭﾆｹｰｼｮﾝ支援機器（ｺﾐｭﾆｹｰｼｮﾝ型）</t>
    <phoneticPr fontId="3"/>
  </si>
  <si>
    <t>見守り・ｺﾐｭﾆｹｰｼｮﾝ支援機器（在宅介護型）</t>
    <phoneticPr fontId="3"/>
  </si>
  <si>
    <t>見守り・ｺﾐｭﾆｹｰｼｮﾝ支援機器（介護施設型）</t>
    <phoneticPr fontId="3"/>
  </si>
  <si>
    <t>介護ロボット補助金集計</t>
    <rPh sb="6" eb="9">
      <t>ホジョキン</t>
    </rPh>
    <rPh sb="9" eb="11">
      <t>シュウケイ</t>
    </rPh>
    <phoneticPr fontId="1"/>
  </si>
  <si>
    <t>ハードウェア
(タブレット等)</t>
    <phoneticPr fontId="3"/>
  </si>
  <si>
    <r>
      <t>　</t>
    </r>
    <r>
      <rPr>
        <b/>
        <sz val="11"/>
        <rFont val="ＭＳ ゴシック"/>
        <family val="3"/>
        <charset val="128"/>
      </rPr>
      <t>※必要事項を記入後、本Excelファイルを電子メールで提出してください。</t>
    </r>
    <phoneticPr fontId="1"/>
  </si>
  <si>
    <t>補助予定見込総額
≪自動計算≫</t>
    <phoneticPr fontId="1"/>
  </si>
  <si>
    <r>
      <t xml:space="preserve">導入予定経費×補助率
≪自動計算≫
</t>
    </r>
    <r>
      <rPr>
        <sz val="8"/>
        <color theme="1"/>
        <rFont val="ＭＳ ゴシック"/>
        <family val="3"/>
        <charset val="128"/>
      </rPr>
      <t>※千円未満切捨</t>
    </r>
    <phoneticPr fontId="1"/>
  </si>
  <si>
    <t>　１人以上１０人以下</t>
    <phoneticPr fontId="3"/>
  </si>
  <si>
    <t>１１人以上２０人以下</t>
    <phoneticPr fontId="3"/>
  </si>
  <si>
    <t>２１人以上３０人以下</t>
    <phoneticPr fontId="3"/>
  </si>
  <si>
    <t>３１人以上</t>
    <phoneticPr fontId="3"/>
  </si>
  <si>
    <t>　※黄色のセルは直接入力、水色のセルは▼を押してリストから選択してください。</t>
    <rPh sb="21" eb="22">
      <t>オ</t>
    </rPh>
    <phoneticPr fontId="1"/>
  </si>
  <si>
    <t>　※黄色のセルは直接入力、水色のセルは▼を押してリストから選択してください。</t>
    <phoneticPr fontId="1"/>
  </si>
  <si>
    <t>（1)下記表中の「希望補助率」の考え方は、令和３年度交付要綱を参照してください。</t>
    <rPh sb="3" eb="5">
      <t>カキ</t>
    </rPh>
    <rPh sb="5" eb="6">
      <t>ヒョウ</t>
    </rPh>
    <rPh sb="6" eb="7">
      <t>チュウ</t>
    </rPh>
    <rPh sb="9" eb="11">
      <t>キボウ</t>
    </rPh>
    <rPh sb="11" eb="14">
      <t>ホジョリツ</t>
    </rPh>
    <rPh sb="16" eb="17">
      <t>カンガ</t>
    </rPh>
    <rPh sb="18" eb="19">
      <t>カタ</t>
    </rPh>
    <rPh sb="21" eb="23">
      <t>レイワ</t>
    </rPh>
    <rPh sb="24" eb="26">
      <t>ネンド</t>
    </rPh>
    <rPh sb="26" eb="30">
      <t>コウフヨウコウ</t>
    </rPh>
    <rPh sb="31" eb="33">
      <t>サンショウ</t>
    </rPh>
    <phoneticPr fontId="1"/>
  </si>
  <si>
    <t xml:space="preserve">
（2)令和４年度にロボット機器等の導入予定がない場合は、提出不要です。
</t>
    <rPh sb="16" eb="17">
      <t>トウ</t>
    </rPh>
    <phoneticPr fontId="1"/>
  </si>
  <si>
    <t>（3)見積書等の添付資料は不要です。メーカーのHP等に記載のある販売価格にて提出してください。</t>
    <phoneticPr fontId="1"/>
  </si>
  <si>
    <t>（4)本調査は、来年度の予算確保をお約束するものではございません。</t>
    <phoneticPr fontId="1"/>
  </si>
  <si>
    <t xml:space="preserve">
（2)令和４年度にICT機器の導入予定がない場合は、提出不要です。
</t>
    <phoneticPr fontId="1"/>
  </si>
  <si>
    <t>※令和３年９月１３日（月）（必着）</t>
    <rPh sb="6" eb="7">
      <t>ガツ</t>
    </rPh>
    <rPh sb="11" eb="12">
      <t>ガツ</t>
    </rPh>
    <phoneticPr fontId="1"/>
  </si>
  <si>
    <t>※令和３年９月１３日（月）（必着）</t>
    <rPh sb="11" eb="12">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</si>
</sst>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_ "/>
    <numFmt numFmtId="179" formatCode="0_);[Red]\(0\)"/>
  </numFmts>
  <fonts count="18">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color theme="1"/>
      <name val="游ゴシック"/>
      <family val="2"/>
      <charset val="128"/>
      <scheme val="minor"/>
    </font>
    <font>
      <sz val="11"/>
      <color theme="1"/>
      <name val="ＭＳ ゴシック"/>
      <family val="3"/>
      <charset val="128"/>
    </font>
    <font>
      <sz val="9"/>
      <color theme="1"/>
      <name val="ＭＳ ゴシック"/>
      <family val="3"/>
      <charset val="128"/>
    </font>
    <font>
      <b/>
      <sz val="11"/>
      <color theme="1"/>
      <name val="ＭＳ ゴシック"/>
      <family val="3"/>
      <charset val="128"/>
    </font>
    <font>
      <b/>
      <sz val="11"/>
      <color rgb="FFFF0000"/>
      <name val="ＭＳ ゴシック"/>
      <family val="3"/>
      <charset val="128"/>
    </font>
    <font>
      <b/>
      <sz val="11"/>
      <name val="ＭＳ ゴシック"/>
      <family val="3"/>
      <charset val="128"/>
    </font>
    <font>
      <sz val="10"/>
      <color rgb="FFFF0000"/>
      <name val="ＭＳ ゴシック"/>
      <family val="3"/>
      <charset val="128"/>
    </font>
    <font>
      <sz val="10"/>
      <color theme="1"/>
      <name val="ＭＳ ゴシック"/>
      <family val="3"/>
      <charset val="128"/>
    </font>
    <font>
      <b/>
      <sz val="14"/>
      <color theme="1"/>
      <name val="ＭＳ ゴシック"/>
      <family val="3"/>
      <charset val="128"/>
    </font>
    <font>
      <b/>
      <sz val="9"/>
      <color indexed="81"/>
      <name val="MS P ゴシック"/>
      <family val="3"/>
      <charset val="128"/>
    </font>
    <font>
      <sz val="11"/>
      <name val="ＭＳ ゴシック"/>
      <family val="3"/>
      <charset val="128"/>
    </font>
    <font>
      <sz val="10"/>
      <name val="ＭＳ ゴシック"/>
      <family val="3"/>
      <charset val="128"/>
    </font>
    <font>
      <sz val="8"/>
      <color theme="1"/>
      <name val="ＭＳ ゴシック"/>
      <family val="3"/>
      <charset val="128"/>
    </font>
    <font>
      <b/>
      <sz val="10"/>
      <color theme="1"/>
      <name val="ＭＳ 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rgb="FFFFFF66"/>
        <bgColor indexed="64"/>
      </patternFill>
    </fill>
  </fills>
  <borders count="63">
    <border>
      <left/>
      <right/>
      <top/>
      <bottom/>
      <diagonal/>
    </border>
    <border>
      <left/>
      <right/>
      <top style="medium">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style="thin">
        <color auto="1"/>
      </left>
      <right style="medium">
        <color auto="1"/>
      </right>
      <top style="thin">
        <color auto="1"/>
      </top>
      <bottom style="medium">
        <color auto="1"/>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medium">
        <color indexed="64"/>
      </bottom>
      <diagonal/>
    </border>
    <border>
      <left/>
      <right style="thin">
        <color indexed="64"/>
      </right>
      <top/>
      <bottom/>
      <diagonal/>
    </border>
    <border>
      <left style="thin">
        <color indexed="64"/>
      </left>
      <right/>
      <top/>
      <bottom/>
      <diagonal/>
    </border>
    <border diagonalDown="1">
      <left style="thin">
        <color indexed="64"/>
      </left>
      <right style="thin">
        <color indexed="64"/>
      </right>
      <top/>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dotted">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medium">
        <color auto="1"/>
      </right>
      <top/>
      <bottom style="medium">
        <color auto="1"/>
      </bottom>
      <diagonal/>
    </border>
    <border>
      <left style="thin">
        <color indexed="64"/>
      </left>
      <right style="medium">
        <color indexed="64"/>
      </right>
      <top style="medium">
        <color indexed="64"/>
      </top>
      <bottom style="double">
        <color indexed="64"/>
      </bottom>
      <diagonal/>
    </border>
    <border diagonalDown="1">
      <left style="thin">
        <color indexed="64"/>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cellStyleXfs>
  <cellXfs count="187">
    <xf numFmtId="0" fontId="0" fillId="0" borderId="0" xfId="0">
      <alignment vertical="center"/>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12" fillId="0" borderId="0" xfId="0" applyFont="1" applyAlignment="1">
      <alignment horizontal="center" vertical="center"/>
    </xf>
    <xf numFmtId="0" fontId="11" fillId="0" borderId="0" xfId="0" applyFont="1" applyAlignment="1">
      <alignment vertical="center"/>
    </xf>
    <xf numFmtId="177" fontId="5" fillId="6" borderId="13" xfId="0" applyNumberFormat="1" applyFont="1" applyFill="1" applyBorder="1" applyAlignment="1" applyProtection="1">
      <alignment vertical="center"/>
      <protection locked="0"/>
    </xf>
    <xf numFmtId="176" fontId="5" fillId="0" borderId="13" xfId="0" applyNumberFormat="1" applyFont="1" applyFill="1" applyBorder="1" applyAlignment="1" applyProtection="1">
      <alignment vertical="center"/>
    </xf>
    <xf numFmtId="177" fontId="5" fillId="6" borderId="5" xfId="0" applyNumberFormat="1" applyFont="1" applyFill="1" applyBorder="1" applyAlignment="1" applyProtection="1">
      <alignment vertical="center"/>
      <protection locked="0"/>
    </xf>
    <xf numFmtId="0" fontId="5" fillId="0" borderId="0" xfId="0" applyFont="1" applyBorder="1" applyAlignment="1">
      <alignment vertical="center"/>
    </xf>
    <xf numFmtId="0" fontId="7" fillId="0" borderId="0" xfId="0" applyFont="1" applyAlignment="1">
      <alignment vertical="center"/>
    </xf>
    <xf numFmtId="0" fontId="5" fillId="0" borderId="26" xfId="0" applyFont="1" applyBorder="1" applyAlignment="1">
      <alignment vertical="center"/>
    </xf>
    <xf numFmtId="177" fontId="5" fillId="0" borderId="7" xfId="0" applyNumberFormat="1" applyFont="1" applyBorder="1" applyAlignment="1">
      <alignment vertical="center"/>
    </xf>
    <xf numFmtId="38" fontId="5" fillId="0" borderId="11" xfId="3" applyFont="1" applyBorder="1" applyAlignment="1">
      <alignment vertical="center"/>
    </xf>
    <xf numFmtId="0" fontId="5" fillId="0" borderId="0" xfId="0" applyFont="1" applyBorder="1" applyAlignment="1">
      <alignment horizontal="center" vertical="center"/>
    </xf>
    <xf numFmtId="177" fontId="5" fillId="0" borderId="0" xfId="0" applyNumberFormat="1" applyFont="1" applyBorder="1" applyAlignment="1">
      <alignment vertical="center"/>
    </xf>
    <xf numFmtId="38" fontId="5" fillId="0" borderId="0" xfId="3" applyFont="1" applyBorder="1" applyAlignment="1">
      <alignment vertical="center"/>
    </xf>
    <xf numFmtId="0" fontId="5" fillId="0" borderId="0" xfId="0" applyFont="1" applyFill="1" applyBorder="1" applyAlignment="1" applyProtection="1">
      <alignment vertical="center" wrapText="1"/>
      <protection locked="0"/>
    </xf>
    <xf numFmtId="38" fontId="5" fillId="5" borderId="7" xfId="3" applyFont="1" applyFill="1" applyBorder="1" applyAlignment="1">
      <alignment vertical="center"/>
    </xf>
    <xf numFmtId="177" fontId="5" fillId="6" borderId="16" xfId="0" applyNumberFormat="1" applyFont="1" applyFill="1" applyBorder="1" applyAlignment="1" applyProtection="1">
      <alignment vertical="center"/>
      <protection locked="0"/>
    </xf>
    <xf numFmtId="0" fontId="7" fillId="0" borderId="0" xfId="0" applyFont="1" applyAlignment="1">
      <alignment horizontal="right" vertical="center"/>
    </xf>
    <xf numFmtId="0" fontId="7" fillId="0" borderId="22" xfId="0" applyFont="1" applyBorder="1" applyAlignment="1">
      <alignment horizontal="right" vertical="center"/>
    </xf>
    <xf numFmtId="0" fontId="0" fillId="0" borderId="0" xfId="0">
      <alignment vertical="center"/>
    </xf>
    <xf numFmtId="0" fontId="11" fillId="0" borderId="5" xfId="0" applyFont="1" applyBorder="1" applyAlignment="1">
      <alignment horizontal="center" vertical="center"/>
    </xf>
    <xf numFmtId="0" fontId="5" fillId="0" borderId="42" xfId="0" applyFont="1" applyFill="1" applyBorder="1" applyAlignment="1" applyProtection="1">
      <alignment vertical="center" wrapText="1"/>
      <protection locked="0"/>
    </xf>
    <xf numFmtId="0" fontId="6" fillId="0" borderId="0" xfId="0" applyFont="1" applyAlignment="1">
      <alignment vertical="center"/>
    </xf>
    <xf numFmtId="177" fontId="12" fillId="0" borderId="0" xfId="0" applyNumberFormat="1" applyFont="1" applyAlignment="1">
      <alignment horizontal="center" vertical="center"/>
    </xf>
    <xf numFmtId="177" fontId="5" fillId="0" borderId="0" xfId="0" applyNumberFormat="1" applyFont="1" applyFill="1" applyBorder="1" applyAlignment="1" applyProtection="1">
      <alignment vertical="center" wrapText="1"/>
      <protection locked="0"/>
    </xf>
    <xf numFmtId="177" fontId="5" fillId="0" borderId="0" xfId="0" applyNumberFormat="1" applyFont="1" applyAlignment="1">
      <alignment vertical="center"/>
    </xf>
    <xf numFmtId="177" fontId="7" fillId="0" borderId="0" xfId="0" applyNumberFormat="1" applyFont="1" applyAlignment="1">
      <alignment vertical="center"/>
    </xf>
    <xf numFmtId="177" fontId="0" fillId="0" borderId="0" xfId="0" applyNumberFormat="1">
      <alignment vertical="center"/>
    </xf>
    <xf numFmtId="0" fontId="11" fillId="0" borderId="0" xfId="0" applyFont="1">
      <alignment vertical="center"/>
    </xf>
    <xf numFmtId="0" fontId="11" fillId="2" borderId="5"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5" xfId="0" applyFont="1" applyFill="1" applyBorder="1" applyAlignment="1" applyProtection="1">
      <alignment horizontal="center" vertical="center" wrapText="1"/>
    </xf>
    <xf numFmtId="0" fontId="11" fillId="2" borderId="5" xfId="0" applyFont="1" applyFill="1" applyBorder="1" applyAlignment="1">
      <alignment horizontal="center" vertical="center" wrapText="1"/>
    </xf>
    <xf numFmtId="0" fontId="11" fillId="0" borderId="0" xfId="0" applyFont="1" applyProtection="1">
      <alignment vertical="center"/>
    </xf>
    <xf numFmtId="0" fontId="11" fillId="0" borderId="5" xfId="0" applyFont="1" applyBorder="1" applyAlignment="1" applyProtection="1">
      <alignment vertical="center" shrinkToFit="1"/>
    </xf>
    <xf numFmtId="176" fontId="11" fillId="0" borderId="5" xfId="0" applyNumberFormat="1" applyFont="1" applyBorder="1" applyAlignment="1" applyProtection="1">
      <alignment vertical="center" shrinkToFit="1"/>
    </xf>
    <xf numFmtId="0" fontId="15" fillId="0" borderId="0" xfId="0" applyFont="1" applyBorder="1" applyAlignment="1">
      <alignment vertical="center"/>
    </xf>
    <xf numFmtId="0" fontId="15" fillId="0" borderId="0" xfId="0" applyFont="1" applyFill="1" applyBorder="1" applyAlignment="1">
      <alignment vertical="center"/>
    </xf>
    <xf numFmtId="0" fontId="11" fillId="0" borderId="0" xfId="1" applyFont="1" applyBorder="1" applyAlignment="1">
      <alignment vertical="center"/>
    </xf>
    <xf numFmtId="0" fontId="11" fillId="0" borderId="0" xfId="1" applyFont="1" applyFill="1" applyBorder="1" applyAlignment="1">
      <alignment vertical="center"/>
    </xf>
    <xf numFmtId="0" fontId="11" fillId="0" borderId="0" xfId="1" applyFont="1" applyBorder="1" applyAlignment="1">
      <alignment vertical="center" wrapText="1"/>
    </xf>
    <xf numFmtId="0" fontId="17" fillId="0" borderId="0" xfId="0" applyFont="1">
      <alignment vertical="center"/>
    </xf>
    <xf numFmtId="0" fontId="11" fillId="0" borderId="0" xfId="0" applyFont="1" applyFill="1" applyBorder="1" applyAlignment="1">
      <alignment horizontal="center" vertical="center" wrapText="1"/>
    </xf>
    <xf numFmtId="0" fontId="11" fillId="0" borderId="5" xfId="0" applyFont="1" applyBorder="1">
      <alignment vertical="center"/>
    </xf>
    <xf numFmtId="177" fontId="5" fillId="6" borderId="13" xfId="0" applyNumberFormat="1" applyFont="1" applyFill="1" applyBorder="1" applyAlignment="1" applyProtection="1">
      <alignment horizontal="right" vertical="center"/>
      <protection locked="0"/>
    </xf>
    <xf numFmtId="177" fontId="5" fillId="6" borderId="5" xfId="0" applyNumberFormat="1" applyFont="1" applyFill="1" applyBorder="1" applyAlignment="1" applyProtection="1">
      <alignment horizontal="right" vertical="center"/>
      <protection locked="0"/>
    </xf>
    <xf numFmtId="0" fontId="6" fillId="0" borderId="41" xfId="0" applyFont="1" applyFill="1" applyBorder="1" applyAlignment="1" applyProtection="1">
      <alignment horizontal="center" vertical="center"/>
    </xf>
    <xf numFmtId="0" fontId="5" fillId="0" borderId="52" xfId="0" applyFont="1" applyFill="1" applyBorder="1" applyAlignment="1" applyProtection="1">
      <alignment vertical="center" wrapText="1"/>
      <protection locked="0"/>
    </xf>
    <xf numFmtId="12" fontId="11" fillId="0" borderId="5" xfId="0" applyNumberFormat="1" applyFont="1" applyBorder="1">
      <alignment vertical="center"/>
    </xf>
    <xf numFmtId="12" fontId="11" fillId="0" borderId="5" xfId="0" applyNumberFormat="1" applyFont="1" applyBorder="1" applyAlignment="1">
      <alignment horizontal="right" vertical="center"/>
    </xf>
    <xf numFmtId="0" fontId="11" fillId="0" borderId="5" xfId="0" applyFont="1" applyBorder="1" applyAlignment="1" applyProtection="1">
      <alignment horizontal="left" vertical="center" shrinkToFit="1"/>
    </xf>
    <xf numFmtId="38" fontId="11" fillId="0" borderId="5" xfId="3" applyFont="1" applyBorder="1">
      <alignment vertical="center"/>
    </xf>
    <xf numFmtId="0" fontId="7" fillId="0" borderId="0" xfId="0" applyFont="1" applyBorder="1" applyAlignment="1">
      <alignment vertical="center"/>
    </xf>
    <xf numFmtId="0" fontId="11" fillId="0" borderId="5" xfId="0" applyFont="1" applyFill="1" applyBorder="1" applyAlignment="1" applyProtection="1">
      <alignment horizontal="center" vertical="center"/>
    </xf>
    <xf numFmtId="0" fontId="6" fillId="0" borderId="41" xfId="0" applyFont="1" applyFill="1" applyBorder="1" applyAlignment="1" applyProtection="1">
      <alignment horizontal="center" vertical="center" wrapText="1"/>
    </xf>
    <xf numFmtId="178" fontId="5" fillId="0" borderId="42" xfId="0" applyNumberFormat="1" applyFont="1" applyFill="1" applyBorder="1" applyAlignment="1" applyProtection="1">
      <alignment vertical="center" wrapText="1"/>
      <protection locked="0"/>
    </xf>
    <xf numFmtId="178" fontId="5" fillId="0" borderId="52" xfId="0" applyNumberFormat="1" applyFont="1" applyFill="1" applyBorder="1" applyAlignment="1" applyProtection="1">
      <alignment vertical="center" wrapText="1"/>
      <protection locked="0"/>
    </xf>
    <xf numFmtId="179" fontId="5" fillId="0" borderId="42" xfId="0" applyNumberFormat="1" applyFont="1" applyFill="1" applyBorder="1" applyAlignment="1" applyProtection="1">
      <alignment vertical="center" wrapText="1"/>
      <protection locked="0"/>
    </xf>
    <xf numFmtId="179" fontId="5" fillId="0" borderId="52" xfId="0" applyNumberFormat="1" applyFont="1" applyFill="1" applyBorder="1" applyAlignment="1" applyProtection="1">
      <alignment vertical="center" wrapText="1"/>
      <protection locked="0"/>
    </xf>
    <xf numFmtId="178" fontId="5" fillId="0" borderId="6" xfId="0" applyNumberFormat="1" applyFont="1" applyFill="1" applyBorder="1" applyAlignment="1" applyProtection="1">
      <alignment vertical="center" wrapText="1"/>
      <protection locked="0"/>
    </xf>
    <xf numFmtId="177" fontId="5" fillId="6" borderId="7" xfId="0" applyNumberFormat="1" applyFont="1" applyFill="1" applyBorder="1" applyAlignment="1" applyProtection="1">
      <alignment horizontal="right" vertical="center"/>
      <protection locked="0"/>
    </xf>
    <xf numFmtId="179" fontId="5" fillId="0" borderId="6" xfId="0" applyNumberFormat="1" applyFont="1" applyFill="1" applyBorder="1" applyAlignment="1" applyProtection="1">
      <alignment vertical="center" wrapText="1"/>
      <protection locked="0"/>
    </xf>
    <xf numFmtId="0" fontId="5" fillId="0" borderId="6" xfId="0" applyFont="1" applyFill="1" applyBorder="1" applyAlignment="1" applyProtection="1">
      <alignment vertical="center" wrapText="1"/>
      <protection locked="0"/>
    </xf>
    <xf numFmtId="0" fontId="11" fillId="0" borderId="5" xfId="0" applyFont="1" applyFill="1" applyBorder="1" applyAlignment="1" applyProtection="1">
      <alignment horizontal="right" vertical="center"/>
    </xf>
    <xf numFmtId="0" fontId="11" fillId="0" borderId="5" xfId="0" applyFont="1" applyFill="1" applyBorder="1">
      <alignment vertical="center"/>
    </xf>
    <xf numFmtId="0" fontId="11" fillId="0" borderId="0" xfId="0" applyFont="1" applyFill="1" applyBorder="1">
      <alignment vertical="center"/>
    </xf>
    <xf numFmtId="38" fontId="11" fillId="0" borderId="5" xfId="0" applyNumberFormat="1" applyFont="1" applyBorder="1" applyAlignment="1" applyProtection="1">
      <alignment vertical="center" shrinkToFit="1"/>
    </xf>
    <xf numFmtId="178" fontId="5" fillId="6" borderId="14" xfId="0" applyNumberFormat="1" applyFont="1" applyFill="1" applyBorder="1" applyAlignment="1" applyProtection="1">
      <alignment horizontal="right" vertical="center"/>
      <protection locked="0"/>
    </xf>
    <xf numFmtId="178" fontId="5" fillId="6" borderId="10" xfId="0" applyNumberFormat="1" applyFont="1" applyFill="1" applyBorder="1" applyAlignment="1" applyProtection="1">
      <alignment horizontal="right" vertical="center"/>
      <protection locked="0"/>
    </xf>
    <xf numFmtId="178" fontId="5" fillId="6" borderId="3" xfId="0" applyNumberFormat="1" applyFont="1" applyFill="1" applyBorder="1" applyAlignment="1" applyProtection="1">
      <alignment horizontal="right" vertical="center"/>
      <protection locked="0"/>
    </xf>
    <xf numFmtId="0" fontId="11" fillId="0" borderId="5" xfId="0" applyFont="1" applyFill="1" applyBorder="1" applyAlignment="1">
      <alignment horizontal="right" vertical="center"/>
    </xf>
    <xf numFmtId="0" fontId="8" fillId="0" borderId="0" xfId="0" applyFont="1" applyAlignment="1">
      <alignment horizontal="right" vertical="center" indent="1"/>
    </xf>
    <xf numFmtId="177" fontId="5" fillId="6" borderId="13" xfId="0" applyNumberFormat="1" applyFont="1" applyFill="1" applyBorder="1" applyAlignment="1" applyProtection="1">
      <alignment horizontal="right" vertical="center" indent="1"/>
      <protection locked="0"/>
    </xf>
    <xf numFmtId="176" fontId="5" fillId="0" borderId="13" xfId="0" applyNumberFormat="1" applyFont="1" applyFill="1" applyBorder="1" applyAlignment="1" applyProtection="1">
      <alignment horizontal="right" vertical="center" indent="1"/>
    </xf>
    <xf numFmtId="177" fontId="5" fillId="6" borderId="5" xfId="0" applyNumberFormat="1" applyFont="1" applyFill="1" applyBorder="1" applyAlignment="1" applyProtection="1">
      <alignment horizontal="right" vertical="center" indent="1"/>
      <protection locked="0"/>
    </xf>
    <xf numFmtId="176" fontId="5" fillId="0" borderId="5" xfId="0" applyNumberFormat="1" applyFont="1" applyFill="1" applyBorder="1" applyAlignment="1" applyProtection="1">
      <alignment horizontal="right" vertical="center" indent="1"/>
    </xf>
    <xf numFmtId="177" fontId="5" fillId="6" borderId="7" xfId="0" applyNumberFormat="1" applyFont="1" applyFill="1" applyBorder="1" applyAlignment="1" applyProtection="1">
      <alignment horizontal="right" vertical="center" indent="1"/>
      <protection locked="0"/>
    </xf>
    <xf numFmtId="176" fontId="5" fillId="0" borderId="7" xfId="0" applyNumberFormat="1" applyFont="1" applyFill="1" applyBorder="1" applyAlignment="1" applyProtection="1">
      <alignment horizontal="right" vertical="center" indent="1"/>
    </xf>
    <xf numFmtId="176" fontId="5" fillId="0" borderId="17" xfId="0" applyNumberFormat="1" applyFont="1" applyFill="1" applyBorder="1" applyAlignment="1" applyProtection="1">
      <alignment horizontal="right" vertical="center" indent="1"/>
    </xf>
    <xf numFmtId="12" fontId="5" fillId="5" borderId="13" xfId="0" applyNumberFormat="1" applyFont="1" applyFill="1" applyBorder="1" applyAlignment="1" applyProtection="1">
      <alignment horizontal="center" vertical="center"/>
    </xf>
    <xf numFmtId="12" fontId="5" fillId="5" borderId="5" xfId="0" applyNumberFormat="1" applyFont="1" applyFill="1" applyBorder="1" applyAlignment="1" applyProtection="1">
      <alignment horizontal="center" vertical="center"/>
    </xf>
    <xf numFmtId="12" fontId="5" fillId="5" borderId="7" xfId="0" applyNumberFormat="1" applyFont="1" applyFill="1" applyBorder="1" applyAlignment="1" applyProtection="1">
      <alignment horizontal="center" vertical="center"/>
    </xf>
    <xf numFmtId="0" fontId="5" fillId="6" borderId="50" xfId="0" applyFont="1" applyFill="1" applyBorder="1" applyAlignment="1" applyProtection="1">
      <alignment horizontal="left" vertical="center"/>
      <protection locked="0"/>
    </xf>
    <xf numFmtId="0" fontId="5" fillId="6" borderId="51" xfId="0" applyFont="1" applyFill="1" applyBorder="1" applyAlignment="1" applyProtection="1">
      <alignment horizontal="left" vertical="center"/>
      <protection locked="0"/>
    </xf>
    <xf numFmtId="0" fontId="5" fillId="6" borderId="11" xfId="0" applyFont="1" applyFill="1" applyBorder="1" applyAlignment="1" applyProtection="1">
      <alignment horizontal="left" vertical="center"/>
      <protection locked="0"/>
    </xf>
    <xf numFmtId="178" fontId="5" fillId="6" borderId="54" xfId="0" applyNumberFormat="1" applyFont="1" applyFill="1" applyBorder="1" applyAlignment="1" applyProtection="1">
      <alignment horizontal="right" vertical="center"/>
      <protection locked="0"/>
    </xf>
    <xf numFmtId="178" fontId="5" fillId="6" borderId="57" xfId="0" applyNumberFormat="1" applyFont="1" applyFill="1" applyBorder="1" applyAlignment="1" applyProtection="1">
      <alignment horizontal="right" vertical="center"/>
      <protection locked="0"/>
    </xf>
    <xf numFmtId="0" fontId="5" fillId="5" borderId="55" xfId="0" applyFont="1" applyFill="1" applyBorder="1" applyAlignment="1" applyProtection="1">
      <alignment vertical="center"/>
      <protection locked="0"/>
    </xf>
    <xf numFmtId="0" fontId="5" fillId="5" borderId="56" xfId="0" applyFont="1" applyFill="1" applyBorder="1" applyAlignment="1" applyProtection="1">
      <alignment vertical="center"/>
      <protection locked="0"/>
    </xf>
    <xf numFmtId="0" fontId="5" fillId="5" borderId="58" xfId="0" applyFont="1" applyFill="1" applyBorder="1" applyAlignment="1" applyProtection="1">
      <alignment vertical="center"/>
      <protection locked="0"/>
    </xf>
    <xf numFmtId="0" fontId="5" fillId="5" borderId="55" xfId="0" applyFont="1" applyFill="1" applyBorder="1" applyAlignment="1" applyProtection="1">
      <alignment horizontal="left" vertical="center"/>
      <protection locked="0"/>
    </xf>
    <xf numFmtId="0" fontId="5" fillId="5" borderId="56" xfId="0" applyFont="1" applyFill="1" applyBorder="1" applyAlignment="1" applyProtection="1">
      <alignment horizontal="left" vertical="center"/>
      <protection locked="0"/>
    </xf>
    <xf numFmtId="0" fontId="5" fillId="5" borderId="58" xfId="0" applyFont="1" applyFill="1" applyBorder="1" applyAlignment="1" applyProtection="1">
      <alignment horizontal="left" vertical="center"/>
      <protection locked="0"/>
    </xf>
    <xf numFmtId="0" fontId="6" fillId="0" borderId="32" xfId="0" applyFont="1" applyFill="1" applyBorder="1" applyAlignment="1" applyProtection="1">
      <alignment horizontal="center" vertical="center"/>
    </xf>
    <xf numFmtId="0" fontId="6" fillId="0" borderId="33" xfId="0" applyFont="1" applyFill="1" applyBorder="1" applyAlignment="1" applyProtection="1">
      <alignment horizontal="center" vertical="center" wrapText="1"/>
    </xf>
    <xf numFmtId="0" fontId="11" fillId="0" borderId="0" xfId="0" applyFont="1" applyBorder="1">
      <alignment vertical="center"/>
    </xf>
    <xf numFmtId="38" fontId="11" fillId="0" borderId="5" xfId="0" applyNumberFormat="1" applyFont="1" applyBorder="1">
      <alignment vertical="center"/>
    </xf>
    <xf numFmtId="176" fontId="11" fillId="0" borderId="5" xfId="0" applyNumberFormat="1" applyFont="1" applyFill="1" applyBorder="1" applyAlignment="1" applyProtection="1">
      <alignment horizontal="right" vertical="center"/>
    </xf>
    <xf numFmtId="0" fontId="7" fillId="0" borderId="22" xfId="0" applyFont="1" applyBorder="1" applyAlignment="1">
      <alignment horizontal="right" vertical="center"/>
    </xf>
    <xf numFmtId="0" fontId="5" fillId="3" borderId="0" xfId="0" applyFont="1" applyFill="1" applyBorder="1" applyAlignment="1">
      <alignment horizontal="left" vertical="center"/>
    </xf>
    <xf numFmtId="0" fontId="6" fillId="0" borderId="18" xfId="0" applyFont="1" applyFill="1" applyBorder="1" applyAlignment="1" applyProtection="1">
      <alignment horizontal="center" vertical="center" wrapText="1"/>
    </xf>
    <xf numFmtId="0" fontId="6" fillId="0" borderId="41"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xf>
    <xf numFmtId="0" fontId="7" fillId="0" borderId="0" xfId="0" applyFont="1" applyBorder="1" applyAlignment="1">
      <alignment horizontal="right" vertical="center"/>
    </xf>
    <xf numFmtId="0" fontId="6" fillId="0" borderId="28" xfId="0" applyFont="1" applyFill="1" applyBorder="1" applyAlignment="1" applyProtection="1">
      <alignment horizontal="center" vertical="center" wrapText="1"/>
    </xf>
    <xf numFmtId="0" fontId="6" fillId="0" borderId="49" xfId="0" applyFont="1" applyFill="1" applyBorder="1" applyAlignment="1" applyProtection="1">
      <alignment horizontal="center" vertical="center" wrapText="1"/>
    </xf>
    <xf numFmtId="177" fontId="6" fillId="0" borderId="18" xfId="0" applyNumberFormat="1" applyFont="1" applyFill="1" applyBorder="1" applyAlignment="1" applyProtection="1">
      <alignment horizontal="center" vertical="center" wrapText="1"/>
    </xf>
    <xf numFmtId="177" fontId="6" fillId="0" borderId="41" xfId="0" applyNumberFormat="1" applyFont="1" applyFill="1" applyBorder="1" applyAlignment="1" applyProtection="1">
      <alignment horizontal="center" vertical="center" wrapText="1"/>
    </xf>
    <xf numFmtId="0" fontId="10" fillId="0" borderId="0" xfId="0" applyFont="1" applyBorder="1" applyAlignment="1" applyProtection="1">
      <alignment vertical="center" wrapText="1" shrinkToFit="1"/>
    </xf>
    <xf numFmtId="0" fontId="7" fillId="4" borderId="10" xfId="0" applyFont="1" applyFill="1" applyBorder="1" applyAlignment="1" applyProtection="1">
      <alignment horizontal="left" vertical="center" wrapText="1"/>
      <protection locked="0"/>
    </xf>
    <xf numFmtId="0" fontId="7" fillId="4" borderId="21" xfId="0" applyFont="1" applyFill="1" applyBorder="1" applyAlignment="1" applyProtection="1">
      <alignment horizontal="left" vertical="center" wrapText="1"/>
      <protection locked="0"/>
    </xf>
    <xf numFmtId="0" fontId="7" fillId="4" borderId="20" xfId="0" applyFont="1" applyFill="1" applyBorder="1" applyAlignment="1" applyProtection="1">
      <alignment horizontal="left" vertical="center" wrapText="1"/>
      <protection locked="0"/>
    </xf>
    <xf numFmtId="0" fontId="5" fillId="4" borderId="24" xfId="0" applyFont="1" applyFill="1" applyBorder="1" applyAlignment="1" applyProtection="1">
      <alignment horizontal="left" vertical="center" wrapText="1"/>
      <protection locked="0"/>
    </xf>
    <xf numFmtId="0" fontId="5" fillId="4" borderId="0" xfId="0" applyFont="1" applyFill="1" applyBorder="1" applyAlignment="1" applyProtection="1">
      <alignment horizontal="left" vertical="center" wrapText="1"/>
      <protection locked="0"/>
    </xf>
    <xf numFmtId="0" fontId="5" fillId="4" borderId="23" xfId="0" applyFont="1" applyFill="1" applyBorder="1" applyAlignment="1" applyProtection="1">
      <alignment horizontal="left" vertical="center" wrapText="1"/>
      <protection locked="0"/>
    </xf>
    <xf numFmtId="0" fontId="5" fillId="0" borderId="24" xfId="0" applyFont="1" applyBorder="1" applyAlignment="1">
      <alignment horizontal="left" vertical="center"/>
    </xf>
    <xf numFmtId="0" fontId="5" fillId="0" borderId="0" xfId="0" applyFont="1" applyBorder="1" applyAlignment="1">
      <alignment horizontal="left" vertical="center"/>
    </xf>
    <xf numFmtId="0" fontId="5" fillId="0" borderId="23" xfId="0" applyFont="1" applyBorder="1" applyAlignment="1">
      <alignment horizontal="left" vertical="center"/>
    </xf>
    <xf numFmtId="0" fontId="7" fillId="3" borderId="22" xfId="0" applyFont="1" applyFill="1" applyBorder="1" applyAlignment="1">
      <alignment horizontal="left" vertical="center"/>
    </xf>
    <xf numFmtId="0" fontId="5" fillId="0" borderId="3"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7" fillId="4" borderId="0"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30" xfId="0" applyFont="1" applyFill="1" applyBorder="1" applyAlignment="1" applyProtection="1">
      <alignment horizontal="center" vertical="center" wrapText="1"/>
    </xf>
    <xf numFmtId="0" fontId="6" fillId="0" borderId="53" xfId="0" applyFont="1" applyFill="1" applyBorder="1" applyAlignment="1" applyProtection="1">
      <alignment horizontal="center" vertical="center" wrapText="1"/>
    </xf>
    <xf numFmtId="0" fontId="6" fillId="0" borderId="31" xfId="0" applyFont="1" applyFill="1" applyBorder="1" applyAlignment="1" applyProtection="1">
      <alignment horizontal="center" vertical="center" wrapText="1"/>
    </xf>
    <xf numFmtId="0" fontId="16" fillId="5" borderId="54" xfId="0" applyFont="1" applyFill="1" applyBorder="1" applyAlignment="1" applyProtection="1">
      <alignment horizontal="left" vertical="center" wrapText="1" indent="1"/>
      <protection locked="0"/>
    </xf>
    <xf numFmtId="0" fontId="16" fillId="5" borderId="55" xfId="0" applyFont="1" applyFill="1" applyBorder="1" applyAlignment="1" applyProtection="1">
      <alignment horizontal="left" vertical="center" wrapText="1" indent="1"/>
      <protection locked="0"/>
    </xf>
    <xf numFmtId="0" fontId="16" fillId="5" borderId="14" xfId="0" applyFont="1" applyFill="1" applyBorder="1" applyAlignment="1" applyProtection="1">
      <alignment horizontal="left" vertical="center" wrapText="1" indent="1"/>
      <protection locked="0"/>
    </xf>
    <xf numFmtId="0" fontId="16" fillId="5" borderId="56" xfId="0" applyFont="1" applyFill="1" applyBorder="1" applyAlignment="1" applyProtection="1">
      <alignment horizontal="left" vertical="center" wrapText="1" indent="1"/>
      <protection locked="0"/>
    </xf>
    <xf numFmtId="0" fontId="16" fillId="5" borderId="57" xfId="0" applyFont="1" applyFill="1" applyBorder="1" applyAlignment="1" applyProtection="1">
      <alignment horizontal="left" vertical="center" wrapText="1" indent="1"/>
      <protection locked="0"/>
    </xf>
    <xf numFmtId="0" fontId="16" fillId="5" borderId="58" xfId="0" applyFont="1" applyFill="1" applyBorder="1" applyAlignment="1" applyProtection="1">
      <alignment horizontal="left" vertical="center" wrapText="1" indent="1"/>
      <protection locked="0"/>
    </xf>
    <xf numFmtId="0" fontId="9" fillId="0" borderId="0" xfId="0" applyFont="1" applyBorder="1" applyAlignment="1">
      <alignment horizontal="left" vertical="center" wrapText="1"/>
    </xf>
    <xf numFmtId="0" fontId="11" fillId="0" borderId="47" xfId="0" applyFont="1" applyFill="1" applyBorder="1" applyAlignment="1" applyProtection="1">
      <alignment horizontal="center" vertical="center"/>
    </xf>
    <xf numFmtId="0" fontId="11" fillId="0" borderId="48" xfId="0" applyFont="1" applyFill="1" applyBorder="1" applyAlignment="1" applyProtection="1">
      <alignment horizontal="center" vertical="center"/>
    </xf>
    <xf numFmtId="0" fontId="14" fillId="6" borderId="43" xfId="0" applyFont="1" applyFill="1" applyBorder="1" applyAlignment="1" applyProtection="1">
      <alignment horizontal="left" vertical="center" indent="1"/>
      <protection locked="0"/>
    </xf>
    <xf numFmtId="0" fontId="14" fillId="6" borderId="17" xfId="0" applyFont="1" applyFill="1" applyBorder="1" applyAlignment="1" applyProtection="1">
      <alignment horizontal="left" vertical="center" indent="1"/>
      <protection locked="0"/>
    </xf>
    <xf numFmtId="0" fontId="15" fillId="6" borderId="17" xfId="0" applyFont="1" applyFill="1" applyBorder="1" applyAlignment="1" applyProtection="1">
      <alignment horizontal="left" vertical="center" wrapText="1" indent="1" shrinkToFit="1"/>
    </xf>
    <xf numFmtId="0" fontId="12" fillId="0" borderId="0" xfId="0" applyFont="1" applyFill="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36" xfId="0" applyFont="1" applyFill="1" applyBorder="1" applyAlignment="1" applyProtection="1">
      <alignment horizontal="center" vertical="center"/>
    </xf>
    <xf numFmtId="0" fontId="11" fillId="0" borderId="37" xfId="0" applyFont="1" applyFill="1" applyBorder="1" applyAlignment="1" applyProtection="1">
      <alignment horizontal="center" vertical="center"/>
    </xf>
    <xf numFmtId="0" fontId="11" fillId="0" borderId="35" xfId="0" applyFont="1" applyFill="1" applyBorder="1" applyAlignment="1" applyProtection="1">
      <alignment horizontal="center" vertical="center"/>
    </xf>
    <xf numFmtId="0" fontId="15" fillId="6" borderId="44" xfId="0" applyFont="1" applyFill="1" applyBorder="1" applyAlignment="1" applyProtection="1">
      <alignment horizontal="left" vertical="center" wrapText="1" indent="1" shrinkToFit="1"/>
    </xf>
    <xf numFmtId="0" fontId="15" fillId="6" borderId="46" xfId="0" applyFont="1" applyFill="1" applyBorder="1" applyAlignment="1" applyProtection="1">
      <alignment horizontal="left" vertical="center" wrapText="1" indent="1" shrinkToFit="1"/>
    </xf>
    <xf numFmtId="0" fontId="15" fillId="6" borderId="45" xfId="0" applyFont="1" applyFill="1" applyBorder="1" applyAlignment="1" applyProtection="1">
      <alignment horizontal="left" vertical="center" wrapText="1" indent="1" shrinkToFit="1"/>
    </xf>
    <xf numFmtId="0" fontId="6" fillId="0" borderId="15" xfId="0" applyFont="1" applyFill="1" applyBorder="1" applyAlignment="1" applyProtection="1">
      <alignment horizontal="center" vertical="center" wrapText="1"/>
    </xf>
    <xf numFmtId="0" fontId="6" fillId="0" borderId="34" xfId="0" applyFont="1" applyFill="1" applyBorder="1" applyAlignment="1" applyProtection="1">
      <alignment horizontal="center" vertical="center"/>
    </xf>
    <xf numFmtId="0" fontId="6" fillId="0" borderId="12" xfId="0" applyFont="1" applyBorder="1" applyAlignment="1">
      <alignment horizontal="center" vertical="center" wrapText="1"/>
    </xf>
    <xf numFmtId="0" fontId="6" fillId="0" borderId="40" xfId="0" applyFont="1" applyBorder="1" applyAlignment="1">
      <alignment horizontal="center" vertical="center"/>
    </xf>
    <xf numFmtId="0" fontId="5" fillId="5" borderId="29" xfId="0" applyFont="1" applyFill="1" applyBorder="1" applyAlignment="1">
      <alignment horizontal="left" vertical="center" indent="1"/>
    </xf>
    <xf numFmtId="0" fontId="5" fillId="5" borderId="23" xfId="0" applyFont="1" applyFill="1" applyBorder="1" applyAlignment="1">
      <alignment horizontal="left" vertical="center" indent="1"/>
    </xf>
    <xf numFmtId="176" fontId="5" fillId="4" borderId="25" xfId="0" applyNumberFormat="1" applyFont="1" applyFill="1" applyBorder="1" applyAlignment="1" applyProtection="1">
      <alignment horizontal="center" vertical="center"/>
    </xf>
    <xf numFmtId="0" fontId="5" fillId="0" borderId="27" xfId="0" applyFont="1" applyBorder="1" applyAlignment="1" applyProtection="1">
      <alignment horizontal="center" vertical="center"/>
      <protection locked="0"/>
    </xf>
    <xf numFmtId="0" fontId="5" fillId="5" borderId="19" xfId="0" applyFont="1" applyFill="1" applyBorder="1" applyAlignment="1">
      <alignment horizontal="left" vertical="center" indent="1"/>
    </xf>
    <xf numFmtId="0" fontId="5" fillId="5" borderId="20" xfId="0" applyFont="1" applyFill="1" applyBorder="1" applyAlignment="1">
      <alignment horizontal="left" vertical="center" inden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9" xfId="0" applyFont="1" applyFill="1" applyBorder="1" applyAlignment="1" applyProtection="1">
      <alignment horizontal="center" vertical="center"/>
    </xf>
    <xf numFmtId="0" fontId="6" fillId="0" borderId="30" xfId="0" applyFont="1" applyFill="1" applyBorder="1" applyAlignment="1" applyProtection="1">
      <alignment horizontal="center" vertical="center"/>
    </xf>
    <xf numFmtId="0" fontId="6" fillId="0" borderId="31"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39" xfId="0" applyFont="1" applyFill="1" applyBorder="1" applyAlignment="1" applyProtection="1">
      <alignment horizontal="center" vertical="center"/>
    </xf>
    <xf numFmtId="0" fontId="10" fillId="0" borderId="0" xfId="0" applyFont="1" applyBorder="1" applyAlignment="1" applyProtection="1">
      <alignment vertical="center" shrinkToFit="1"/>
    </xf>
    <xf numFmtId="0" fontId="5" fillId="6" borderId="22" xfId="0" applyFont="1" applyFill="1" applyBorder="1" applyAlignment="1">
      <alignment horizontal="left" vertical="center"/>
    </xf>
    <xf numFmtId="0" fontId="11" fillId="0" borderId="60" xfId="0" applyFont="1" applyFill="1" applyBorder="1" applyAlignment="1" applyProtection="1">
      <alignment horizontal="center" vertical="center"/>
    </xf>
    <xf numFmtId="0" fontId="15" fillId="6" borderId="59" xfId="0" applyFont="1" applyFill="1" applyBorder="1" applyAlignment="1" applyProtection="1">
      <alignment horizontal="left" vertical="center" wrapText="1" indent="1" shrinkToFit="1"/>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7" fillId="6" borderId="22" xfId="0" applyFont="1" applyFill="1" applyBorder="1" applyAlignment="1">
      <alignment vertical="center"/>
    </xf>
    <xf numFmtId="0" fontId="7" fillId="6" borderId="22" xfId="0" applyFont="1" applyFill="1" applyBorder="1" applyAlignment="1">
      <alignment horizontal="left" vertical="center"/>
    </xf>
    <xf numFmtId="0" fontId="11" fillId="0" borderId="14" xfId="0" applyFont="1" applyBorder="1" applyAlignment="1">
      <alignment horizontal="left" vertical="center"/>
    </xf>
    <xf numFmtId="0" fontId="11" fillId="0" borderId="56" xfId="0" applyFont="1" applyBorder="1" applyAlignment="1">
      <alignment horizontal="left" vertical="center"/>
    </xf>
    <xf numFmtId="0" fontId="11" fillId="2" borderId="5" xfId="0" applyFont="1" applyFill="1" applyBorder="1" applyAlignment="1" applyProtection="1">
      <alignment horizontal="center" vertical="center"/>
    </xf>
    <xf numFmtId="0" fontId="11" fillId="2" borderId="16" xfId="0" applyFont="1" applyFill="1" applyBorder="1" applyAlignment="1" applyProtection="1">
      <alignment horizontal="center" vertical="center" wrapText="1"/>
    </xf>
    <xf numFmtId="0" fontId="11" fillId="2" borderId="13" xfId="0" applyFont="1" applyFill="1" applyBorder="1" applyAlignment="1" applyProtection="1">
      <alignment horizontal="center" vertical="center" wrapText="1"/>
    </xf>
    <xf numFmtId="0" fontId="11" fillId="0" borderId="14" xfId="0" applyFont="1" applyBorder="1" applyAlignment="1">
      <alignment vertical="center"/>
    </xf>
    <xf numFmtId="0" fontId="11" fillId="0" borderId="56" xfId="0" applyFont="1" applyBorder="1" applyAlignment="1">
      <alignment vertical="center"/>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12</xdr:col>
      <xdr:colOff>276225</xdr:colOff>
      <xdr:row>3</xdr:row>
      <xdr:rowOff>0</xdr:rowOff>
    </xdr:from>
    <xdr:to>
      <xdr:col>16</xdr:col>
      <xdr:colOff>257175</xdr:colOff>
      <xdr:row>14</xdr:row>
      <xdr:rowOff>95250</xdr:rowOff>
    </xdr:to>
    <xdr:sp macro="" textlink="">
      <xdr:nvSpPr>
        <xdr:cNvPr id="2" name="テキスト ボックス 1"/>
        <xdr:cNvSpPr txBox="1"/>
      </xdr:nvSpPr>
      <xdr:spPr>
        <a:xfrm>
          <a:off x="9991725" y="742950"/>
          <a:ext cx="4648200" cy="3076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参考</a:t>
          </a:r>
          <a:r>
            <a:rPr kumimoji="1" lang="en-US" altLang="ja-JP" sz="1100"/>
            <a:t>)※R3</a:t>
          </a:r>
          <a:r>
            <a:rPr kumimoji="1" lang="ja-JP" altLang="en-US" sz="1100"/>
            <a:t>時点</a:t>
          </a:r>
          <a:endParaRPr kumimoji="1" lang="en-US" altLang="ja-JP" sz="1100"/>
        </a:p>
        <a:p>
          <a:r>
            <a:rPr kumimoji="1" lang="ja-JP" altLang="en-US" sz="1100"/>
            <a:t>補助率の考え方</a:t>
          </a:r>
          <a:endParaRPr kumimoji="1" lang="en-US" altLang="ja-JP" sz="1100"/>
        </a:p>
        <a:p>
          <a:r>
            <a:rPr kumimoji="1" lang="ja-JP" altLang="en-US" sz="1100"/>
            <a:t>〇補助率３</a:t>
          </a:r>
          <a:r>
            <a:rPr kumimoji="1" lang="en-US" altLang="ja-JP" sz="1100"/>
            <a:t>/</a:t>
          </a:r>
          <a:r>
            <a:rPr kumimoji="1" lang="ja-JP" altLang="en-US" sz="1100"/>
            <a:t>４の場合</a:t>
          </a:r>
          <a:endParaRPr kumimoji="1" lang="en-US" altLang="ja-JP" sz="1100"/>
        </a:p>
        <a:p>
          <a:r>
            <a:rPr kumimoji="1" lang="ja-JP" altLang="en-US" sz="1100"/>
            <a:t>　</a:t>
          </a:r>
          <a:r>
            <a:rPr kumimoji="1" lang="en-US" altLang="ja-JP" sz="1100"/>
            <a:t>ⅰ)</a:t>
          </a:r>
          <a:r>
            <a:rPr kumimoji="1" lang="ja-JP" altLang="en-US" sz="1100"/>
            <a:t>次のいずれも要件を満たす事業所</a:t>
          </a:r>
          <a:endParaRPr kumimoji="1" lang="en-US" altLang="ja-JP" sz="1100"/>
        </a:p>
        <a:p>
          <a:r>
            <a:rPr kumimoji="1" lang="ja-JP" altLang="en-US" sz="1100"/>
            <a:t>　　・少なくとも見守りセンサー、インカム・スマートフォン等の</a:t>
          </a:r>
          <a:r>
            <a:rPr kumimoji="1" lang="en-US" altLang="ja-JP" sz="1100"/>
            <a:t>ICT</a:t>
          </a:r>
          <a:r>
            <a:rPr kumimoji="1" lang="ja-JP" altLang="en-US" sz="1100"/>
            <a:t>　　</a:t>
          </a:r>
          <a:endParaRPr kumimoji="1" lang="en-US" altLang="ja-JP" sz="1100"/>
        </a:p>
        <a:p>
          <a:r>
            <a:rPr kumimoji="1" lang="ja-JP" altLang="en-US" sz="1100"/>
            <a:t>　　　機器、介護記録ソフトを活用し、従前の職員体制等の人員体制</a:t>
          </a:r>
          <a:endParaRPr kumimoji="1" lang="en-US" altLang="ja-JP" sz="1100"/>
        </a:p>
        <a:p>
          <a:r>
            <a:rPr kumimoji="1" lang="ja-JP" altLang="en-US" sz="1100"/>
            <a:t>　　　の効率化を行うことを予定していること。　　　</a:t>
          </a:r>
          <a:endParaRPr kumimoji="1" lang="en-US" altLang="ja-JP" sz="1100"/>
        </a:p>
        <a:p>
          <a:r>
            <a:rPr kumimoji="1" lang="ja-JP" altLang="en-US" sz="1100"/>
            <a:t>　　・利用者のケアの質の維持・向上や職員の休憩時間の確保等の負</a:t>
          </a:r>
          <a:endParaRPr kumimoji="1" lang="en-US" altLang="ja-JP" sz="1100"/>
        </a:p>
        <a:p>
          <a:r>
            <a:rPr kumimoji="1" lang="ja-JP" altLang="en-US" sz="1100"/>
            <a:t>　　　担軽減に資する取組を行うことを予定していること。</a:t>
          </a:r>
          <a:endParaRPr kumimoji="1" lang="en-US" altLang="ja-JP" sz="1100"/>
        </a:p>
        <a:p>
          <a:endParaRPr kumimoji="1" lang="en-US" altLang="ja-JP" sz="1100"/>
        </a:p>
        <a:p>
          <a:r>
            <a:rPr kumimoji="1" lang="ja-JP" altLang="en-US" sz="1100"/>
            <a:t>〇補助率１</a:t>
          </a:r>
          <a:r>
            <a:rPr kumimoji="1" lang="en-US" altLang="ja-JP" sz="1100"/>
            <a:t>/</a:t>
          </a:r>
          <a:r>
            <a:rPr kumimoji="1" lang="ja-JP" altLang="en-US" sz="1100"/>
            <a:t>２の場合</a:t>
          </a:r>
          <a:endParaRPr kumimoji="1" lang="en-US" altLang="ja-JP" sz="1100"/>
        </a:p>
        <a:p>
          <a:r>
            <a:rPr kumimoji="1" lang="ja-JP" altLang="en-US" sz="1100"/>
            <a:t>　</a:t>
          </a:r>
          <a:r>
            <a:rPr kumimoji="1" lang="en-US" altLang="ja-JP" sz="1100"/>
            <a:t>ⅱ)</a:t>
          </a:r>
          <a:r>
            <a:rPr kumimoji="1" lang="ja-JP" altLang="en-US" sz="1100"/>
            <a:t>上記</a:t>
          </a:r>
          <a:r>
            <a:rPr kumimoji="1" lang="en-US" altLang="ja-JP" sz="1100"/>
            <a:t>ⅰ</a:t>
          </a:r>
          <a:r>
            <a:rPr kumimoji="1" lang="ja-JP" altLang="en-US" sz="1100"/>
            <a:t>以外の事業所に補助する場合</a:t>
          </a:r>
          <a:endParaRPr kumimoji="1" lang="en-US" altLang="ja-JP" sz="1100"/>
        </a:p>
        <a:p>
          <a:endParaRPr kumimoji="1" lang="en-US" altLang="ja-JP" sz="1100"/>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152400</xdr:colOff>
      <xdr:row>3</xdr:row>
      <xdr:rowOff>114300</xdr:rowOff>
    </xdr:from>
    <xdr:to>
      <xdr:col>16</xdr:col>
      <xdr:colOff>552450</xdr:colOff>
      <xdr:row>12</xdr:row>
      <xdr:rowOff>19050</xdr:rowOff>
    </xdr:to>
    <xdr:sp macro="" textlink="">
      <xdr:nvSpPr>
        <xdr:cNvPr id="2" name="テキスト ボックス 1"/>
        <xdr:cNvSpPr txBox="1"/>
      </xdr:nvSpPr>
      <xdr:spPr>
        <a:xfrm>
          <a:off x="9772650" y="857250"/>
          <a:ext cx="4648200" cy="2390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参考</a:t>
          </a:r>
          <a:r>
            <a:rPr kumimoji="1" lang="en-US" altLang="ja-JP" sz="1100"/>
            <a:t>)※R3</a:t>
          </a:r>
          <a:r>
            <a:rPr kumimoji="1" lang="ja-JP" altLang="en-US" sz="1100"/>
            <a:t>時点</a:t>
          </a:r>
          <a:endParaRPr kumimoji="1" lang="en-US" altLang="ja-JP" sz="1100"/>
        </a:p>
        <a:p>
          <a:r>
            <a:rPr kumimoji="1" lang="ja-JP" altLang="en-US" sz="1100"/>
            <a:t>補助率の考え方</a:t>
          </a:r>
          <a:endParaRPr kumimoji="1" lang="en-US" altLang="ja-JP" sz="1100"/>
        </a:p>
        <a:p>
          <a:r>
            <a:rPr kumimoji="1" lang="ja-JP" altLang="en-US" sz="1100"/>
            <a:t>〇補助率３</a:t>
          </a:r>
          <a:r>
            <a:rPr kumimoji="1" lang="en-US" altLang="ja-JP" sz="1100"/>
            <a:t>/</a:t>
          </a:r>
          <a:r>
            <a:rPr kumimoji="1" lang="ja-JP" altLang="en-US" sz="1100"/>
            <a:t>４の場合</a:t>
          </a:r>
          <a:endParaRPr kumimoji="1" lang="en-US" altLang="ja-JP" sz="1100"/>
        </a:p>
        <a:p>
          <a:r>
            <a:rPr kumimoji="1" lang="ja-JP" altLang="en-US" sz="1100"/>
            <a:t>　以下の要件のいずれかをみたす事業所の場合</a:t>
          </a:r>
          <a:endParaRPr kumimoji="1" lang="en-US" altLang="ja-JP" sz="1100"/>
        </a:p>
        <a:p>
          <a:r>
            <a:rPr kumimoji="1" lang="ja-JP" altLang="en-US" sz="1100"/>
            <a:t>　・</a:t>
          </a:r>
          <a:r>
            <a:rPr kumimoji="1" lang="en-US" altLang="ja-JP" sz="1100"/>
            <a:t>LIFE</a:t>
          </a:r>
          <a:r>
            <a:rPr kumimoji="1" lang="ja-JP" altLang="en-US" sz="1100"/>
            <a:t>にデータを提供している又は提供を予定していること。</a:t>
          </a:r>
          <a:endParaRPr kumimoji="1" lang="en-US" altLang="ja-JP" sz="1100"/>
        </a:p>
        <a:p>
          <a:r>
            <a:rPr kumimoji="1" lang="ja-JP" altLang="en-US" sz="1100"/>
            <a:t>　・事業所内・事業所間で居宅サービス計画書等のデータ連携を行っ</a:t>
          </a:r>
          <a:endParaRPr kumimoji="1" lang="en-US" altLang="ja-JP" sz="1100"/>
        </a:p>
        <a:p>
          <a:r>
            <a:rPr kumimoji="1" lang="ja-JP" altLang="en-US" sz="1100"/>
            <a:t>　　ている又は行うことを予定していること。</a:t>
          </a:r>
          <a:endParaRPr kumimoji="1" lang="en-US" altLang="ja-JP" sz="1100"/>
        </a:p>
        <a:p>
          <a:r>
            <a:rPr kumimoji="1" lang="ja-JP" altLang="en-US" sz="1100"/>
            <a:t>〇補助率１</a:t>
          </a:r>
          <a:r>
            <a:rPr kumimoji="1" lang="en-US" altLang="ja-JP" sz="1100"/>
            <a:t>/</a:t>
          </a:r>
          <a:r>
            <a:rPr kumimoji="1" lang="ja-JP" altLang="en-US" sz="1100"/>
            <a:t>２の場合</a:t>
          </a:r>
          <a:endParaRPr kumimoji="1" lang="en-US" altLang="ja-JP" sz="1100"/>
        </a:p>
        <a:p>
          <a:r>
            <a:rPr kumimoji="1" lang="ja-JP" altLang="en-US" sz="1100"/>
            <a:t>　上記以外の事業所に補助する場合</a:t>
          </a:r>
          <a:endParaRPr kumimoji="1" lang="en-US" altLang="ja-JP" sz="1100"/>
        </a:p>
        <a:p>
          <a:endParaRPr kumimoji="1" lang="en-US" altLang="ja-JP" sz="1100"/>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4" Type="http://schemas.openxmlformats.org/officeDocument/2006/relationships/comments" Target="../comments1.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1"/>
  <sheetViews>
    <sheetView view="pageBreakPreview" topLeftCell="D1" zoomScaleNormal="100" zoomScaleSheetLayoutView="100" workbookViewId="0">
      <selection activeCell="N16" sqref="N16"/>
    </sheetView>
  </sheetViews>
  <sheetFormatPr defaultColWidth="8.625" defaultRowHeight="18.75"/>
  <cols>
    <col min="1" max="1" width="3.625" style="22" customWidth="1"/>
    <col min="2" max="2" width="10.625" style="22" customWidth="1"/>
    <col min="3" max="3" width="15.625" style="22" customWidth="1"/>
    <col min="4" max="5" width="5.625" style="22" customWidth="1"/>
    <col min="6" max="7" width="12.625" style="22" customWidth="1"/>
    <col min="8" max="8" width="5.625" style="30" customWidth="1"/>
    <col min="9" max="11" width="12.625" style="22" customWidth="1"/>
    <col min="12" max="12" width="17.625" style="22" customWidth="1"/>
    <col min="13" max="15" width="15.625" style="22" customWidth="1"/>
    <col min="16" max="16" width="14.375" style="22" customWidth="1"/>
    <col min="17" max="16384" width="8.625" style="22"/>
  </cols>
  <sheetData>
    <row r="1" spans="1:12" s="3" customFormat="1" ht="20.100000000000001" customHeight="1">
      <c r="A1" s="145" t="s">
        <v>37</v>
      </c>
      <c r="B1" s="145"/>
      <c r="C1" s="145"/>
      <c r="D1" s="145"/>
      <c r="E1" s="145"/>
      <c r="F1" s="145"/>
      <c r="G1" s="145"/>
      <c r="H1" s="145"/>
      <c r="I1" s="145"/>
      <c r="J1" s="145"/>
      <c r="K1" s="145"/>
      <c r="L1" s="145"/>
    </row>
    <row r="2" spans="1:12" s="3" customFormat="1" ht="20.100000000000001" customHeight="1">
      <c r="A2" s="4"/>
      <c r="B2" s="4"/>
      <c r="C2" s="4"/>
      <c r="D2" s="4"/>
      <c r="E2" s="4"/>
      <c r="F2" s="4"/>
      <c r="G2" s="4"/>
      <c r="H2" s="26"/>
      <c r="I2" s="4"/>
      <c r="J2" s="4"/>
      <c r="K2" s="4"/>
      <c r="L2" s="74" t="s">
        <v>86</v>
      </c>
    </row>
    <row r="3" spans="1:12" s="3" customFormat="1" ht="20.100000000000001" customHeight="1">
      <c r="A3" s="146" t="s">
        <v>16</v>
      </c>
      <c r="B3" s="146"/>
      <c r="C3" s="146"/>
      <c r="D3" s="146"/>
      <c r="E3" s="146"/>
      <c r="F3" s="146"/>
      <c r="G3" s="146"/>
      <c r="H3" s="146"/>
      <c r="I3" s="146"/>
      <c r="J3" s="146"/>
      <c r="K3" s="146"/>
      <c r="L3" s="146"/>
    </row>
    <row r="4" spans="1:12" s="3" customFormat="1" ht="20.100000000000001" customHeight="1">
      <c r="A4" s="147" t="s">
        <v>72</v>
      </c>
      <c r="B4" s="147"/>
      <c r="C4" s="147"/>
      <c r="D4" s="147"/>
      <c r="E4" s="147"/>
      <c r="F4" s="147"/>
      <c r="G4" s="147"/>
      <c r="H4" s="147"/>
      <c r="I4" s="147"/>
      <c r="J4" s="147"/>
      <c r="K4" s="147"/>
      <c r="L4" s="147"/>
    </row>
    <row r="5" spans="1:12" s="3" customFormat="1" ht="20.100000000000001" customHeight="1">
      <c r="A5" s="148" t="s">
        <v>12</v>
      </c>
      <c r="B5" s="148"/>
      <c r="C5" s="148"/>
      <c r="D5" s="148"/>
      <c r="E5" s="148"/>
      <c r="F5" s="148"/>
      <c r="G5" s="148"/>
      <c r="H5" s="148"/>
      <c r="I5" s="148"/>
      <c r="J5" s="148"/>
      <c r="K5" s="148"/>
      <c r="L5" s="148"/>
    </row>
    <row r="6" spans="1:12" s="3" customFormat="1" ht="20.100000000000001" customHeight="1">
      <c r="A6" s="148" t="s">
        <v>17</v>
      </c>
      <c r="B6" s="148"/>
      <c r="C6" s="148"/>
      <c r="D6" s="148"/>
      <c r="E6" s="148"/>
      <c r="F6" s="148"/>
      <c r="G6" s="148"/>
      <c r="H6" s="148"/>
      <c r="I6" s="148"/>
      <c r="J6" s="148"/>
      <c r="K6" s="148"/>
      <c r="L6" s="148"/>
    </row>
    <row r="7" spans="1:12" s="3" customFormat="1" ht="20.100000000000001" customHeight="1">
      <c r="A7" s="139" t="s">
        <v>9</v>
      </c>
      <c r="B7" s="139"/>
      <c r="C7" s="139"/>
      <c r="D7" s="139"/>
      <c r="E7" s="139"/>
      <c r="F7" s="139"/>
      <c r="G7" s="139"/>
      <c r="H7" s="139"/>
      <c r="I7" s="139"/>
      <c r="J7" s="139"/>
      <c r="K7" s="139"/>
      <c r="L7" s="139"/>
    </row>
    <row r="8" spans="1:12" s="3" customFormat="1" ht="20.100000000000001" customHeight="1" thickBot="1">
      <c r="A8" s="139" t="s">
        <v>80</v>
      </c>
      <c r="B8" s="139"/>
      <c r="C8" s="139"/>
      <c r="D8" s="139"/>
      <c r="E8" s="139"/>
      <c r="F8" s="139"/>
      <c r="G8" s="139"/>
      <c r="H8" s="139"/>
      <c r="I8" s="139"/>
      <c r="J8" s="139"/>
      <c r="K8" s="139"/>
      <c r="L8" s="139"/>
    </row>
    <row r="9" spans="1:12" s="3" customFormat="1" ht="39.950000000000003" customHeight="1" thickBot="1">
      <c r="A9" s="140" t="s">
        <v>0</v>
      </c>
      <c r="B9" s="141"/>
      <c r="C9" s="141"/>
      <c r="D9" s="141"/>
      <c r="E9" s="141" t="s">
        <v>4</v>
      </c>
      <c r="F9" s="141"/>
      <c r="G9" s="141" t="s">
        <v>3</v>
      </c>
      <c r="H9" s="141"/>
      <c r="I9" s="141"/>
      <c r="J9" s="149" t="s">
        <v>1</v>
      </c>
      <c r="K9" s="150"/>
      <c r="L9" s="151"/>
    </row>
    <row r="10" spans="1:12" s="5" customFormat="1" ht="20.100000000000001" customHeight="1" thickTop="1" thickBot="1">
      <c r="A10" s="142"/>
      <c r="B10" s="143"/>
      <c r="C10" s="143"/>
      <c r="D10" s="143"/>
      <c r="E10" s="144"/>
      <c r="F10" s="144"/>
      <c r="G10" s="144"/>
      <c r="H10" s="144"/>
      <c r="I10" s="144"/>
      <c r="J10" s="152"/>
      <c r="K10" s="153"/>
      <c r="L10" s="154"/>
    </row>
    <row r="11" spans="1:12" s="3" customFormat="1" ht="20.100000000000001" customHeight="1">
      <c r="A11" s="111"/>
      <c r="B11" s="111"/>
      <c r="C11" s="111"/>
      <c r="D11" s="111"/>
      <c r="E11" s="111"/>
      <c r="F11" s="111"/>
      <c r="G11" s="111"/>
      <c r="H11" s="111"/>
      <c r="I11" s="111"/>
      <c r="J11" s="111"/>
      <c r="K11" s="111"/>
      <c r="L11" s="111"/>
    </row>
    <row r="12" spans="1:12" s="3" customFormat="1" ht="20.100000000000001" customHeight="1">
      <c r="A12" s="111"/>
      <c r="B12" s="111"/>
      <c r="C12" s="111"/>
      <c r="D12" s="111"/>
      <c r="E12" s="111"/>
      <c r="F12" s="111"/>
      <c r="G12" s="111"/>
      <c r="H12" s="111"/>
      <c r="I12" s="111"/>
      <c r="J12" s="111"/>
      <c r="K12" s="111"/>
      <c r="L12" s="111"/>
    </row>
    <row r="13" spans="1:12" s="2" customFormat="1" ht="20.100000000000001" customHeight="1">
      <c r="A13" s="112" t="s">
        <v>10</v>
      </c>
      <c r="B13" s="113"/>
      <c r="C13" s="113"/>
      <c r="D13" s="113"/>
      <c r="E13" s="113"/>
      <c r="F13" s="113"/>
      <c r="G13" s="113"/>
      <c r="H13" s="113"/>
      <c r="I13" s="113"/>
      <c r="J13" s="113"/>
      <c r="K13" s="113"/>
      <c r="L13" s="114"/>
    </row>
    <row r="14" spans="1:12" s="2" customFormat="1" ht="20.100000000000001" customHeight="1">
      <c r="A14" s="115" t="s">
        <v>81</v>
      </c>
      <c r="B14" s="125"/>
      <c r="C14" s="125"/>
      <c r="D14" s="125"/>
      <c r="E14" s="125"/>
      <c r="F14" s="125"/>
      <c r="G14" s="125"/>
      <c r="H14" s="125"/>
      <c r="I14" s="125"/>
      <c r="J14" s="125"/>
      <c r="K14" s="125"/>
      <c r="L14" s="126"/>
    </row>
    <row r="15" spans="1:12" s="3" customFormat="1" ht="20.100000000000001" customHeight="1">
      <c r="A15" s="115" t="s">
        <v>82</v>
      </c>
      <c r="B15" s="116"/>
      <c r="C15" s="116"/>
      <c r="D15" s="116"/>
      <c r="E15" s="116"/>
      <c r="F15" s="116"/>
      <c r="G15" s="116"/>
      <c r="H15" s="116"/>
      <c r="I15" s="116"/>
      <c r="J15" s="116"/>
      <c r="K15" s="116"/>
      <c r="L15" s="117"/>
    </row>
    <row r="16" spans="1:12" s="3" customFormat="1" ht="20.100000000000001" customHeight="1">
      <c r="A16" s="115" t="s">
        <v>83</v>
      </c>
      <c r="B16" s="116"/>
      <c r="C16" s="116"/>
      <c r="D16" s="116"/>
      <c r="E16" s="116"/>
      <c r="F16" s="116"/>
      <c r="G16" s="116"/>
      <c r="H16" s="116"/>
      <c r="I16" s="116"/>
      <c r="J16" s="116"/>
      <c r="K16" s="116"/>
      <c r="L16" s="117"/>
    </row>
    <row r="17" spans="1:12" s="3" customFormat="1" ht="20.100000000000001" customHeight="1">
      <c r="A17" s="118" t="s">
        <v>84</v>
      </c>
      <c r="B17" s="119"/>
      <c r="C17" s="119"/>
      <c r="D17" s="119"/>
      <c r="E17" s="119"/>
      <c r="F17" s="119"/>
      <c r="G17" s="119"/>
      <c r="H17" s="119"/>
      <c r="I17" s="119"/>
      <c r="J17" s="119"/>
      <c r="K17" s="119"/>
      <c r="L17" s="120"/>
    </row>
    <row r="18" spans="1:12" s="3" customFormat="1" ht="20.100000000000001" customHeight="1">
      <c r="A18" s="115" t="s">
        <v>11</v>
      </c>
      <c r="B18" s="116"/>
      <c r="C18" s="116"/>
      <c r="D18" s="116"/>
      <c r="E18" s="116"/>
      <c r="F18" s="116"/>
      <c r="G18" s="116"/>
      <c r="H18" s="116"/>
      <c r="I18" s="116"/>
      <c r="J18" s="116"/>
      <c r="K18" s="116"/>
      <c r="L18" s="117"/>
    </row>
    <row r="19" spans="1:12" s="3" customFormat="1" ht="20.100000000000001" customHeight="1">
      <c r="A19" s="122" t="s">
        <v>19</v>
      </c>
      <c r="B19" s="123"/>
      <c r="C19" s="123"/>
      <c r="D19" s="123"/>
      <c r="E19" s="123"/>
      <c r="F19" s="123"/>
      <c r="G19" s="123"/>
      <c r="H19" s="123"/>
      <c r="I19" s="123"/>
      <c r="J19" s="123"/>
      <c r="K19" s="123"/>
      <c r="L19" s="124"/>
    </row>
    <row r="20" spans="1:12" s="3" customFormat="1" ht="20.100000000000001" customHeight="1">
      <c r="A20" s="17"/>
      <c r="B20" s="17"/>
      <c r="C20" s="17"/>
      <c r="D20" s="17"/>
      <c r="E20" s="17"/>
      <c r="F20" s="17"/>
      <c r="G20" s="17"/>
      <c r="H20" s="27"/>
      <c r="I20" s="17"/>
      <c r="J20" s="17"/>
      <c r="K20" s="17"/>
      <c r="L20" s="17"/>
    </row>
    <row r="21" spans="1:12" s="3" customFormat="1" ht="20.100000000000001" customHeight="1">
      <c r="A21" s="10" t="s">
        <v>8</v>
      </c>
      <c r="B21" s="10"/>
      <c r="C21" s="10"/>
      <c r="D21" s="10"/>
      <c r="H21" s="28"/>
      <c r="L21" s="9"/>
    </row>
    <row r="22" spans="1:12" s="3" customFormat="1" ht="20.100000000000001" customHeight="1" thickBot="1">
      <c r="A22" s="106" t="s">
        <v>23</v>
      </c>
      <c r="B22" s="106"/>
      <c r="C22" s="121" t="s">
        <v>32</v>
      </c>
      <c r="D22" s="121"/>
      <c r="E22" s="121"/>
      <c r="F22" s="121"/>
      <c r="H22" s="29"/>
      <c r="I22" s="101" t="s">
        <v>22</v>
      </c>
      <c r="J22" s="101"/>
      <c r="K22" s="102"/>
      <c r="L22" s="102"/>
    </row>
    <row r="23" spans="1:12" s="25" customFormat="1" ht="15" customHeight="1">
      <c r="A23" s="127" t="s">
        <v>15</v>
      </c>
      <c r="B23" s="128"/>
      <c r="C23" s="129"/>
      <c r="D23" s="105" t="s">
        <v>2</v>
      </c>
      <c r="E23" s="105"/>
      <c r="F23" s="103" t="s">
        <v>43</v>
      </c>
      <c r="G23" s="103" t="s">
        <v>5</v>
      </c>
      <c r="H23" s="109" t="s">
        <v>44</v>
      </c>
      <c r="I23" s="103" t="s">
        <v>42</v>
      </c>
      <c r="J23" s="103" t="s">
        <v>56</v>
      </c>
      <c r="K23" s="103" t="s">
        <v>40</v>
      </c>
      <c r="L23" s="107" t="s">
        <v>41</v>
      </c>
    </row>
    <row r="24" spans="1:12" s="25" customFormat="1" ht="24.95" customHeight="1" thickBot="1">
      <c r="A24" s="130"/>
      <c r="B24" s="131"/>
      <c r="C24" s="132"/>
      <c r="D24" s="49" t="s">
        <v>13</v>
      </c>
      <c r="E24" s="57" t="s">
        <v>39</v>
      </c>
      <c r="F24" s="104"/>
      <c r="G24" s="104"/>
      <c r="H24" s="110"/>
      <c r="I24" s="104"/>
      <c r="J24" s="104"/>
      <c r="K24" s="104"/>
      <c r="L24" s="108"/>
    </row>
    <row r="25" spans="1:12" s="3" customFormat="1" ht="20.100000000000001" customHeight="1" thickTop="1">
      <c r="A25" s="58" t="str">
        <f>IF(B25="","",VLOOKUP(介護ロボット!B25,'集計（県管理用）'!$M$5:$O$15,2,0))</f>
        <v/>
      </c>
      <c r="B25" s="133"/>
      <c r="C25" s="134"/>
      <c r="D25" s="88"/>
      <c r="E25" s="93"/>
      <c r="F25" s="75"/>
      <c r="G25" s="76" t="str">
        <f>IF(F25="","",D25*F25)</f>
        <v/>
      </c>
      <c r="H25" s="82"/>
      <c r="I25" s="76" t="str">
        <f>IF(H25="","",ROUNDDOWN(F25*H25,-3))</f>
        <v/>
      </c>
      <c r="J25" s="76" t="str">
        <f>IF(B25="","",VLOOKUP(介護ロボット!B25,'集計（県管理用）'!$M$5:$O$15,3,0))</f>
        <v/>
      </c>
      <c r="K25" s="76" t="str">
        <f>IF(H25="","",IF(I25&gt;=J25,J25*D25,I25*D25))</f>
        <v/>
      </c>
      <c r="L25" s="85"/>
    </row>
    <row r="26" spans="1:12" s="3" customFormat="1" ht="20.100000000000001" customHeight="1">
      <c r="A26" s="59" t="str">
        <f>IF(B26="","",VLOOKUP(介護ロボット!B26,'集計（県管理用）'!$M$5:$O$15,2,0))</f>
        <v/>
      </c>
      <c r="B26" s="135"/>
      <c r="C26" s="136"/>
      <c r="D26" s="70"/>
      <c r="E26" s="94" t="s">
        <v>31</v>
      </c>
      <c r="F26" s="77"/>
      <c r="G26" s="78" t="str">
        <f t="shared" ref="G26:G29" si="0">IF(F26="","",D26*F26)</f>
        <v/>
      </c>
      <c r="H26" s="83"/>
      <c r="I26" s="76" t="str">
        <f t="shared" ref="I26:I29" si="1">IF(H26="","",ROUNDDOWN(F26*H26,-3))</f>
        <v/>
      </c>
      <c r="J26" s="76" t="str">
        <f>IF(B26="","",VLOOKUP(介護ロボット!B26,'集計（県管理用）'!$M$5:$O$15,3,0))</f>
        <v/>
      </c>
      <c r="K26" s="76" t="str">
        <f t="shared" ref="K26:K29" si="2">IF(H26="","",IF(I26&gt;=J26,J26*D26,I26*D26))</f>
        <v/>
      </c>
      <c r="L26" s="86"/>
    </row>
    <row r="27" spans="1:12" s="3" customFormat="1" ht="20.100000000000001" customHeight="1">
      <c r="A27" s="59" t="str">
        <f>IF(B27="","",VLOOKUP(介護ロボット!B27,'集計（県管理用）'!$M$5:$O$15,2,0))</f>
        <v/>
      </c>
      <c r="B27" s="135"/>
      <c r="C27" s="136"/>
      <c r="D27" s="70"/>
      <c r="E27" s="94" t="s">
        <v>31</v>
      </c>
      <c r="F27" s="77"/>
      <c r="G27" s="78" t="str">
        <f t="shared" si="0"/>
        <v/>
      </c>
      <c r="H27" s="83"/>
      <c r="I27" s="76" t="str">
        <f t="shared" si="1"/>
        <v/>
      </c>
      <c r="J27" s="76" t="str">
        <f>IF(B27="","",VLOOKUP(介護ロボット!B27,'集計（県管理用）'!$M$5:$O$15,3,0))</f>
        <v/>
      </c>
      <c r="K27" s="76" t="str">
        <f t="shared" si="2"/>
        <v/>
      </c>
      <c r="L27" s="86"/>
    </row>
    <row r="28" spans="1:12" s="3" customFormat="1" ht="20.100000000000001" customHeight="1">
      <c r="A28" s="59" t="str">
        <f>IF(B28="","",VLOOKUP(介護ロボット!B28,'集計（県管理用）'!$M$5:$O$15,2,0))</f>
        <v/>
      </c>
      <c r="B28" s="135"/>
      <c r="C28" s="136"/>
      <c r="D28" s="70"/>
      <c r="E28" s="94" t="s">
        <v>31</v>
      </c>
      <c r="F28" s="77"/>
      <c r="G28" s="78" t="str">
        <f>IF(F28="","",D28*F28)</f>
        <v/>
      </c>
      <c r="H28" s="83"/>
      <c r="I28" s="76" t="str">
        <f t="shared" si="1"/>
        <v/>
      </c>
      <c r="J28" s="76" t="str">
        <f>IF(B28="","",VLOOKUP(介護ロボット!B28,'集計（県管理用）'!$M$5:$O$15,3,0))</f>
        <v/>
      </c>
      <c r="K28" s="76" t="str">
        <f t="shared" si="2"/>
        <v/>
      </c>
      <c r="L28" s="86"/>
    </row>
    <row r="29" spans="1:12" s="3" customFormat="1" ht="20.100000000000001" customHeight="1" thickBot="1">
      <c r="A29" s="62" t="str">
        <f>IF(B29="","",VLOOKUP(介護ロボット!B29,'集計（県管理用）'!$M$5:$O$15,2,0))</f>
        <v/>
      </c>
      <c r="B29" s="137"/>
      <c r="C29" s="138"/>
      <c r="D29" s="89"/>
      <c r="E29" s="95" t="s">
        <v>31</v>
      </c>
      <c r="F29" s="79"/>
      <c r="G29" s="80" t="str">
        <f t="shared" si="0"/>
        <v/>
      </c>
      <c r="H29" s="84"/>
      <c r="I29" s="81" t="str">
        <f t="shared" si="1"/>
        <v/>
      </c>
      <c r="J29" s="81" t="str">
        <f>IF(B29="","",VLOOKUP(介護ロボット!B29,'集計（県管理用）'!$M$5:$O$15,3,0))</f>
        <v/>
      </c>
      <c r="K29" s="81" t="str">
        <f t="shared" si="2"/>
        <v/>
      </c>
      <c r="L29" s="87"/>
    </row>
    <row r="30" spans="1:12" s="3" customFormat="1" ht="20.100000000000001" customHeight="1">
      <c r="H30" s="28"/>
    </row>
    <row r="31" spans="1:12" s="3" customFormat="1" ht="20.100000000000001" customHeight="1">
      <c r="H31" s="28"/>
    </row>
    <row r="32" spans="1:12" s="3" customFormat="1" ht="20.100000000000001" customHeight="1" thickBot="1">
      <c r="A32" s="106" t="s">
        <v>30</v>
      </c>
      <c r="B32" s="106"/>
      <c r="C32" s="121" t="s">
        <v>32</v>
      </c>
      <c r="D32" s="121"/>
      <c r="E32" s="121"/>
      <c r="F32" s="121"/>
      <c r="H32" s="29"/>
      <c r="I32" s="101" t="s">
        <v>22</v>
      </c>
      <c r="J32" s="101"/>
      <c r="K32" s="102"/>
      <c r="L32" s="102"/>
    </row>
    <row r="33" spans="1:12" s="5" customFormat="1" ht="15" customHeight="1">
      <c r="A33" s="127" t="s">
        <v>15</v>
      </c>
      <c r="B33" s="128"/>
      <c r="C33" s="129"/>
      <c r="D33" s="105" t="s">
        <v>2</v>
      </c>
      <c r="E33" s="105"/>
      <c r="F33" s="103" t="s">
        <v>43</v>
      </c>
      <c r="G33" s="103" t="s">
        <v>5</v>
      </c>
      <c r="H33" s="109" t="s">
        <v>44</v>
      </c>
      <c r="I33" s="103" t="s">
        <v>42</v>
      </c>
      <c r="J33" s="103" t="s">
        <v>56</v>
      </c>
      <c r="K33" s="103" t="s">
        <v>40</v>
      </c>
      <c r="L33" s="107" t="s">
        <v>41</v>
      </c>
    </row>
    <row r="34" spans="1:12" s="5" customFormat="1" ht="24.95" customHeight="1" thickBot="1">
      <c r="A34" s="130"/>
      <c r="B34" s="131"/>
      <c r="C34" s="132"/>
      <c r="D34" s="49" t="s">
        <v>13</v>
      </c>
      <c r="E34" s="57" t="s">
        <v>39</v>
      </c>
      <c r="F34" s="104"/>
      <c r="G34" s="104"/>
      <c r="H34" s="110"/>
      <c r="I34" s="104"/>
      <c r="J34" s="104"/>
      <c r="K34" s="104"/>
      <c r="L34" s="108"/>
    </row>
    <row r="35" spans="1:12" s="3" customFormat="1" ht="20.100000000000001" customHeight="1" thickTop="1">
      <c r="A35" s="60" t="str">
        <f>IF(B35="","",VLOOKUP(介護ロボット!B35,'集計（県管理用）'!$M$5:$O$15,2,0))</f>
        <v/>
      </c>
      <c r="B35" s="133"/>
      <c r="C35" s="134"/>
      <c r="D35" s="88"/>
      <c r="E35" s="93"/>
      <c r="F35" s="47"/>
      <c r="G35" s="76" t="str">
        <f>IF(F35="","",D35*F35)</f>
        <v/>
      </c>
      <c r="H35" s="82"/>
      <c r="I35" s="76" t="str">
        <f>IF(H35="","",ROUNDDOWN(F35*H35,-3))</f>
        <v/>
      </c>
      <c r="J35" s="76" t="str">
        <f>IF(B35="","",VLOOKUP(介護ロボット!B35,'集計（県管理用）'!$M$5:$O$15,3,0))</f>
        <v/>
      </c>
      <c r="K35" s="76" t="str">
        <f>IF(H35="","",IF(I35&gt;=J35,J35*D35,I35*D35))</f>
        <v/>
      </c>
      <c r="L35" s="85"/>
    </row>
    <row r="36" spans="1:12" s="3" customFormat="1" ht="20.100000000000001" customHeight="1">
      <c r="A36" s="61" t="str">
        <f>IF(B36="","",VLOOKUP(介護ロボット!B36,'集計（県管理用）'!$M$5:$O$15,2,0))</f>
        <v/>
      </c>
      <c r="B36" s="135"/>
      <c r="C36" s="136"/>
      <c r="D36" s="70"/>
      <c r="E36" s="94" t="s">
        <v>31</v>
      </c>
      <c r="F36" s="48"/>
      <c r="G36" s="78" t="str">
        <f t="shared" ref="G36:G37" si="3">IF(F36="","",D36*F36)</f>
        <v/>
      </c>
      <c r="H36" s="83"/>
      <c r="I36" s="76" t="str">
        <f t="shared" ref="I36:I39" si="4">IF(H36="","",ROUNDDOWN(F36*H36,-3))</f>
        <v/>
      </c>
      <c r="J36" s="76" t="str">
        <f>IF(B36="","",VLOOKUP(介護ロボット!B36,'集計（県管理用）'!$M$5:$O$15,3,0))</f>
        <v/>
      </c>
      <c r="K36" s="76" t="str">
        <f t="shared" ref="K36:K39" si="5">IF(H36="","",IF(I36&gt;=J36,J36*D36,I36*D36))</f>
        <v/>
      </c>
      <c r="L36" s="86"/>
    </row>
    <row r="37" spans="1:12" s="3" customFormat="1" ht="20.100000000000001" customHeight="1">
      <c r="A37" s="61" t="str">
        <f>IF(B37="","",VLOOKUP(介護ロボット!B37,'集計（県管理用）'!$M$5:$O$15,2,0))</f>
        <v/>
      </c>
      <c r="B37" s="135"/>
      <c r="C37" s="136"/>
      <c r="D37" s="70"/>
      <c r="E37" s="94" t="s">
        <v>31</v>
      </c>
      <c r="F37" s="48"/>
      <c r="G37" s="78" t="str">
        <f t="shared" si="3"/>
        <v/>
      </c>
      <c r="H37" s="83"/>
      <c r="I37" s="76" t="str">
        <f t="shared" si="4"/>
        <v/>
      </c>
      <c r="J37" s="76" t="str">
        <f>IF(B37="","",VLOOKUP(介護ロボット!B37,'集計（県管理用）'!$M$5:$O$15,3,0))</f>
        <v/>
      </c>
      <c r="K37" s="76" t="str">
        <f t="shared" si="5"/>
        <v/>
      </c>
      <c r="L37" s="86"/>
    </row>
    <row r="38" spans="1:12" s="3" customFormat="1" ht="20.100000000000001" customHeight="1">
      <c r="A38" s="61" t="str">
        <f>IF(B38="","",VLOOKUP(介護ロボット!B38,'集計（県管理用）'!$M$5:$O$15,2,0))</f>
        <v/>
      </c>
      <c r="B38" s="135"/>
      <c r="C38" s="136"/>
      <c r="D38" s="70"/>
      <c r="E38" s="94" t="s">
        <v>31</v>
      </c>
      <c r="F38" s="48"/>
      <c r="G38" s="78" t="str">
        <f>IF(F38="","",D38*F38)</f>
        <v/>
      </c>
      <c r="H38" s="83"/>
      <c r="I38" s="76" t="str">
        <f t="shared" si="4"/>
        <v/>
      </c>
      <c r="J38" s="76" t="str">
        <f>IF(B38="","",VLOOKUP(介護ロボット!B38,'集計（県管理用）'!$M$5:$O$15,3,0))</f>
        <v/>
      </c>
      <c r="K38" s="76" t="str">
        <f t="shared" si="5"/>
        <v/>
      </c>
      <c r="L38" s="86"/>
    </row>
    <row r="39" spans="1:12" s="3" customFormat="1" ht="20.100000000000001" customHeight="1" thickBot="1">
      <c r="A39" s="64" t="str">
        <f>IF(B39="","",VLOOKUP(介護ロボット!B39,'集計（県管理用）'!$M$5:$O$15,2,0))</f>
        <v/>
      </c>
      <c r="B39" s="137"/>
      <c r="C39" s="138"/>
      <c r="D39" s="89"/>
      <c r="E39" s="95" t="s">
        <v>31</v>
      </c>
      <c r="F39" s="63"/>
      <c r="G39" s="80" t="str">
        <f t="shared" ref="G39" si="6">IF(F39="","",D39*F39)</f>
        <v/>
      </c>
      <c r="H39" s="84"/>
      <c r="I39" s="81" t="str">
        <f t="shared" si="4"/>
        <v/>
      </c>
      <c r="J39" s="81" t="str">
        <f>IF(B39="","",VLOOKUP(介護ロボット!B39,'集計（県管理用）'!$M$5:$O$15,3,0))</f>
        <v/>
      </c>
      <c r="K39" s="81" t="str">
        <f t="shared" si="5"/>
        <v/>
      </c>
      <c r="L39" s="87"/>
    </row>
    <row r="40" spans="1:12" s="3" customFormat="1" ht="20.100000000000001" customHeight="1">
      <c r="H40" s="28"/>
    </row>
    <row r="41" spans="1:12" s="3" customFormat="1" ht="20.100000000000001" customHeight="1">
      <c r="H41" s="28"/>
    </row>
    <row r="42" spans="1:12" s="3" customFormat="1" ht="20.100000000000001" customHeight="1" thickBot="1">
      <c r="A42" s="106" t="s">
        <v>29</v>
      </c>
      <c r="B42" s="106"/>
      <c r="C42" s="121" t="s">
        <v>32</v>
      </c>
      <c r="D42" s="121"/>
      <c r="E42" s="121"/>
      <c r="F42" s="121"/>
      <c r="H42" s="29"/>
      <c r="I42" s="101" t="s">
        <v>22</v>
      </c>
      <c r="J42" s="101"/>
      <c r="K42" s="102"/>
      <c r="L42" s="102"/>
    </row>
    <row r="43" spans="1:12" s="5" customFormat="1" ht="15" customHeight="1">
      <c r="A43" s="127" t="s">
        <v>15</v>
      </c>
      <c r="B43" s="128"/>
      <c r="C43" s="129"/>
      <c r="D43" s="105" t="s">
        <v>2</v>
      </c>
      <c r="E43" s="105"/>
      <c r="F43" s="103" t="s">
        <v>43</v>
      </c>
      <c r="G43" s="103" t="s">
        <v>5</v>
      </c>
      <c r="H43" s="109" t="s">
        <v>44</v>
      </c>
      <c r="I43" s="103" t="s">
        <v>42</v>
      </c>
      <c r="J43" s="103" t="s">
        <v>56</v>
      </c>
      <c r="K43" s="103" t="s">
        <v>40</v>
      </c>
      <c r="L43" s="107" t="s">
        <v>41</v>
      </c>
    </row>
    <row r="44" spans="1:12" s="5" customFormat="1" ht="24.95" customHeight="1" thickBot="1">
      <c r="A44" s="130"/>
      <c r="B44" s="131"/>
      <c r="C44" s="132"/>
      <c r="D44" s="49" t="s">
        <v>13</v>
      </c>
      <c r="E44" s="57" t="s">
        <v>39</v>
      </c>
      <c r="F44" s="104"/>
      <c r="G44" s="104"/>
      <c r="H44" s="110"/>
      <c r="I44" s="104"/>
      <c r="J44" s="104"/>
      <c r="K44" s="104"/>
      <c r="L44" s="108"/>
    </row>
    <row r="45" spans="1:12" s="3" customFormat="1" ht="20.100000000000001" customHeight="1" thickTop="1">
      <c r="A45" s="58" t="str">
        <f>IF(B45="","",VLOOKUP(介護ロボット!B45,'集計（県管理用）'!$M$5:$O$15,2,0))</f>
        <v/>
      </c>
      <c r="B45" s="133"/>
      <c r="C45" s="134"/>
      <c r="D45" s="88"/>
      <c r="E45" s="93"/>
      <c r="F45" s="75"/>
      <c r="G45" s="76" t="str">
        <f>IF(F45="","",D45*F45)</f>
        <v/>
      </c>
      <c r="H45" s="82"/>
      <c r="I45" s="76" t="str">
        <f>IF(H45="","",ROUNDDOWN(F45*H45,-3))</f>
        <v/>
      </c>
      <c r="J45" s="76" t="str">
        <f>IF(B45="","",VLOOKUP(介護ロボット!B45,'集計（県管理用）'!$M$5:$O$15,3,0))</f>
        <v/>
      </c>
      <c r="K45" s="76" t="str">
        <f>IF(H45="","",IF(I45&gt;=J45,J45*D45,I45*D45))</f>
        <v/>
      </c>
      <c r="L45" s="85"/>
    </row>
    <row r="46" spans="1:12" s="3" customFormat="1" ht="20.100000000000001" customHeight="1">
      <c r="A46" s="59" t="str">
        <f>IF(B46="","",VLOOKUP(介護ロボット!B46,'集計（県管理用）'!$M$5:$O$15,2,0))</f>
        <v/>
      </c>
      <c r="B46" s="135"/>
      <c r="C46" s="136"/>
      <c r="D46" s="70"/>
      <c r="E46" s="94" t="s">
        <v>31</v>
      </c>
      <c r="F46" s="77"/>
      <c r="G46" s="78" t="str">
        <f t="shared" ref="G46:G47" si="7">IF(F46="","",D46*F46)</f>
        <v/>
      </c>
      <c r="H46" s="83"/>
      <c r="I46" s="76" t="str">
        <f t="shared" ref="I46:I49" si="8">IF(H46="","",ROUNDDOWN(F46*H46,-3))</f>
        <v/>
      </c>
      <c r="J46" s="76" t="str">
        <f>IF(B46="","",VLOOKUP(介護ロボット!B46,'集計（県管理用）'!$M$5:$O$15,3,0))</f>
        <v/>
      </c>
      <c r="K46" s="76" t="str">
        <f t="shared" ref="K46:K49" si="9">IF(H46="","",IF(I46&gt;=J46,J46*D46,I46*D46))</f>
        <v/>
      </c>
      <c r="L46" s="86"/>
    </row>
    <row r="47" spans="1:12" s="3" customFormat="1" ht="20.100000000000001" customHeight="1">
      <c r="A47" s="59" t="str">
        <f>IF(B47="","",VLOOKUP(介護ロボット!B47,'集計（県管理用）'!$M$5:$O$15,2,0))</f>
        <v/>
      </c>
      <c r="B47" s="135"/>
      <c r="C47" s="136"/>
      <c r="D47" s="70"/>
      <c r="E47" s="94" t="s">
        <v>31</v>
      </c>
      <c r="F47" s="77"/>
      <c r="G47" s="78" t="str">
        <f t="shared" si="7"/>
        <v/>
      </c>
      <c r="H47" s="83"/>
      <c r="I47" s="76" t="str">
        <f t="shared" si="8"/>
        <v/>
      </c>
      <c r="J47" s="76" t="str">
        <f>IF(B47="","",VLOOKUP(介護ロボット!B47,'集計（県管理用）'!$M$5:$O$15,3,0))</f>
        <v/>
      </c>
      <c r="K47" s="76" t="str">
        <f t="shared" si="9"/>
        <v/>
      </c>
      <c r="L47" s="86"/>
    </row>
    <row r="48" spans="1:12" s="3" customFormat="1" ht="20.100000000000001" customHeight="1">
      <c r="A48" s="59" t="str">
        <f>IF(B48="","",VLOOKUP(介護ロボット!B48,'集計（県管理用）'!$M$5:$O$15,2,0))</f>
        <v/>
      </c>
      <c r="B48" s="135"/>
      <c r="C48" s="136"/>
      <c r="D48" s="70"/>
      <c r="E48" s="94" t="s">
        <v>31</v>
      </c>
      <c r="F48" s="77"/>
      <c r="G48" s="78" t="str">
        <f>IF(F48="","",D48*F48)</f>
        <v/>
      </c>
      <c r="H48" s="83"/>
      <c r="I48" s="76" t="str">
        <f t="shared" si="8"/>
        <v/>
      </c>
      <c r="J48" s="76" t="str">
        <f>IF(B48="","",VLOOKUP(介護ロボット!B48,'集計（県管理用）'!$M$5:$O$15,3,0))</f>
        <v/>
      </c>
      <c r="K48" s="76" t="str">
        <f t="shared" si="9"/>
        <v/>
      </c>
      <c r="L48" s="86"/>
    </row>
    <row r="49" spans="1:12" s="3" customFormat="1" ht="20.100000000000001" customHeight="1" thickBot="1">
      <c r="A49" s="62" t="str">
        <f>IF(B49="","",VLOOKUP(介護ロボット!B49,'集計（県管理用）'!$M$5:$O$15,2,0))</f>
        <v/>
      </c>
      <c r="B49" s="137"/>
      <c r="C49" s="138"/>
      <c r="D49" s="89"/>
      <c r="E49" s="95" t="s">
        <v>31</v>
      </c>
      <c r="F49" s="79"/>
      <c r="G49" s="80" t="str">
        <f t="shared" ref="G49" si="10">IF(F49="","",D49*F49)</f>
        <v/>
      </c>
      <c r="H49" s="84"/>
      <c r="I49" s="81" t="str">
        <f t="shared" si="8"/>
        <v/>
      </c>
      <c r="J49" s="81" t="str">
        <f>IF(B49="","",VLOOKUP(介護ロボット!B49,'集計（県管理用）'!$M$5:$O$15,3,0))</f>
        <v/>
      </c>
      <c r="K49" s="81" t="str">
        <f t="shared" si="9"/>
        <v/>
      </c>
      <c r="L49" s="87"/>
    </row>
    <row r="50" spans="1:12" s="3" customFormat="1" ht="20.100000000000001" customHeight="1">
      <c r="H50" s="28"/>
    </row>
    <row r="51" spans="1:12" s="3" customFormat="1" ht="20.100000000000001" customHeight="1" thickBot="1">
      <c r="A51" s="106" t="s">
        <v>28</v>
      </c>
      <c r="B51" s="106"/>
      <c r="C51" s="121" t="s">
        <v>32</v>
      </c>
      <c r="D51" s="121"/>
      <c r="E51" s="121"/>
      <c r="F51" s="121"/>
      <c r="H51" s="29"/>
      <c r="I51" s="101" t="s">
        <v>22</v>
      </c>
      <c r="J51" s="101"/>
      <c r="K51" s="102"/>
      <c r="L51" s="102"/>
    </row>
    <row r="52" spans="1:12" s="5" customFormat="1" ht="15" customHeight="1">
      <c r="A52" s="127" t="s">
        <v>15</v>
      </c>
      <c r="B52" s="128"/>
      <c r="C52" s="129"/>
      <c r="D52" s="105" t="s">
        <v>2</v>
      </c>
      <c r="E52" s="105"/>
      <c r="F52" s="103" t="s">
        <v>43</v>
      </c>
      <c r="G52" s="103" t="s">
        <v>5</v>
      </c>
      <c r="H52" s="109" t="s">
        <v>44</v>
      </c>
      <c r="I52" s="103" t="s">
        <v>42</v>
      </c>
      <c r="J52" s="103" t="s">
        <v>56</v>
      </c>
      <c r="K52" s="103" t="s">
        <v>40</v>
      </c>
      <c r="L52" s="107" t="s">
        <v>41</v>
      </c>
    </row>
    <row r="53" spans="1:12" s="5" customFormat="1" ht="24.95" customHeight="1" thickBot="1">
      <c r="A53" s="130"/>
      <c r="B53" s="131"/>
      <c r="C53" s="132"/>
      <c r="D53" s="49" t="s">
        <v>13</v>
      </c>
      <c r="E53" s="57" t="s">
        <v>39</v>
      </c>
      <c r="F53" s="104"/>
      <c r="G53" s="104"/>
      <c r="H53" s="110"/>
      <c r="I53" s="104"/>
      <c r="J53" s="104"/>
      <c r="K53" s="104"/>
      <c r="L53" s="108"/>
    </row>
    <row r="54" spans="1:12" s="3" customFormat="1" ht="20.100000000000001" customHeight="1" thickTop="1">
      <c r="A54" s="24" t="str">
        <f>IF(B54="","",VLOOKUP(介護ロボット!B54,'集計（県管理用）'!$M$5:$O$15,2,0))</f>
        <v/>
      </c>
      <c r="B54" s="133"/>
      <c r="C54" s="134"/>
      <c r="D54" s="88"/>
      <c r="E54" s="93"/>
      <c r="F54" s="75"/>
      <c r="G54" s="76" t="str">
        <f>IF(F54="","",D54*F54)</f>
        <v/>
      </c>
      <c r="H54" s="82"/>
      <c r="I54" s="76" t="str">
        <f>IF(H54="","",ROUNDDOWN(F54*H54,-3))</f>
        <v/>
      </c>
      <c r="J54" s="76" t="str">
        <f>IF(B54="","",VLOOKUP(介護ロボット!B54,'集計（県管理用）'!$M$5:$O$15,3,0))</f>
        <v/>
      </c>
      <c r="K54" s="76" t="str">
        <f>IF(H54="","",IF(I54&gt;=J54,J54*D54,I54*D54))</f>
        <v/>
      </c>
      <c r="L54" s="85"/>
    </row>
    <row r="55" spans="1:12" s="3" customFormat="1" ht="20.100000000000001" customHeight="1">
      <c r="A55" s="50" t="str">
        <f>IF(B55="","",VLOOKUP(介護ロボット!B55,'集計（県管理用）'!$M$5:$O$15,2,0))</f>
        <v/>
      </c>
      <c r="B55" s="135"/>
      <c r="C55" s="136"/>
      <c r="D55" s="70"/>
      <c r="E55" s="94" t="s">
        <v>31</v>
      </c>
      <c r="F55" s="77"/>
      <c r="G55" s="78" t="str">
        <f t="shared" ref="G55:G56" si="11">IF(F55="","",D55*F55)</f>
        <v/>
      </c>
      <c r="H55" s="83"/>
      <c r="I55" s="76" t="str">
        <f t="shared" ref="I55:I58" si="12">IF(H55="","",ROUNDDOWN(F55*H55,-3))</f>
        <v/>
      </c>
      <c r="J55" s="76" t="str">
        <f>IF(B55="","",VLOOKUP(介護ロボット!B55,'集計（県管理用）'!$M$5:$O$15,3,0))</f>
        <v/>
      </c>
      <c r="K55" s="76" t="str">
        <f t="shared" ref="K55:K58" si="13">IF(H55="","",IF(I55&gt;=J55,J55*D55,I55*D55))</f>
        <v/>
      </c>
      <c r="L55" s="86"/>
    </row>
    <row r="56" spans="1:12" s="3" customFormat="1" ht="20.100000000000001" customHeight="1">
      <c r="A56" s="50" t="str">
        <f>IF(B56="","",VLOOKUP(介護ロボット!B56,'集計（県管理用）'!$M$5:$O$15,2,0))</f>
        <v/>
      </c>
      <c r="B56" s="135"/>
      <c r="C56" s="136"/>
      <c r="D56" s="70"/>
      <c r="E56" s="94" t="s">
        <v>31</v>
      </c>
      <c r="F56" s="77"/>
      <c r="G56" s="78" t="str">
        <f t="shared" si="11"/>
        <v/>
      </c>
      <c r="H56" s="83"/>
      <c r="I56" s="76" t="str">
        <f t="shared" si="12"/>
        <v/>
      </c>
      <c r="J56" s="76" t="str">
        <f>IF(B56="","",VLOOKUP(介護ロボット!B56,'集計（県管理用）'!$M$5:$O$15,3,0))</f>
        <v/>
      </c>
      <c r="K56" s="76" t="str">
        <f t="shared" si="13"/>
        <v/>
      </c>
      <c r="L56" s="86"/>
    </row>
    <row r="57" spans="1:12" s="3" customFormat="1" ht="20.100000000000001" customHeight="1">
      <c r="A57" s="50" t="str">
        <f>IF(B57="","",VLOOKUP(介護ロボット!B57,'集計（県管理用）'!$M$5:$O$15,2,0))</f>
        <v/>
      </c>
      <c r="B57" s="135"/>
      <c r="C57" s="136"/>
      <c r="D57" s="70"/>
      <c r="E57" s="94" t="s">
        <v>31</v>
      </c>
      <c r="F57" s="77"/>
      <c r="G57" s="78" t="str">
        <f>IF(F57="","",D57*F57)</f>
        <v/>
      </c>
      <c r="H57" s="83"/>
      <c r="I57" s="76" t="str">
        <f t="shared" si="12"/>
        <v/>
      </c>
      <c r="J57" s="76" t="str">
        <f>IF(B57="","",VLOOKUP(介護ロボット!B57,'集計（県管理用）'!$M$5:$O$15,3,0))</f>
        <v/>
      </c>
      <c r="K57" s="76" t="str">
        <f t="shared" si="13"/>
        <v/>
      </c>
      <c r="L57" s="86"/>
    </row>
    <row r="58" spans="1:12" s="3" customFormat="1" ht="20.100000000000001" customHeight="1" thickBot="1">
      <c r="A58" s="65" t="str">
        <f>IF(B58="","",VLOOKUP(介護ロボット!B58,'集計（県管理用）'!$M$5:$O$15,2,0))</f>
        <v/>
      </c>
      <c r="B58" s="137"/>
      <c r="C58" s="138"/>
      <c r="D58" s="89"/>
      <c r="E58" s="95" t="s">
        <v>31</v>
      </c>
      <c r="F58" s="79"/>
      <c r="G58" s="80" t="str">
        <f t="shared" ref="G58" si="14">IF(F58="","",D58*F58)</f>
        <v/>
      </c>
      <c r="H58" s="84"/>
      <c r="I58" s="81" t="str">
        <f t="shared" si="12"/>
        <v/>
      </c>
      <c r="J58" s="81" t="str">
        <f>IF(B58="","",VLOOKUP(介護ロボット!B58,'集計（県管理用）'!$M$5:$O$15,3,0))</f>
        <v/>
      </c>
      <c r="K58" s="81" t="str">
        <f t="shared" si="13"/>
        <v/>
      </c>
      <c r="L58" s="87"/>
    </row>
    <row r="59" spans="1:12" s="3" customFormat="1" ht="20.100000000000001" customHeight="1">
      <c r="H59" s="28"/>
    </row>
    <row r="60" spans="1:12" s="3" customFormat="1" ht="20.100000000000001" customHeight="1">
      <c r="H60" s="28"/>
    </row>
    <row r="61" spans="1:12" s="3" customFormat="1" ht="20.100000000000001" customHeight="1" thickBot="1">
      <c r="A61" s="106" t="s">
        <v>27</v>
      </c>
      <c r="B61" s="106"/>
      <c r="C61" s="121" t="s">
        <v>32</v>
      </c>
      <c r="D61" s="121"/>
      <c r="E61" s="121"/>
      <c r="F61" s="121"/>
      <c r="H61" s="29"/>
      <c r="I61" s="101" t="s">
        <v>22</v>
      </c>
      <c r="J61" s="101"/>
      <c r="K61" s="102"/>
      <c r="L61" s="102"/>
    </row>
    <row r="62" spans="1:12" s="5" customFormat="1" ht="15" customHeight="1">
      <c r="A62" s="127" t="s">
        <v>15</v>
      </c>
      <c r="B62" s="128"/>
      <c r="C62" s="129"/>
      <c r="D62" s="105" t="s">
        <v>2</v>
      </c>
      <c r="E62" s="105"/>
      <c r="F62" s="103" t="s">
        <v>43</v>
      </c>
      <c r="G62" s="103" t="s">
        <v>5</v>
      </c>
      <c r="H62" s="109" t="s">
        <v>44</v>
      </c>
      <c r="I62" s="103" t="s">
        <v>42</v>
      </c>
      <c r="J62" s="103" t="s">
        <v>56</v>
      </c>
      <c r="K62" s="103" t="s">
        <v>40</v>
      </c>
      <c r="L62" s="107" t="s">
        <v>41</v>
      </c>
    </row>
    <row r="63" spans="1:12" s="5" customFormat="1" ht="24.95" customHeight="1" thickBot="1">
      <c r="A63" s="130"/>
      <c r="B63" s="131"/>
      <c r="C63" s="132"/>
      <c r="D63" s="49" t="s">
        <v>13</v>
      </c>
      <c r="E63" s="57" t="s">
        <v>39</v>
      </c>
      <c r="F63" s="104"/>
      <c r="G63" s="104"/>
      <c r="H63" s="110"/>
      <c r="I63" s="104"/>
      <c r="J63" s="104"/>
      <c r="K63" s="104"/>
      <c r="L63" s="108"/>
    </row>
    <row r="64" spans="1:12" s="3" customFormat="1" ht="20.100000000000001" customHeight="1" thickTop="1">
      <c r="A64" s="24" t="str">
        <f>IF(B64="","",VLOOKUP(介護ロボット!B64,'集計（県管理用）'!$M$5:$O$15,2,0))</f>
        <v/>
      </c>
      <c r="B64" s="133"/>
      <c r="C64" s="134"/>
      <c r="D64" s="88"/>
      <c r="E64" s="93"/>
      <c r="F64" s="75"/>
      <c r="G64" s="76" t="str">
        <f>IF(F64="","",D64*F64)</f>
        <v/>
      </c>
      <c r="H64" s="82"/>
      <c r="I64" s="76" t="str">
        <f>IF(H64="","",ROUNDDOWN(F64*H64,-3))</f>
        <v/>
      </c>
      <c r="J64" s="76" t="str">
        <f>IF(B64="","",VLOOKUP(介護ロボット!B64,'集計（県管理用）'!$M$5:$O$15,3,0))</f>
        <v/>
      </c>
      <c r="K64" s="76" t="str">
        <f>IF(H64="","",IF(I64&gt;=J64,J64*D64,I64*D64))</f>
        <v/>
      </c>
      <c r="L64" s="85"/>
    </row>
    <row r="65" spans="1:12" s="3" customFormat="1" ht="20.100000000000001" customHeight="1">
      <c r="A65" s="50" t="str">
        <f>IF(B65="","",VLOOKUP(介護ロボット!B65,'集計（県管理用）'!$M$5:$O$15,2,0))</f>
        <v/>
      </c>
      <c r="B65" s="135"/>
      <c r="C65" s="136"/>
      <c r="D65" s="70"/>
      <c r="E65" s="94" t="s">
        <v>31</v>
      </c>
      <c r="F65" s="77"/>
      <c r="G65" s="78" t="str">
        <f t="shared" ref="G65:G66" si="15">IF(F65="","",D65*F65)</f>
        <v/>
      </c>
      <c r="H65" s="83"/>
      <c r="I65" s="76" t="str">
        <f t="shared" ref="I65:I68" si="16">IF(H65="","",ROUNDDOWN(F65*H65,-3))</f>
        <v/>
      </c>
      <c r="J65" s="76" t="str">
        <f>IF(B65="","",VLOOKUP(介護ロボット!B65,'集計（県管理用）'!$M$5:$O$15,3,0))</f>
        <v/>
      </c>
      <c r="K65" s="76" t="str">
        <f t="shared" ref="K65:K68" si="17">IF(H65="","",IF(I65&gt;=J65,J65*D65,I65*D65))</f>
        <v/>
      </c>
      <c r="L65" s="86"/>
    </row>
    <row r="66" spans="1:12" s="3" customFormat="1" ht="20.100000000000001" customHeight="1">
      <c r="A66" s="50" t="str">
        <f>IF(B66="","",VLOOKUP(介護ロボット!B66,'集計（県管理用）'!$M$5:$O$15,2,0))</f>
        <v/>
      </c>
      <c r="B66" s="135"/>
      <c r="C66" s="136"/>
      <c r="D66" s="70"/>
      <c r="E66" s="94" t="s">
        <v>31</v>
      </c>
      <c r="F66" s="77"/>
      <c r="G66" s="78" t="str">
        <f t="shared" si="15"/>
        <v/>
      </c>
      <c r="H66" s="83"/>
      <c r="I66" s="76" t="str">
        <f t="shared" si="16"/>
        <v/>
      </c>
      <c r="J66" s="76" t="str">
        <f>IF(B66="","",VLOOKUP(介護ロボット!B66,'集計（県管理用）'!$M$5:$O$15,3,0))</f>
        <v/>
      </c>
      <c r="K66" s="76" t="str">
        <f t="shared" si="17"/>
        <v/>
      </c>
      <c r="L66" s="86"/>
    </row>
    <row r="67" spans="1:12" s="3" customFormat="1" ht="20.100000000000001" customHeight="1">
      <c r="A67" s="50" t="str">
        <f>IF(B67="","",VLOOKUP(介護ロボット!B67,'集計（県管理用）'!$M$5:$O$15,2,0))</f>
        <v/>
      </c>
      <c r="B67" s="135"/>
      <c r="C67" s="136"/>
      <c r="D67" s="70"/>
      <c r="E67" s="94" t="s">
        <v>31</v>
      </c>
      <c r="F67" s="77"/>
      <c r="G67" s="78" t="str">
        <f>IF(F67="","",D67*F67)</f>
        <v/>
      </c>
      <c r="H67" s="83"/>
      <c r="I67" s="76" t="str">
        <f t="shared" si="16"/>
        <v/>
      </c>
      <c r="J67" s="76" t="str">
        <f>IF(B67="","",VLOOKUP(介護ロボット!B67,'集計（県管理用）'!$M$5:$O$15,3,0))</f>
        <v/>
      </c>
      <c r="K67" s="76" t="str">
        <f t="shared" si="17"/>
        <v/>
      </c>
      <c r="L67" s="86"/>
    </row>
    <row r="68" spans="1:12" s="3" customFormat="1" ht="20.100000000000001" customHeight="1" thickBot="1">
      <c r="A68" s="65" t="str">
        <f>IF(B68="","",VLOOKUP(介護ロボット!B68,'集計（県管理用）'!$M$5:$O$15,2,0))</f>
        <v/>
      </c>
      <c r="B68" s="137"/>
      <c r="C68" s="138"/>
      <c r="D68" s="89"/>
      <c r="E68" s="95" t="s">
        <v>31</v>
      </c>
      <c r="F68" s="79"/>
      <c r="G68" s="80" t="str">
        <f t="shared" ref="G68" si="18">IF(F68="","",D68*F68)</f>
        <v/>
      </c>
      <c r="H68" s="84"/>
      <c r="I68" s="81" t="str">
        <f t="shared" si="16"/>
        <v/>
      </c>
      <c r="J68" s="81" t="str">
        <f>IF(B68="","",VLOOKUP(介護ロボット!B68,'集計（県管理用）'!$M$5:$O$15,3,0))</f>
        <v/>
      </c>
      <c r="K68" s="81" t="str">
        <f t="shared" si="17"/>
        <v/>
      </c>
      <c r="L68" s="87"/>
    </row>
    <row r="69" spans="1:12" s="3" customFormat="1" ht="20.100000000000001" customHeight="1">
      <c r="A69" s="55"/>
      <c r="B69" s="55"/>
      <c r="C69" s="55"/>
      <c r="H69" s="28"/>
    </row>
    <row r="70" spans="1:12" s="3" customFormat="1" ht="20.100000000000001" customHeight="1">
      <c r="A70" s="55"/>
      <c r="B70" s="55"/>
      <c r="C70" s="55"/>
      <c r="H70" s="28"/>
    </row>
    <row r="71" spans="1:12" s="3" customFormat="1" ht="20.100000000000001" customHeight="1" thickBot="1">
      <c r="A71" s="106" t="s">
        <v>26</v>
      </c>
      <c r="B71" s="106"/>
      <c r="C71" s="121" t="s">
        <v>32</v>
      </c>
      <c r="D71" s="121"/>
      <c r="E71" s="121"/>
      <c r="F71" s="121"/>
      <c r="H71" s="29"/>
      <c r="I71" s="101" t="s">
        <v>22</v>
      </c>
      <c r="J71" s="101"/>
      <c r="K71" s="102"/>
      <c r="L71" s="102"/>
    </row>
    <row r="72" spans="1:12" s="5" customFormat="1" ht="15" customHeight="1">
      <c r="A72" s="127" t="s">
        <v>15</v>
      </c>
      <c r="B72" s="128"/>
      <c r="C72" s="129"/>
      <c r="D72" s="105" t="s">
        <v>2</v>
      </c>
      <c r="E72" s="105"/>
      <c r="F72" s="103" t="s">
        <v>43</v>
      </c>
      <c r="G72" s="103" t="s">
        <v>5</v>
      </c>
      <c r="H72" s="109" t="s">
        <v>44</v>
      </c>
      <c r="I72" s="103" t="s">
        <v>42</v>
      </c>
      <c r="J72" s="103" t="s">
        <v>56</v>
      </c>
      <c r="K72" s="103" t="s">
        <v>40</v>
      </c>
      <c r="L72" s="107" t="s">
        <v>41</v>
      </c>
    </row>
    <row r="73" spans="1:12" s="5" customFormat="1" ht="24.95" customHeight="1" thickBot="1">
      <c r="A73" s="130"/>
      <c r="B73" s="131"/>
      <c r="C73" s="132"/>
      <c r="D73" s="49" t="s">
        <v>13</v>
      </c>
      <c r="E73" s="57" t="s">
        <v>39</v>
      </c>
      <c r="F73" s="104"/>
      <c r="G73" s="104"/>
      <c r="H73" s="110"/>
      <c r="I73" s="104"/>
      <c r="J73" s="104"/>
      <c r="K73" s="104"/>
      <c r="L73" s="108"/>
    </row>
    <row r="74" spans="1:12" s="3" customFormat="1" ht="20.100000000000001" customHeight="1" thickTop="1">
      <c r="A74" s="24" t="str">
        <f>IF(B74="","",VLOOKUP(介護ロボット!B74,'集計（県管理用）'!$M$5:$O$15,2,0))</f>
        <v/>
      </c>
      <c r="B74" s="133"/>
      <c r="C74" s="134"/>
      <c r="D74" s="88"/>
      <c r="E74" s="93"/>
      <c r="F74" s="75"/>
      <c r="G74" s="76" t="str">
        <f>IF(F74="","",D74*F74)</f>
        <v/>
      </c>
      <c r="H74" s="82"/>
      <c r="I74" s="76" t="str">
        <f>IF(H74="","",ROUNDDOWN(F74*H74,-3))</f>
        <v/>
      </c>
      <c r="J74" s="76" t="str">
        <f>IF(B74="","",VLOOKUP(介護ロボット!B74,'集計（県管理用）'!$M$5:$O$15,3,0))</f>
        <v/>
      </c>
      <c r="K74" s="76" t="str">
        <f>IF(H74="","",IF(I74&gt;=J74,J74*D74,I74*D74))</f>
        <v/>
      </c>
      <c r="L74" s="85"/>
    </row>
    <row r="75" spans="1:12" s="3" customFormat="1" ht="20.100000000000001" customHeight="1">
      <c r="A75" s="50" t="str">
        <f>IF(B75="","",VLOOKUP(介護ロボット!B75,'集計（県管理用）'!$M$5:$O$15,2,0))</f>
        <v/>
      </c>
      <c r="B75" s="135"/>
      <c r="C75" s="136"/>
      <c r="D75" s="70"/>
      <c r="E75" s="94" t="s">
        <v>31</v>
      </c>
      <c r="F75" s="77"/>
      <c r="G75" s="78" t="str">
        <f t="shared" ref="G75:G76" si="19">IF(F75="","",D75*F75)</f>
        <v/>
      </c>
      <c r="H75" s="83"/>
      <c r="I75" s="76" t="str">
        <f t="shared" ref="I75:I78" si="20">IF(H75="","",ROUNDDOWN(F75*H75,-3))</f>
        <v/>
      </c>
      <c r="J75" s="76" t="str">
        <f>IF(B75="","",VLOOKUP(介護ロボット!B75,'集計（県管理用）'!$M$5:$O$15,3,0))</f>
        <v/>
      </c>
      <c r="K75" s="76" t="str">
        <f t="shared" ref="K75:K78" si="21">IF(H75="","",IF(I75&gt;=J75,J75*D75,I75*D75))</f>
        <v/>
      </c>
      <c r="L75" s="86"/>
    </row>
    <row r="76" spans="1:12" s="3" customFormat="1" ht="20.100000000000001" customHeight="1">
      <c r="A76" s="50" t="str">
        <f>IF(B76="","",VLOOKUP(介護ロボット!B76,'集計（県管理用）'!$M$5:$O$15,2,0))</f>
        <v/>
      </c>
      <c r="B76" s="135"/>
      <c r="C76" s="136"/>
      <c r="D76" s="70"/>
      <c r="E76" s="94" t="s">
        <v>31</v>
      </c>
      <c r="F76" s="77"/>
      <c r="G76" s="78" t="str">
        <f t="shared" si="19"/>
        <v/>
      </c>
      <c r="H76" s="83"/>
      <c r="I76" s="76" t="str">
        <f t="shared" si="20"/>
        <v/>
      </c>
      <c r="J76" s="76" t="str">
        <f>IF(B76="","",VLOOKUP(介護ロボット!B76,'集計（県管理用）'!$M$5:$O$15,3,0))</f>
        <v/>
      </c>
      <c r="K76" s="76" t="str">
        <f t="shared" si="21"/>
        <v/>
      </c>
      <c r="L76" s="86"/>
    </row>
    <row r="77" spans="1:12" s="3" customFormat="1" ht="20.100000000000001" customHeight="1">
      <c r="A77" s="50" t="str">
        <f>IF(B77="","",VLOOKUP(介護ロボット!B77,'集計（県管理用）'!$M$5:$O$15,2,0))</f>
        <v/>
      </c>
      <c r="B77" s="135"/>
      <c r="C77" s="136"/>
      <c r="D77" s="70"/>
      <c r="E77" s="94" t="s">
        <v>31</v>
      </c>
      <c r="F77" s="77"/>
      <c r="G77" s="78" t="str">
        <f>IF(F77="","",D77*F77)</f>
        <v/>
      </c>
      <c r="H77" s="83"/>
      <c r="I77" s="76" t="str">
        <f t="shared" si="20"/>
        <v/>
      </c>
      <c r="J77" s="76" t="str">
        <f>IF(B77="","",VLOOKUP(介護ロボット!B77,'集計（県管理用）'!$M$5:$O$15,3,0))</f>
        <v/>
      </c>
      <c r="K77" s="76" t="str">
        <f t="shared" si="21"/>
        <v/>
      </c>
      <c r="L77" s="86"/>
    </row>
    <row r="78" spans="1:12" s="3" customFormat="1" ht="20.100000000000001" customHeight="1" thickBot="1">
      <c r="A78" s="65" t="str">
        <f>IF(B78="","",VLOOKUP(介護ロボット!B78,'集計（県管理用）'!$M$5:$O$15,2,0))</f>
        <v/>
      </c>
      <c r="B78" s="137"/>
      <c r="C78" s="138"/>
      <c r="D78" s="89"/>
      <c r="E78" s="95" t="s">
        <v>31</v>
      </c>
      <c r="F78" s="79"/>
      <c r="G78" s="80" t="str">
        <f t="shared" ref="G78" si="22">IF(F78="","",D78*F78)</f>
        <v/>
      </c>
      <c r="H78" s="84"/>
      <c r="I78" s="81" t="str">
        <f t="shared" si="20"/>
        <v/>
      </c>
      <c r="J78" s="81" t="str">
        <f>IF(B78="","",VLOOKUP(介護ロボット!B78,'集計（県管理用）'!$M$5:$O$15,3,0))</f>
        <v/>
      </c>
      <c r="K78" s="81" t="str">
        <f t="shared" si="21"/>
        <v/>
      </c>
      <c r="L78" s="87"/>
    </row>
    <row r="79" spans="1:12" s="3" customFormat="1" ht="20.100000000000001" customHeight="1">
      <c r="H79" s="28"/>
    </row>
    <row r="80" spans="1:12" s="3" customFormat="1" ht="20.100000000000001" customHeight="1">
      <c r="H80" s="28"/>
    </row>
    <row r="81" spans="1:12" s="3" customFormat="1" ht="20.100000000000001" customHeight="1" thickBot="1">
      <c r="A81" s="106" t="s">
        <v>25</v>
      </c>
      <c r="B81" s="106"/>
      <c r="C81" s="121" t="s">
        <v>32</v>
      </c>
      <c r="D81" s="121"/>
      <c r="E81" s="121"/>
      <c r="F81" s="121"/>
      <c r="H81" s="29"/>
      <c r="I81" s="101" t="s">
        <v>22</v>
      </c>
      <c r="J81" s="101"/>
      <c r="K81" s="102"/>
      <c r="L81" s="102"/>
    </row>
    <row r="82" spans="1:12" s="5" customFormat="1" ht="15" customHeight="1">
      <c r="A82" s="127" t="s">
        <v>15</v>
      </c>
      <c r="B82" s="128"/>
      <c r="C82" s="129"/>
      <c r="D82" s="105" t="s">
        <v>2</v>
      </c>
      <c r="E82" s="105"/>
      <c r="F82" s="103" t="s">
        <v>43</v>
      </c>
      <c r="G82" s="103" t="s">
        <v>5</v>
      </c>
      <c r="H82" s="109" t="s">
        <v>44</v>
      </c>
      <c r="I82" s="103" t="s">
        <v>42</v>
      </c>
      <c r="J82" s="103" t="s">
        <v>56</v>
      </c>
      <c r="K82" s="103" t="s">
        <v>40</v>
      </c>
      <c r="L82" s="107" t="s">
        <v>41</v>
      </c>
    </row>
    <row r="83" spans="1:12" s="5" customFormat="1" ht="24.95" customHeight="1" thickBot="1">
      <c r="A83" s="130"/>
      <c r="B83" s="131"/>
      <c r="C83" s="132"/>
      <c r="D83" s="49" t="s">
        <v>13</v>
      </c>
      <c r="E83" s="57" t="s">
        <v>39</v>
      </c>
      <c r="F83" s="104"/>
      <c r="G83" s="104"/>
      <c r="H83" s="110"/>
      <c r="I83" s="104"/>
      <c r="J83" s="104"/>
      <c r="K83" s="104"/>
      <c r="L83" s="108"/>
    </row>
    <row r="84" spans="1:12" s="3" customFormat="1" ht="20.100000000000001" customHeight="1" thickTop="1">
      <c r="A84" s="24" t="str">
        <f>IF(B84="","",VLOOKUP(介護ロボット!B84,'集計（県管理用）'!$M$5:$O$15,2,0))</f>
        <v/>
      </c>
      <c r="B84" s="133"/>
      <c r="C84" s="134"/>
      <c r="D84" s="88"/>
      <c r="E84" s="93"/>
      <c r="F84" s="75"/>
      <c r="G84" s="76" t="str">
        <f>IF(F84="","",D84*F84)</f>
        <v/>
      </c>
      <c r="H84" s="82"/>
      <c r="I84" s="76" t="str">
        <f>IF(H84="","",ROUNDDOWN(F84*H84,-3))</f>
        <v/>
      </c>
      <c r="J84" s="76" t="str">
        <f>IF(B84="","",VLOOKUP(介護ロボット!B84,'集計（県管理用）'!$M$5:$O$15,3,0))</f>
        <v/>
      </c>
      <c r="K84" s="76" t="str">
        <f>IF(H84="","",IF(I84&gt;=J84,J84*D84,I84*D84))</f>
        <v/>
      </c>
      <c r="L84" s="85"/>
    </row>
    <row r="85" spans="1:12" s="3" customFormat="1" ht="20.100000000000001" customHeight="1">
      <c r="A85" s="50" t="str">
        <f>IF(B85="","",VLOOKUP(介護ロボット!B85,'集計（県管理用）'!$M$5:$O$15,2,0))</f>
        <v/>
      </c>
      <c r="B85" s="135"/>
      <c r="C85" s="136"/>
      <c r="D85" s="70"/>
      <c r="E85" s="94" t="s">
        <v>31</v>
      </c>
      <c r="F85" s="77"/>
      <c r="G85" s="78" t="str">
        <f t="shared" ref="G85:G86" si="23">IF(F85="","",D85*F85)</f>
        <v/>
      </c>
      <c r="H85" s="83"/>
      <c r="I85" s="76" t="str">
        <f t="shared" ref="I85:I88" si="24">IF(H85="","",ROUNDDOWN(F85*H85,-3))</f>
        <v/>
      </c>
      <c r="J85" s="76" t="str">
        <f>IF(B85="","",VLOOKUP(介護ロボット!B85,'集計（県管理用）'!$M$5:$O$15,3,0))</f>
        <v/>
      </c>
      <c r="K85" s="76" t="str">
        <f t="shared" ref="K85:K88" si="25">IF(H85="","",IF(I85&gt;=J85,J85*D85,I85*D85))</f>
        <v/>
      </c>
      <c r="L85" s="86"/>
    </row>
    <row r="86" spans="1:12" s="3" customFormat="1" ht="20.100000000000001" customHeight="1">
      <c r="A86" s="50" t="str">
        <f>IF(B86="","",VLOOKUP(介護ロボット!B86,'集計（県管理用）'!$M$5:$O$15,2,0))</f>
        <v/>
      </c>
      <c r="B86" s="135"/>
      <c r="C86" s="136"/>
      <c r="D86" s="70"/>
      <c r="E86" s="94" t="s">
        <v>31</v>
      </c>
      <c r="F86" s="77"/>
      <c r="G86" s="78" t="str">
        <f t="shared" si="23"/>
        <v/>
      </c>
      <c r="H86" s="83"/>
      <c r="I86" s="76" t="str">
        <f t="shared" si="24"/>
        <v/>
      </c>
      <c r="J86" s="76" t="str">
        <f>IF(B86="","",VLOOKUP(介護ロボット!B86,'集計（県管理用）'!$M$5:$O$15,3,0))</f>
        <v/>
      </c>
      <c r="K86" s="76" t="str">
        <f t="shared" si="25"/>
        <v/>
      </c>
      <c r="L86" s="86"/>
    </row>
    <row r="87" spans="1:12" s="3" customFormat="1" ht="20.100000000000001" customHeight="1">
      <c r="A87" s="50" t="str">
        <f>IF(B87="","",VLOOKUP(介護ロボット!B87,'集計（県管理用）'!$M$5:$O$15,2,0))</f>
        <v/>
      </c>
      <c r="B87" s="135"/>
      <c r="C87" s="136"/>
      <c r="D87" s="70"/>
      <c r="E87" s="94" t="s">
        <v>31</v>
      </c>
      <c r="F87" s="77"/>
      <c r="G87" s="78" t="str">
        <f>IF(F87="","",D87*F87)</f>
        <v/>
      </c>
      <c r="H87" s="83"/>
      <c r="I87" s="76" t="str">
        <f t="shared" si="24"/>
        <v/>
      </c>
      <c r="J87" s="76" t="str">
        <f>IF(B87="","",VLOOKUP(介護ロボット!B87,'集計（県管理用）'!$M$5:$O$15,3,0))</f>
        <v/>
      </c>
      <c r="K87" s="76" t="str">
        <f t="shared" si="25"/>
        <v/>
      </c>
      <c r="L87" s="86"/>
    </row>
    <row r="88" spans="1:12" s="3" customFormat="1" ht="20.100000000000001" customHeight="1" thickBot="1">
      <c r="A88" s="65" t="str">
        <f>IF(B88="","",VLOOKUP(介護ロボット!B88,'集計（県管理用）'!$M$5:$O$15,2,0))</f>
        <v/>
      </c>
      <c r="B88" s="137"/>
      <c r="C88" s="138"/>
      <c r="D88" s="89"/>
      <c r="E88" s="95" t="s">
        <v>31</v>
      </c>
      <c r="F88" s="79"/>
      <c r="G88" s="80" t="str">
        <f t="shared" ref="G88" si="26">IF(F88="","",D88*F88)</f>
        <v/>
      </c>
      <c r="H88" s="84"/>
      <c r="I88" s="81" t="str">
        <f t="shared" si="24"/>
        <v/>
      </c>
      <c r="J88" s="81" t="str">
        <f>IF(B88="","",VLOOKUP(介護ロボット!B88,'集計（県管理用）'!$M$5:$O$15,3,0))</f>
        <v/>
      </c>
      <c r="K88" s="81" t="str">
        <f t="shared" si="25"/>
        <v/>
      </c>
      <c r="L88" s="87"/>
    </row>
    <row r="89" spans="1:12" s="3" customFormat="1" ht="20.100000000000001" customHeight="1">
      <c r="H89" s="28"/>
    </row>
    <row r="90" spans="1:12" s="3" customFormat="1" ht="20.100000000000001" customHeight="1">
      <c r="H90" s="28"/>
    </row>
    <row r="91" spans="1:12" s="3" customFormat="1" ht="20.100000000000001" customHeight="1" thickBot="1">
      <c r="A91" s="106" t="s">
        <v>24</v>
      </c>
      <c r="B91" s="106"/>
      <c r="C91" s="121"/>
      <c r="D91" s="121"/>
      <c r="E91" s="121"/>
      <c r="F91" s="121"/>
      <c r="H91" s="29"/>
      <c r="I91" s="101" t="s">
        <v>22</v>
      </c>
      <c r="J91" s="101"/>
      <c r="K91" s="102"/>
      <c r="L91" s="102"/>
    </row>
    <row r="92" spans="1:12" s="5" customFormat="1" ht="15" customHeight="1">
      <c r="A92" s="127" t="s">
        <v>15</v>
      </c>
      <c r="B92" s="128"/>
      <c r="C92" s="129"/>
      <c r="D92" s="105" t="s">
        <v>2</v>
      </c>
      <c r="E92" s="105"/>
      <c r="F92" s="103" t="s">
        <v>43</v>
      </c>
      <c r="G92" s="103" t="s">
        <v>5</v>
      </c>
      <c r="H92" s="109" t="s">
        <v>44</v>
      </c>
      <c r="I92" s="103" t="s">
        <v>42</v>
      </c>
      <c r="J92" s="103" t="s">
        <v>56</v>
      </c>
      <c r="K92" s="103" t="s">
        <v>40</v>
      </c>
      <c r="L92" s="107" t="s">
        <v>41</v>
      </c>
    </row>
    <row r="93" spans="1:12" s="5" customFormat="1" ht="24.95" customHeight="1" thickBot="1">
      <c r="A93" s="130"/>
      <c r="B93" s="131"/>
      <c r="C93" s="132"/>
      <c r="D93" s="49" t="s">
        <v>13</v>
      </c>
      <c r="E93" s="57" t="s">
        <v>39</v>
      </c>
      <c r="F93" s="104"/>
      <c r="G93" s="104"/>
      <c r="H93" s="110"/>
      <c r="I93" s="104"/>
      <c r="J93" s="104"/>
      <c r="K93" s="104"/>
      <c r="L93" s="108"/>
    </row>
    <row r="94" spans="1:12" s="3" customFormat="1" ht="20.100000000000001" customHeight="1" thickTop="1">
      <c r="A94" s="24" t="str">
        <f>IF(B94="","",VLOOKUP(介護ロボット!B94,'集計（県管理用）'!$M$5:$O$15,2,0))</f>
        <v/>
      </c>
      <c r="B94" s="133"/>
      <c r="C94" s="134"/>
      <c r="D94" s="88"/>
      <c r="E94" s="90"/>
      <c r="F94" s="75"/>
      <c r="G94" s="76" t="str">
        <f>IF(F94="","",D94*F94)</f>
        <v/>
      </c>
      <c r="H94" s="82"/>
      <c r="I94" s="76" t="str">
        <f>IF(H94="","",ROUNDDOWN(F94*H94,-3))</f>
        <v/>
      </c>
      <c r="J94" s="76" t="str">
        <f>IF(B94="","",VLOOKUP(介護ロボット!B94,'集計（県管理用）'!$M$5:$O$15,3,0))</f>
        <v/>
      </c>
      <c r="K94" s="76" t="str">
        <f>IF(H94="","",IF(I94&gt;=J94,J94*D94,I94*D94))</f>
        <v/>
      </c>
      <c r="L94" s="85"/>
    </row>
    <row r="95" spans="1:12" s="3" customFormat="1" ht="20.100000000000001" customHeight="1">
      <c r="A95" s="50" t="str">
        <f>IF(B95="","",VLOOKUP(介護ロボット!B95,'集計（県管理用）'!$M$5:$O$15,2,0))</f>
        <v/>
      </c>
      <c r="B95" s="135"/>
      <c r="C95" s="136"/>
      <c r="D95" s="70"/>
      <c r="E95" s="91"/>
      <c r="F95" s="77"/>
      <c r="G95" s="78" t="str">
        <f t="shared" ref="G95:G96" si="27">IF(F95="","",D95*F95)</f>
        <v/>
      </c>
      <c r="H95" s="83"/>
      <c r="I95" s="76" t="str">
        <f t="shared" ref="I95:I98" si="28">IF(H95="","",ROUNDDOWN(F95*H95,-3))</f>
        <v/>
      </c>
      <c r="J95" s="76" t="str">
        <f>IF(B95="","",VLOOKUP(介護ロボット!B95,'集計（県管理用）'!$M$5:$O$15,3,0))</f>
        <v/>
      </c>
      <c r="K95" s="76" t="str">
        <f t="shared" ref="K95:K98" si="29">IF(H95="","",IF(I95&gt;=J95,J95*D95,I95*D95))</f>
        <v/>
      </c>
      <c r="L95" s="86"/>
    </row>
    <row r="96" spans="1:12" s="3" customFormat="1" ht="20.100000000000001" customHeight="1">
      <c r="A96" s="50" t="str">
        <f>IF(B96="","",VLOOKUP(介護ロボット!B96,'集計（県管理用）'!$M$5:$O$15,2,0))</f>
        <v/>
      </c>
      <c r="B96" s="135"/>
      <c r="C96" s="136"/>
      <c r="D96" s="70"/>
      <c r="E96" s="91" t="s">
        <v>31</v>
      </c>
      <c r="F96" s="77"/>
      <c r="G96" s="78" t="str">
        <f t="shared" si="27"/>
        <v/>
      </c>
      <c r="H96" s="83"/>
      <c r="I96" s="76" t="str">
        <f t="shared" si="28"/>
        <v/>
      </c>
      <c r="J96" s="76" t="str">
        <f>IF(B96="","",VLOOKUP(介護ロボット!B96,'集計（県管理用）'!$M$5:$O$15,3,0))</f>
        <v/>
      </c>
      <c r="K96" s="76" t="str">
        <f t="shared" si="29"/>
        <v/>
      </c>
      <c r="L96" s="86"/>
    </row>
    <row r="97" spans="1:12" s="3" customFormat="1" ht="20.100000000000001" customHeight="1">
      <c r="A97" s="50" t="str">
        <f>IF(B97="","",VLOOKUP(介護ロボット!B97,'集計（県管理用）'!$M$5:$O$15,2,0))</f>
        <v/>
      </c>
      <c r="B97" s="135"/>
      <c r="C97" s="136"/>
      <c r="D97" s="70"/>
      <c r="E97" s="91" t="s">
        <v>31</v>
      </c>
      <c r="F97" s="77"/>
      <c r="G97" s="78" t="str">
        <f>IF(F97="","",D97*F97)</f>
        <v/>
      </c>
      <c r="H97" s="83"/>
      <c r="I97" s="76" t="str">
        <f t="shared" si="28"/>
        <v/>
      </c>
      <c r="J97" s="76" t="str">
        <f>IF(B97="","",VLOOKUP(介護ロボット!B97,'集計（県管理用）'!$M$5:$O$15,3,0))</f>
        <v/>
      </c>
      <c r="K97" s="76" t="str">
        <f t="shared" si="29"/>
        <v/>
      </c>
      <c r="L97" s="86"/>
    </row>
    <row r="98" spans="1:12" s="3" customFormat="1" ht="20.100000000000001" customHeight="1" thickBot="1">
      <c r="A98" s="65" t="str">
        <f>IF(B98="","",VLOOKUP(介護ロボット!B98,'集計（県管理用）'!$M$5:$O$15,2,0))</f>
        <v/>
      </c>
      <c r="B98" s="137"/>
      <c r="C98" s="138"/>
      <c r="D98" s="89"/>
      <c r="E98" s="92" t="s">
        <v>31</v>
      </c>
      <c r="F98" s="79"/>
      <c r="G98" s="80" t="str">
        <f t="shared" ref="G98" si="30">IF(F98="","",D98*F98)</f>
        <v/>
      </c>
      <c r="H98" s="84"/>
      <c r="I98" s="81" t="str">
        <f t="shared" si="28"/>
        <v/>
      </c>
      <c r="J98" s="81" t="str">
        <f>IF(B98="","",VLOOKUP(介護ロボット!B98,'集計（県管理用）'!$M$5:$O$15,3,0))</f>
        <v/>
      </c>
      <c r="K98" s="81" t="str">
        <f t="shared" si="29"/>
        <v/>
      </c>
      <c r="L98" s="87"/>
    </row>
    <row r="99" spans="1:12" s="3" customFormat="1" ht="20.100000000000001" customHeight="1">
      <c r="A99" s="14"/>
      <c r="B99" s="14"/>
      <c r="C99" s="14"/>
      <c r="D99" s="14"/>
      <c r="E99" s="9"/>
      <c r="F99" s="9"/>
      <c r="G99" s="15"/>
      <c r="H99" s="15"/>
      <c r="I99" s="15"/>
      <c r="J99" s="15"/>
      <c r="K99" s="15"/>
      <c r="L99" s="16"/>
    </row>
    <row r="100" spans="1:12" s="3" customFormat="1" ht="20.100000000000001" customHeight="1">
      <c r="H100" s="28"/>
    </row>
    <row r="101" spans="1:12" s="3" customFormat="1" ht="20.100000000000001" customHeight="1">
      <c r="H101" s="28"/>
    </row>
    <row r="102" spans="1:12" s="3" customFormat="1" ht="20.100000000000001" customHeight="1">
      <c r="H102" s="28"/>
    </row>
    <row r="103" spans="1:12" s="3" customFormat="1" ht="20.100000000000001" customHeight="1">
      <c r="H103" s="28"/>
    </row>
    <row r="104" spans="1:12" s="3" customFormat="1" ht="20.100000000000001" customHeight="1">
      <c r="H104" s="28"/>
    </row>
    <row r="105" spans="1:12" s="3" customFormat="1" ht="20.100000000000001" customHeight="1">
      <c r="H105" s="28"/>
    </row>
    <row r="106" spans="1:12" s="3" customFormat="1" ht="20.100000000000001" customHeight="1">
      <c r="H106" s="28"/>
    </row>
    <row r="107" spans="1:12" s="3" customFormat="1" ht="20.100000000000001" customHeight="1">
      <c r="H107" s="28"/>
    </row>
    <row r="108" spans="1:12" s="3" customFormat="1" ht="20.100000000000001" customHeight="1">
      <c r="H108" s="28"/>
    </row>
    <row r="109" spans="1:12" s="3" customFormat="1" ht="20.100000000000001" customHeight="1">
      <c r="H109" s="28"/>
    </row>
    <row r="110" spans="1:12" s="3" customFormat="1" ht="20.100000000000001" customHeight="1">
      <c r="H110" s="28"/>
    </row>
    <row r="111" spans="1:12" s="3" customFormat="1" ht="20.100000000000001" customHeight="1">
      <c r="H111" s="28"/>
    </row>
    <row r="112" spans="1:12" s="3" customFormat="1" ht="20.100000000000001" customHeight="1">
      <c r="H112" s="28"/>
    </row>
    <row r="113" spans="8:8" s="3" customFormat="1" ht="20.100000000000001" customHeight="1">
      <c r="H113" s="28"/>
    </row>
    <row r="114" spans="8:8" s="3" customFormat="1" ht="20.100000000000001" customHeight="1">
      <c r="H114" s="28"/>
    </row>
    <row r="115" spans="8:8" s="3" customFormat="1" ht="20.100000000000001" customHeight="1">
      <c r="H115" s="28"/>
    </row>
    <row r="116" spans="8:8" s="3" customFormat="1" ht="20.100000000000001" customHeight="1">
      <c r="H116" s="28"/>
    </row>
    <row r="117" spans="8:8" s="3" customFormat="1" ht="20.100000000000001" customHeight="1">
      <c r="H117" s="28"/>
    </row>
    <row r="118" spans="8:8" s="3" customFormat="1" ht="20.100000000000001" customHeight="1">
      <c r="H118" s="28"/>
    </row>
    <row r="119" spans="8:8" s="3" customFormat="1" ht="20.100000000000001" customHeight="1">
      <c r="H119" s="28"/>
    </row>
    <row r="120" spans="8:8" s="3" customFormat="1" ht="20.100000000000001" customHeight="1">
      <c r="H120" s="28"/>
    </row>
    <row r="121" spans="8:8" s="3" customFormat="1" ht="20.100000000000001" customHeight="1">
      <c r="H121" s="28"/>
    </row>
    <row r="122" spans="8:8" s="3" customFormat="1" ht="20.100000000000001" customHeight="1">
      <c r="H122" s="28"/>
    </row>
    <row r="123" spans="8:8" s="3" customFormat="1" ht="20.100000000000001" customHeight="1">
      <c r="H123" s="28"/>
    </row>
    <row r="124" spans="8:8" s="3" customFormat="1" ht="20.100000000000001" customHeight="1">
      <c r="H124" s="28"/>
    </row>
    <row r="125" spans="8:8" s="3" customFormat="1" ht="20.100000000000001" customHeight="1">
      <c r="H125" s="28"/>
    </row>
    <row r="126" spans="8:8" s="3" customFormat="1" ht="20.100000000000001" customHeight="1">
      <c r="H126" s="28"/>
    </row>
    <row r="127" spans="8:8" s="3" customFormat="1" ht="20.100000000000001" customHeight="1">
      <c r="H127" s="28"/>
    </row>
    <row r="128" spans="8:8" s="3" customFormat="1" ht="20.100000000000001" customHeight="1">
      <c r="H128" s="28"/>
    </row>
    <row r="129" spans="8:8" s="3" customFormat="1" ht="20.100000000000001" customHeight="1">
      <c r="H129" s="28"/>
    </row>
    <row r="130" spans="8:8" s="3" customFormat="1" ht="20.100000000000001" customHeight="1">
      <c r="H130" s="28"/>
    </row>
    <row r="131" spans="8:8" s="3" customFormat="1" ht="20.100000000000001" customHeight="1">
      <c r="H131" s="28"/>
    </row>
    <row r="132" spans="8:8" s="3" customFormat="1" ht="20.100000000000001" customHeight="1">
      <c r="H132" s="28"/>
    </row>
    <row r="133" spans="8:8" s="3" customFormat="1" ht="20.100000000000001" customHeight="1">
      <c r="H133" s="28"/>
    </row>
    <row r="134" spans="8:8" s="3" customFormat="1" ht="20.100000000000001" customHeight="1">
      <c r="H134" s="28"/>
    </row>
    <row r="135" spans="8:8" s="3" customFormat="1" ht="20.100000000000001" customHeight="1">
      <c r="H135" s="28"/>
    </row>
    <row r="136" spans="8:8" s="3" customFormat="1" ht="20.100000000000001" customHeight="1">
      <c r="H136" s="28"/>
    </row>
    <row r="137" spans="8:8" s="3" customFormat="1" ht="20.100000000000001" customHeight="1">
      <c r="H137" s="28"/>
    </row>
    <row r="138" spans="8:8" s="3" customFormat="1" ht="20.100000000000001" customHeight="1">
      <c r="H138" s="28"/>
    </row>
    <row r="139" spans="8:8" s="3" customFormat="1" ht="20.100000000000001" customHeight="1">
      <c r="H139" s="28"/>
    </row>
    <row r="140" spans="8:8" s="3" customFormat="1" ht="20.100000000000001" customHeight="1">
      <c r="H140" s="28"/>
    </row>
    <row r="141" spans="8:8" s="3" customFormat="1" ht="20.100000000000001" customHeight="1">
      <c r="H141" s="28"/>
    </row>
    <row r="142" spans="8:8" s="3" customFormat="1" ht="20.100000000000001" customHeight="1">
      <c r="H142" s="28"/>
    </row>
    <row r="143" spans="8:8" s="3" customFormat="1" ht="20.100000000000001" customHeight="1">
      <c r="H143" s="28"/>
    </row>
    <row r="144" spans="8:8" s="3" customFormat="1" ht="20.100000000000001" customHeight="1">
      <c r="H144" s="28"/>
    </row>
    <row r="145" spans="8:8" s="3" customFormat="1" ht="20.100000000000001" customHeight="1">
      <c r="H145" s="28"/>
    </row>
    <row r="146" spans="8:8" s="3" customFormat="1" ht="20.100000000000001" customHeight="1">
      <c r="H146" s="28"/>
    </row>
    <row r="147" spans="8:8" s="3" customFormat="1" ht="20.100000000000001" customHeight="1">
      <c r="H147" s="28"/>
    </row>
    <row r="148" spans="8:8" s="3" customFormat="1" ht="20.100000000000001" customHeight="1">
      <c r="H148" s="28"/>
    </row>
    <row r="149" spans="8:8" s="3" customFormat="1" ht="20.100000000000001" customHeight="1">
      <c r="H149" s="28"/>
    </row>
    <row r="150" spans="8:8" s="3" customFormat="1" ht="20.100000000000001" customHeight="1">
      <c r="H150" s="28"/>
    </row>
    <row r="151" spans="8:8" s="3" customFormat="1" ht="20.100000000000001" customHeight="1">
      <c r="H151" s="28"/>
    </row>
    <row r="152" spans="8:8" s="3" customFormat="1" ht="20.100000000000001" customHeight="1">
      <c r="H152" s="28"/>
    </row>
    <row r="153" spans="8:8" s="3" customFormat="1" ht="20.100000000000001" customHeight="1">
      <c r="H153" s="28"/>
    </row>
    <row r="154" spans="8:8" s="3" customFormat="1" ht="20.100000000000001" customHeight="1">
      <c r="H154" s="28"/>
    </row>
    <row r="155" spans="8:8" s="3" customFormat="1" ht="20.100000000000001" customHeight="1">
      <c r="H155" s="28"/>
    </row>
    <row r="156" spans="8:8" s="3" customFormat="1" ht="20.100000000000001" customHeight="1">
      <c r="H156" s="28"/>
    </row>
    <row r="157" spans="8:8" s="3" customFormat="1" ht="20.100000000000001" customHeight="1">
      <c r="H157" s="28"/>
    </row>
    <row r="158" spans="8:8" s="3" customFormat="1" ht="20.100000000000001" customHeight="1">
      <c r="H158" s="28"/>
    </row>
    <row r="159" spans="8:8" s="3" customFormat="1" ht="20.100000000000001" customHeight="1">
      <c r="H159" s="28"/>
    </row>
    <row r="160" spans="8:8" s="3" customFormat="1" ht="20.100000000000001" customHeight="1">
      <c r="H160" s="28"/>
    </row>
    <row r="161" spans="8:8" s="3" customFormat="1" ht="20.100000000000001" customHeight="1">
      <c r="H161" s="28"/>
    </row>
    <row r="162" spans="8:8" s="3" customFormat="1" ht="20.100000000000001" customHeight="1">
      <c r="H162" s="28"/>
    </row>
    <row r="163" spans="8:8" s="3" customFormat="1" ht="20.100000000000001" customHeight="1">
      <c r="H163" s="28"/>
    </row>
    <row r="164" spans="8:8" s="3" customFormat="1" ht="20.100000000000001" customHeight="1">
      <c r="H164" s="28"/>
    </row>
    <row r="165" spans="8:8" s="3" customFormat="1" ht="20.100000000000001" customHeight="1">
      <c r="H165" s="28"/>
    </row>
    <row r="166" spans="8:8" s="3" customFormat="1" ht="20.100000000000001" customHeight="1">
      <c r="H166" s="28"/>
    </row>
    <row r="167" spans="8:8" s="3" customFormat="1" ht="20.100000000000001" customHeight="1">
      <c r="H167" s="28"/>
    </row>
    <row r="168" spans="8:8" s="3" customFormat="1" ht="20.100000000000001" customHeight="1">
      <c r="H168" s="28"/>
    </row>
    <row r="169" spans="8:8" s="3" customFormat="1" ht="20.100000000000001" customHeight="1">
      <c r="H169" s="28"/>
    </row>
    <row r="170" spans="8:8" s="3" customFormat="1" ht="20.100000000000001" customHeight="1">
      <c r="H170" s="28"/>
    </row>
    <row r="171" spans="8:8" s="3" customFormat="1" ht="20.100000000000001" customHeight="1">
      <c r="H171" s="28"/>
    </row>
    <row r="172" spans="8:8" s="3" customFormat="1" ht="20.100000000000001" customHeight="1">
      <c r="H172" s="28"/>
    </row>
    <row r="173" spans="8:8" s="3" customFormat="1" ht="20.100000000000001" customHeight="1">
      <c r="H173" s="28"/>
    </row>
    <row r="174" spans="8:8" s="3" customFormat="1" ht="20.100000000000001" customHeight="1">
      <c r="H174" s="28"/>
    </row>
    <row r="175" spans="8:8" s="3" customFormat="1" ht="20.100000000000001" customHeight="1">
      <c r="H175" s="28"/>
    </row>
    <row r="176" spans="8:8" s="3" customFormat="1" ht="20.100000000000001" customHeight="1">
      <c r="H176" s="28"/>
    </row>
    <row r="177" spans="8:8" s="3" customFormat="1" ht="20.100000000000001" customHeight="1">
      <c r="H177" s="28"/>
    </row>
    <row r="178" spans="8:8" s="3" customFormat="1" ht="20.100000000000001" customHeight="1">
      <c r="H178" s="28"/>
    </row>
    <row r="179" spans="8:8" s="3" customFormat="1" ht="20.100000000000001" customHeight="1">
      <c r="H179" s="28"/>
    </row>
    <row r="180" spans="8:8" s="3" customFormat="1" ht="20.100000000000001" customHeight="1">
      <c r="H180" s="28"/>
    </row>
    <row r="181" spans="8:8" s="3" customFormat="1" ht="20.100000000000001" customHeight="1">
      <c r="H181" s="28"/>
    </row>
    <row r="182" spans="8:8" s="3" customFormat="1" ht="20.100000000000001" customHeight="1">
      <c r="H182" s="28"/>
    </row>
    <row r="183" spans="8:8" s="3" customFormat="1" ht="20.100000000000001" customHeight="1">
      <c r="H183" s="28"/>
    </row>
    <row r="184" spans="8:8" s="3" customFormat="1" ht="20.100000000000001" customHeight="1">
      <c r="H184" s="28"/>
    </row>
    <row r="185" spans="8:8" s="3" customFormat="1" ht="20.100000000000001" customHeight="1">
      <c r="H185" s="28"/>
    </row>
    <row r="186" spans="8:8" s="3" customFormat="1" ht="20.100000000000001" customHeight="1">
      <c r="H186" s="28"/>
    </row>
    <row r="187" spans="8:8" s="3" customFormat="1" ht="20.100000000000001" customHeight="1">
      <c r="H187" s="28"/>
    </row>
    <row r="188" spans="8:8" s="3" customFormat="1" ht="20.100000000000001" customHeight="1">
      <c r="H188" s="28"/>
    </row>
    <row r="189" spans="8:8" s="3" customFormat="1" ht="20.100000000000001" customHeight="1">
      <c r="H189" s="28"/>
    </row>
    <row r="190" spans="8:8" s="3" customFormat="1" ht="20.100000000000001" customHeight="1">
      <c r="H190" s="28"/>
    </row>
    <row r="191" spans="8:8" s="3" customFormat="1" ht="20.100000000000001" customHeight="1">
      <c r="H191" s="28"/>
    </row>
  </sheetData>
  <mergeCells count="168">
    <mergeCell ref="B49:C49"/>
    <mergeCell ref="A52:C53"/>
    <mergeCell ref="B94:C94"/>
    <mergeCell ref="B95:C95"/>
    <mergeCell ref="B96:C96"/>
    <mergeCell ref="B97:C97"/>
    <mergeCell ref="B98:C98"/>
    <mergeCell ref="B54:C54"/>
    <mergeCell ref="B55:C55"/>
    <mergeCell ref="B56:C56"/>
    <mergeCell ref="B57:C57"/>
    <mergeCell ref="B58:C58"/>
    <mergeCell ref="A62:C63"/>
    <mergeCell ref="B64:C64"/>
    <mergeCell ref="C32:F32"/>
    <mergeCell ref="C42:F42"/>
    <mergeCell ref="C51:F51"/>
    <mergeCell ref="C61:F61"/>
    <mergeCell ref="C71:F71"/>
    <mergeCell ref="C81:F81"/>
    <mergeCell ref="C91:F91"/>
    <mergeCell ref="A23:C24"/>
    <mergeCell ref="B25:C25"/>
    <mergeCell ref="B26:C26"/>
    <mergeCell ref="B27:C27"/>
    <mergeCell ref="B28:C28"/>
    <mergeCell ref="B29:C29"/>
    <mergeCell ref="A33:C34"/>
    <mergeCell ref="B35:C35"/>
    <mergeCell ref="B36:C36"/>
    <mergeCell ref="B37:C37"/>
    <mergeCell ref="B38:C38"/>
    <mergeCell ref="B39:C39"/>
    <mergeCell ref="A43:C44"/>
    <mergeCell ref="B45:C45"/>
    <mergeCell ref="B46:C46"/>
    <mergeCell ref="B47:C47"/>
    <mergeCell ref="B48:C48"/>
    <mergeCell ref="H62:H63"/>
    <mergeCell ref="A71:B71"/>
    <mergeCell ref="I71:J71"/>
    <mergeCell ref="K71:L71"/>
    <mergeCell ref="H72:H73"/>
    <mergeCell ref="I81:J81"/>
    <mergeCell ref="K81:L81"/>
    <mergeCell ref="H82:H83"/>
    <mergeCell ref="I91:J91"/>
    <mergeCell ref="K91:L91"/>
    <mergeCell ref="B65:C65"/>
    <mergeCell ref="B66:C66"/>
    <mergeCell ref="B67:C67"/>
    <mergeCell ref="B68:C68"/>
    <mergeCell ref="A72:C73"/>
    <mergeCell ref="B74:C74"/>
    <mergeCell ref="B75:C75"/>
    <mergeCell ref="B76:C76"/>
    <mergeCell ref="B77:C77"/>
    <mergeCell ref="B78:C78"/>
    <mergeCell ref="I62:I63"/>
    <mergeCell ref="J62:J63"/>
    <mergeCell ref="A8:L8"/>
    <mergeCell ref="A9:D9"/>
    <mergeCell ref="G9:I9"/>
    <mergeCell ref="A10:D10"/>
    <mergeCell ref="G10:I10"/>
    <mergeCell ref="E9:F9"/>
    <mergeCell ref="E10:F10"/>
    <mergeCell ref="A1:L1"/>
    <mergeCell ref="A3:L3"/>
    <mergeCell ref="A4:L4"/>
    <mergeCell ref="A5:L5"/>
    <mergeCell ref="A6:L6"/>
    <mergeCell ref="A7:L7"/>
    <mergeCell ref="J9:L9"/>
    <mergeCell ref="J10:L10"/>
    <mergeCell ref="L33:L34"/>
    <mergeCell ref="H52:H53"/>
    <mergeCell ref="I33:I34"/>
    <mergeCell ref="J33:J34"/>
    <mergeCell ref="I43:I44"/>
    <mergeCell ref="J43:J44"/>
    <mergeCell ref="I52:I53"/>
    <mergeCell ref="J52:J53"/>
    <mergeCell ref="D33:E33"/>
    <mergeCell ref="F33:F34"/>
    <mergeCell ref="D92:E92"/>
    <mergeCell ref="F92:F93"/>
    <mergeCell ref="G92:G93"/>
    <mergeCell ref="A91:B91"/>
    <mergeCell ref="I92:I93"/>
    <mergeCell ref="J92:J93"/>
    <mergeCell ref="A81:B81"/>
    <mergeCell ref="D72:E72"/>
    <mergeCell ref="F72:F73"/>
    <mergeCell ref="G72:G73"/>
    <mergeCell ref="H92:H93"/>
    <mergeCell ref="A82:C83"/>
    <mergeCell ref="B84:C84"/>
    <mergeCell ref="B85:C85"/>
    <mergeCell ref="B86:C86"/>
    <mergeCell ref="B87:C87"/>
    <mergeCell ref="B88:C88"/>
    <mergeCell ref="A92:C93"/>
    <mergeCell ref="I72:I73"/>
    <mergeCell ref="J72:J73"/>
    <mergeCell ref="K92:K93"/>
    <mergeCell ref="L92:L93"/>
    <mergeCell ref="A22:B22"/>
    <mergeCell ref="K72:K73"/>
    <mergeCell ref="L72:L73"/>
    <mergeCell ref="D82:E82"/>
    <mergeCell ref="F82:F83"/>
    <mergeCell ref="G82:G83"/>
    <mergeCell ref="K82:K83"/>
    <mergeCell ref="L82:L83"/>
    <mergeCell ref="K52:K53"/>
    <mergeCell ref="L52:L53"/>
    <mergeCell ref="D62:E62"/>
    <mergeCell ref="F62:F63"/>
    <mergeCell ref="G62:G63"/>
    <mergeCell ref="K62:K63"/>
    <mergeCell ref="L62:L63"/>
    <mergeCell ref="I82:I83"/>
    <mergeCell ref="J82:J83"/>
    <mergeCell ref="A51:B51"/>
    <mergeCell ref="A42:B42"/>
    <mergeCell ref="A32:B32"/>
    <mergeCell ref="I23:I24"/>
    <mergeCell ref="J23:J24"/>
    <mergeCell ref="K22:L22"/>
    <mergeCell ref="H23:H24"/>
    <mergeCell ref="I22:J22"/>
    <mergeCell ref="A11:L11"/>
    <mergeCell ref="A12:L12"/>
    <mergeCell ref="A13:L13"/>
    <mergeCell ref="A15:L15"/>
    <mergeCell ref="A16:L16"/>
    <mergeCell ref="A17:L17"/>
    <mergeCell ref="C22:F22"/>
    <mergeCell ref="L23:L24"/>
    <mergeCell ref="K23:K24"/>
    <mergeCell ref="A18:L18"/>
    <mergeCell ref="A19:L19"/>
    <mergeCell ref="A14:L14"/>
    <mergeCell ref="I61:J61"/>
    <mergeCell ref="K61:L61"/>
    <mergeCell ref="G33:G34"/>
    <mergeCell ref="D23:E23"/>
    <mergeCell ref="F23:F24"/>
    <mergeCell ref="G23:G24"/>
    <mergeCell ref="D43:E43"/>
    <mergeCell ref="A61:B61"/>
    <mergeCell ref="D52:E52"/>
    <mergeCell ref="F52:F53"/>
    <mergeCell ref="G52:G53"/>
    <mergeCell ref="F43:F44"/>
    <mergeCell ref="G43:G44"/>
    <mergeCell ref="K43:K44"/>
    <mergeCell ref="L43:L44"/>
    <mergeCell ref="I32:J32"/>
    <mergeCell ref="K32:L32"/>
    <mergeCell ref="H33:H34"/>
    <mergeCell ref="I42:J42"/>
    <mergeCell ref="K42:L42"/>
    <mergeCell ref="H43:H44"/>
    <mergeCell ref="I51:J51"/>
    <mergeCell ref="K51:L51"/>
    <mergeCell ref="K33:K34"/>
  </mergeCells>
  <phoneticPr fontId="1"/>
  <dataValidations xWindow="247" yWindow="608" count="1">
    <dataValidation type="whole" allowBlank="1" showInputMessage="1" showErrorMessage="1" sqref="D74:D78 D25:D29 D84:D88 D35:D39 D45:D49 D54:D58 D64:D68 D94:D98">
      <formula1>1</formula1>
      <formula2>999</formula2>
    </dataValidation>
  </dataValidations>
  <printOptions horizontalCentered="1" verticalCentered="1"/>
  <pageMargins left="0.25" right="0.25" top="0.75" bottom="0.75" header="0.3" footer="0.3"/>
  <pageSetup paperSize="9" scale="80" fitToWidth="0" fitToHeight="0" orientation="landscape" r:id="rId1"/>
  <rowBreaks count="2" manualBreakCount="2">
    <brk id="29" max="11" man="1"/>
    <brk id="59" max="11" man="1"/>
  </rowBreaks>
  <colBreaks count="1" manualBreakCount="1">
    <brk id="12" max="110" man="1"/>
  </colBreaks>
  <ignoredErrors>
    <ignoredError sqref="A25:A29 A35:A39 A45:A49 A94:A98 A54:A58 A64:A68 A74:A78 A84:A88" unlockedFormula="1"/>
  </ignoredErrors>
  <drawing r:id="rId2"/>
  <extLst>
    <ext xmlns:x14="http://schemas.microsoft.com/office/spreadsheetml/2009/9/main" uri="{CCE6A557-97BC-4b89-ADB6-D9C93CAAB3DF}">
      <x14:dataValidations xmlns:xm="http://schemas.microsoft.com/office/excel/2006/main" xWindow="247" yWindow="608" count="3">
        <x14:dataValidation type="list" allowBlank="1" showInputMessage="1" showErrorMessage="1" prompt="リストから選択">
          <x14:formula1>
            <xm:f>'集計（県管理用）'!$K$7:$K$9</xm:f>
          </x14:formula1>
          <xm:sqref>E74:E78 E25:E29 E84:E88 E35:E39 E45:E49 E54:E58 E64:E68 E94:E98</xm:sqref>
        </x14:dataValidation>
        <x14:dataValidation type="list" showInputMessage="1" showErrorMessage="1" prompt="リストから選択">
          <x14:formula1>
            <xm:f>'集計（県管理用）'!$K$4:$K$6</xm:f>
          </x14:formula1>
          <xm:sqref>H25:H29 H84:H88 H35:H39 H45:H49 H54:H58 H64:H68 H74:H78 H94:H98</xm:sqref>
        </x14:dataValidation>
        <x14:dataValidation type="list" showInputMessage="1" showErrorMessage="1" prompt="リストから選択">
          <x14:formula1>
            <xm:f>'集計（県管理用）'!$M$4:$M$15</xm:f>
          </x14:formula1>
          <xm:sqref>B64:B68 B74:B78 B84:B88 B25:B29 B35:B39 B45:B49 B54:B58 B94:B98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1"/>
  <sheetViews>
    <sheetView tabSelected="1" view="pageBreakPreview" zoomScaleNormal="100" zoomScaleSheetLayoutView="100" workbookViewId="0">
      <selection activeCell="I42" sqref="I42"/>
    </sheetView>
  </sheetViews>
  <sheetFormatPr defaultRowHeight="18.75"/>
  <cols>
    <col min="1" max="2" width="15.625" customWidth="1"/>
    <col min="3" max="4" width="5.625" customWidth="1"/>
    <col min="5" max="6" width="15.625" customWidth="1"/>
    <col min="7" max="7" width="5.625" style="22" customWidth="1"/>
    <col min="8" max="8" width="15.625" style="22" customWidth="1"/>
    <col min="9" max="10" width="15.625" customWidth="1"/>
    <col min="11" max="11" width="5.375" customWidth="1"/>
    <col min="12" max="12" width="14.375" customWidth="1"/>
  </cols>
  <sheetData>
    <row r="1" spans="1:12" s="1" customFormat="1" ht="20.100000000000001" customHeight="1">
      <c r="A1" s="145" t="s">
        <v>18</v>
      </c>
      <c r="B1" s="145"/>
      <c r="C1" s="145"/>
      <c r="D1" s="145"/>
      <c r="E1" s="145"/>
      <c r="F1" s="145"/>
      <c r="G1" s="145"/>
      <c r="H1" s="145"/>
      <c r="I1" s="145"/>
      <c r="J1" s="145"/>
    </row>
    <row r="2" spans="1:12" s="1" customFormat="1" ht="20.100000000000001" customHeight="1">
      <c r="A2" s="4"/>
      <c r="B2" s="4"/>
      <c r="C2" s="4"/>
      <c r="D2" s="4"/>
      <c r="E2" s="4"/>
      <c r="F2" s="4"/>
      <c r="G2" s="4"/>
      <c r="H2" s="4"/>
      <c r="I2" s="4"/>
      <c r="J2" s="74" t="s">
        <v>87</v>
      </c>
    </row>
    <row r="3" spans="1:12" s="1" customFormat="1" ht="20.100000000000001" customHeight="1">
      <c r="A3" s="146" t="s">
        <v>16</v>
      </c>
      <c r="B3" s="146"/>
      <c r="C3" s="146"/>
      <c r="D3" s="146"/>
      <c r="E3" s="146"/>
      <c r="F3" s="146"/>
      <c r="G3" s="146"/>
      <c r="H3" s="146"/>
      <c r="I3" s="146"/>
      <c r="J3" s="146"/>
    </row>
    <row r="4" spans="1:12" s="1" customFormat="1" ht="20.100000000000001" customHeight="1">
      <c r="A4" s="147" t="s">
        <v>72</v>
      </c>
      <c r="B4" s="147"/>
      <c r="C4" s="147"/>
      <c r="D4" s="147"/>
      <c r="E4" s="147"/>
      <c r="F4" s="147"/>
      <c r="G4" s="147"/>
      <c r="H4" s="147"/>
      <c r="I4" s="147"/>
      <c r="J4" s="147"/>
    </row>
    <row r="5" spans="1:12" s="1" customFormat="1" ht="20.100000000000001" customHeight="1">
      <c r="A5" s="148" t="s">
        <v>12</v>
      </c>
      <c r="B5" s="148"/>
      <c r="C5" s="148"/>
      <c r="D5" s="148"/>
      <c r="E5" s="148"/>
      <c r="F5" s="148"/>
      <c r="G5" s="148"/>
      <c r="H5" s="148"/>
      <c r="I5" s="148"/>
      <c r="J5" s="148"/>
    </row>
    <row r="6" spans="1:12" s="1" customFormat="1" ht="20.100000000000001" customHeight="1">
      <c r="A6" s="148" t="s">
        <v>17</v>
      </c>
      <c r="B6" s="148"/>
      <c r="C6" s="148"/>
      <c r="D6" s="148"/>
      <c r="E6" s="148"/>
      <c r="F6" s="148"/>
      <c r="G6" s="148"/>
      <c r="H6" s="148"/>
      <c r="I6" s="148"/>
      <c r="J6" s="148"/>
    </row>
    <row r="7" spans="1:12" s="1" customFormat="1" ht="20.100000000000001" customHeight="1">
      <c r="A7" s="139" t="s">
        <v>9</v>
      </c>
      <c r="B7" s="139"/>
      <c r="C7" s="139"/>
      <c r="D7" s="139"/>
      <c r="E7" s="139"/>
      <c r="F7" s="139"/>
      <c r="G7" s="139"/>
      <c r="H7" s="139"/>
      <c r="I7" s="139"/>
      <c r="J7" s="139"/>
    </row>
    <row r="8" spans="1:12" s="1" customFormat="1" ht="20.100000000000001" customHeight="1" thickBot="1">
      <c r="A8" s="139" t="s">
        <v>79</v>
      </c>
      <c r="B8" s="139"/>
      <c r="C8" s="139"/>
      <c r="D8" s="139"/>
      <c r="E8" s="139"/>
      <c r="F8" s="139"/>
      <c r="G8" s="139"/>
      <c r="H8" s="139"/>
      <c r="I8" s="139"/>
      <c r="J8" s="139"/>
    </row>
    <row r="9" spans="1:12" s="1" customFormat="1" ht="39.950000000000003" customHeight="1" thickBot="1">
      <c r="A9" s="140" t="s">
        <v>0</v>
      </c>
      <c r="B9" s="141"/>
      <c r="C9" s="141" t="s">
        <v>4</v>
      </c>
      <c r="D9" s="141"/>
      <c r="E9" s="141"/>
      <c r="F9" s="141" t="s">
        <v>3</v>
      </c>
      <c r="G9" s="141"/>
      <c r="H9" s="141" t="s">
        <v>1</v>
      </c>
      <c r="I9" s="141"/>
      <c r="J9" s="174"/>
    </row>
    <row r="10" spans="1:12" s="5" customFormat="1" ht="20.100000000000001" customHeight="1" thickTop="1" thickBot="1">
      <c r="A10" s="142"/>
      <c r="B10" s="143"/>
      <c r="C10" s="144"/>
      <c r="D10" s="144"/>
      <c r="E10" s="144"/>
      <c r="F10" s="144"/>
      <c r="G10" s="144"/>
      <c r="H10" s="144"/>
      <c r="I10" s="144"/>
      <c r="J10" s="175"/>
    </row>
    <row r="11" spans="1:12" s="1" customFormat="1" ht="20.100000000000001" customHeight="1">
      <c r="A11" s="111"/>
      <c r="B11" s="172"/>
      <c r="C11" s="172"/>
      <c r="D11" s="172"/>
      <c r="E11" s="172"/>
      <c r="F11" s="172"/>
      <c r="G11" s="172"/>
      <c r="H11" s="172"/>
      <c r="I11" s="172"/>
      <c r="J11" s="172"/>
    </row>
    <row r="12" spans="1:12" s="1" customFormat="1" ht="20.100000000000001" customHeight="1">
      <c r="A12" s="111"/>
      <c r="B12" s="172"/>
      <c r="C12" s="172"/>
      <c r="D12" s="172"/>
      <c r="E12" s="172"/>
      <c r="F12" s="172"/>
      <c r="G12" s="172"/>
      <c r="H12" s="172"/>
      <c r="I12" s="172"/>
      <c r="J12" s="172"/>
    </row>
    <row r="13" spans="1:12" s="2" customFormat="1" ht="20.100000000000001" customHeight="1">
      <c r="A13" s="112" t="s">
        <v>10</v>
      </c>
      <c r="B13" s="113"/>
      <c r="C13" s="113"/>
      <c r="D13" s="113"/>
      <c r="E13" s="113"/>
      <c r="F13" s="113"/>
      <c r="G13" s="113"/>
      <c r="H13" s="113"/>
      <c r="I13" s="113"/>
      <c r="J13" s="114"/>
    </row>
    <row r="14" spans="1:12" s="2" customFormat="1" ht="20.100000000000001" customHeight="1">
      <c r="A14" s="115" t="s">
        <v>81</v>
      </c>
      <c r="B14" s="125"/>
      <c r="C14" s="125"/>
      <c r="D14" s="125"/>
      <c r="E14" s="125"/>
      <c r="F14" s="125"/>
      <c r="G14" s="125"/>
      <c r="H14" s="125"/>
      <c r="I14" s="125"/>
      <c r="J14" s="125"/>
      <c r="K14" s="125"/>
      <c r="L14" s="126"/>
    </row>
    <row r="15" spans="1:12" s="1" customFormat="1" ht="20.100000000000001" customHeight="1">
      <c r="A15" s="115" t="s">
        <v>85</v>
      </c>
      <c r="B15" s="116"/>
      <c r="C15" s="116"/>
      <c r="D15" s="116"/>
      <c r="E15" s="116"/>
      <c r="F15" s="116"/>
      <c r="G15" s="116"/>
      <c r="H15" s="116"/>
      <c r="I15" s="116"/>
      <c r="J15" s="117"/>
    </row>
    <row r="16" spans="1:12" s="1" customFormat="1" ht="20.100000000000001" customHeight="1">
      <c r="A16" s="115" t="s">
        <v>83</v>
      </c>
      <c r="B16" s="116"/>
      <c r="C16" s="116"/>
      <c r="D16" s="116"/>
      <c r="E16" s="116"/>
      <c r="F16" s="116"/>
      <c r="G16" s="116"/>
      <c r="H16" s="116"/>
      <c r="I16" s="116"/>
      <c r="J16" s="117"/>
    </row>
    <row r="17" spans="1:10" s="1" customFormat="1" ht="20.100000000000001" customHeight="1">
      <c r="A17" s="118" t="s">
        <v>84</v>
      </c>
      <c r="B17" s="119"/>
      <c r="C17" s="119"/>
      <c r="D17" s="119"/>
      <c r="E17" s="119"/>
      <c r="F17" s="119"/>
      <c r="G17" s="119"/>
      <c r="H17" s="119"/>
      <c r="I17" s="119"/>
      <c r="J17" s="120"/>
    </row>
    <row r="18" spans="1:10" s="1" customFormat="1" ht="20.100000000000001" customHeight="1">
      <c r="A18" s="115" t="s">
        <v>11</v>
      </c>
      <c r="B18" s="116"/>
      <c r="C18" s="116"/>
      <c r="D18" s="116"/>
      <c r="E18" s="116"/>
      <c r="F18" s="116"/>
      <c r="G18" s="116"/>
      <c r="H18" s="116"/>
      <c r="I18" s="116"/>
      <c r="J18" s="117"/>
    </row>
    <row r="19" spans="1:10" s="1" customFormat="1" ht="20.100000000000001" customHeight="1">
      <c r="A19" s="122" t="s">
        <v>19</v>
      </c>
      <c r="B19" s="123"/>
      <c r="C19" s="123"/>
      <c r="D19" s="123"/>
      <c r="E19" s="123"/>
      <c r="F19" s="123"/>
      <c r="G19" s="123"/>
      <c r="H19" s="123"/>
      <c r="I19" s="123"/>
      <c r="J19" s="124"/>
    </row>
    <row r="20" spans="1:10" s="1" customFormat="1" ht="20.100000000000001" customHeight="1">
      <c r="A20" s="17"/>
      <c r="B20" s="17"/>
      <c r="C20" s="17"/>
      <c r="D20" s="17"/>
      <c r="E20" s="17"/>
      <c r="F20" s="17"/>
      <c r="G20" s="17"/>
      <c r="H20" s="17"/>
      <c r="I20" s="17"/>
      <c r="J20" s="17"/>
    </row>
    <row r="21" spans="1:10" s="3" customFormat="1" ht="20.100000000000001" customHeight="1">
      <c r="A21" s="17"/>
      <c r="B21" s="17"/>
      <c r="C21" s="17"/>
      <c r="D21" s="17"/>
      <c r="E21" s="17"/>
      <c r="F21" s="17"/>
      <c r="G21" s="17"/>
      <c r="H21" s="17"/>
      <c r="I21" s="17"/>
      <c r="J21" s="17"/>
    </row>
    <row r="22" spans="1:10" s="1" customFormat="1" ht="20.100000000000001" customHeight="1">
      <c r="A22" s="10" t="s">
        <v>8</v>
      </c>
      <c r="B22" s="10"/>
      <c r="G22" s="3"/>
      <c r="H22" s="3"/>
    </row>
    <row r="23" spans="1:10" s="1" customFormat="1" ht="20.100000000000001" customHeight="1" thickBot="1">
      <c r="A23" s="20" t="s">
        <v>23</v>
      </c>
      <c r="B23" s="178" t="s">
        <v>32</v>
      </c>
      <c r="C23" s="178"/>
      <c r="D23" s="178"/>
      <c r="E23" s="178"/>
      <c r="G23" s="21" t="s">
        <v>22</v>
      </c>
      <c r="H23" s="173"/>
      <c r="I23" s="173"/>
      <c r="J23" s="173"/>
    </row>
    <row r="24" spans="1:10" s="25" customFormat="1" ht="15" customHeight="1">
      <c r="A24" s="127" t="s">
        <v>20</v>
      </c>
      <c r="B24" s="167"/>
      <c r="C24" s="170" t="s">
        <v>2</v>
      </c>
      <c r="D24" s="171"/>
      <c r="E24" s="103" t="s">
        <v>43</v>
      </c>
      <c r="F24" s="155" t="s">
        <v>5</v>
      </c>
      <c r="G24" s="109" t="s">
        <v>44</v>
      </c>
      <c r="H24" s="103" t="s">
        <v>74</v>
      </c>
      <c r="I24" s="155" t="s">
        <v>21</v>
      </c>
      <c r="J24" s="157" t="s">
        <v>73</v>
      </c>
    </row>
    <row r="25" spans="1:10" s="25" customFormat="1" ht="24.95" customHeight="1" thickBot="1">
      <c r="A25" s="168"/>
      <c r="B25" s="169"/>
      <c r="C25" s="96" t="s">
        <v>13</v>
      </c>
      <c r="D25" s="97" t="s">
        <v>39</v>
      </c>
      <c r="E25" s="104"/>
      <c r="F25" s="156"/>
      <c r="G25" s="110"/>
      <c r="H25" s="104"/>
      <c r="I25" s="156"/>
      <c r="J25" s="158"/>
    </row>
    <row r="26" spans="1:10" s="1" customFormat="1" ht="20.100000000000001" customHeight="1" thickTop="1">
      <c r="A26" s="159"/>
      <c r="B26" s="160"/>
      <c r="C26" s="72"/>
      <c r="D26" s="93"/>
      <c r="E26" s="6"/>
      <c r="F26" s="7" t="str">
        <f>IF(C26="","",C26*E26)</f>
        <v/>
      </c>
      <c r="G26" s="161"/>
      <c r="H26" s="161"/>
      <c r="I26" s="161"/>
      <c r="J26" s="162"/>
    </row>
    <row r="27" spans="1:10" s="1" customFormat="1" ht="20.100000000000001" customHeight="1">
      <c r="A27" s="163"/>
      <c r="B27" s="164"/>
      <c r="C27" s="70"/>
      <c r="D27" s="94"/>
      <c r="E27" s="8"/>
      <c r="F27" s="7" t="str">
        <f t="shared" ref="F27:F30" si="0">IF(C27="","",C27*E27)</f>
        <v/>
      </c>
      <c r="G27" s="161"/>
      <c r="H27" s="161"/>
      <c r="I27" s="161"/>
      <c r="J27" s="162"/>
    </row>
    <row r="28" spans="1:10" s="1" customFormat="1" ht="20.100000000000001" customHeight="1">
      <c r="A28" s="163"/>
      <c r="B28" s="164"/>
      <c r="C28" s="70"/>
      <c r="D28" s="94"/>
      <c r="E28" s="8"/>
      <c r="F28" s="7" t="str">
        <f t="shared" si="0"/>
        <v/>
      </c>
      <c r="G28" s="161"/>
      <c r="H28" s="161"/>
      <c r="I28" s="161"/>
      <c r="J28" s="162"/>
    </row>
    <row r="29" spans="1:10" s="1" customFormat="1" ht="20.100000000000001" customHeight="1">
      <c r="A29" s="163" t="s">
        <v>31</v>
      </c>
      <c r="B29" s="164"/>
      <c r="C29" s="70"/>
      <c r="D29" s="94"/>
      <c r="E29" s="8"/>
      <c r="F29" s="7" t="str">
        <f t="shared" si="0"/>
        <v/>
      </c>
      <c r="G29" s="161"/>
      <c r="H29" s="161"/>
      <c r="I29" s="161"/>
      <c r="J29" s="162"/>
    </row>
    <row r="30" spans="1:10" s="1" customFormat="1" ht="20.100000000000001" customHeight="1">
      <c r="A30" s="163" t="s">
        <v>31</v>
      </c>
      <c r="B30" s="164"/>
      <c r="C30" s="71"/>
      <c r="D30" s="94"/>
      <c r="E30" s="19"/>
      <c r="F30" s="7" t="str">
        <f t="shared" si="0"/>
        <v/>
      </c>
      <c r="G30" s="161"/>
      <c r="H30" s="161"/>
      <c r="I30" s="161"/>
      <c r="J30" s="162"/>
    </row>
    <row r="31" spans="1:10" s="1" customFormat="1" ht="20.100000000000001" customHeight="1" thickBot="1">
      <c r="A31" s="165" t="s">
        <v>7</v>
      </c>
      <c r="B31" s="166"/>
      <c r="C31" s="176"/>
      <c r="D31" s="177"/>
      <c r="E31" s="11"/>
      <c r="F31" s="12" t="str">
        <f>IF(F26="","",SUM(F26:F30))</f>
        <v/>
      </c>
      <c r="G31" s="84"/>
      <c r="H31" s="12" t="str">
        <f>IF(G31="","",ROUNDDOWN(F31*G31,-3))</f>
        <v/>
      </c>
      <c r="I31" s="18"/>
      <c r="J31" s="13" t="str">
        <f>IF(I31=0,"",MIN(H31,I31))</f>
        <v/>
      </c>
    </row>
    <row r="32" spans="1:10" s="1" customFormat="1" ht="20.100000000000001" customHeight="1">
      <c r="G32" s="3"/>
      <c r="H32" s="3"/>
    </row>
    <row r="33" spans="1:10" s="3" customFormat="1" ht="20.100000000000001" customHeight="1"/>
    <row r="34" spans="1:10" s="1" customFormat="1" ht="20.100000000000001" customHeight="1" thickBot="1">
      <c r="A34" s="20" t="s">
        <v>30</v>
      </c>
      <c r="B34" s="179" t="s">
        <v>32</v>
      </c>
      <c r="C34" s="179"/>
      <c r="D34" s="179"/>
      <c r="E34" s="179"/>
      <c r="G34" s="21" t="s">
        <v>22</v>
      </c>
      <c r="H34" s="173"/>
      <c r="I34" s="173"/>
      <c r="J34" s="173"/>
    </row>
    <row r="35" spans="1:10" s="25" customFormat="1" ht="15" customHeight="1">
      <c r="A35" s="127" t="s">
        <v>20</v>
      </c>
      <c r="B35" s="167"/>
      <c r="C35" s="170" t="s">
        <v>2</v>
      </c>
      <c r="D35" s="171"/>
      <c r="E35" s="103" t="s">
        <v>43</v>
      </c>
      <c r="F35" s="155" t="s">
        <v>5</v>
      </c>
      <c r="G35" s="109" t="s">
        <v>44</v>
      </c>
      <c r="H35" s="103" t="s">
        <v>74</v>
      </c>
      <c r="I35" s="155" t="s">
        <v>21</v>
      </c>
      <c r="J35" s="157" t="s">
        <v>73</v>
      </c>
    </row>
    <row r="36" spans="1:10" s="25" customFormat="1" ht="24.95" customHeight="1" thickBot="1">
      <c r="A36" s="168"/>
      <c r="B36" s="169"/>
      <c r="C36" s="96" t="s">
        <v>13</v>
      </c>
      <c r="D36" s="97" t="s">
        <v>39</v>
      </c>
      <c r="E36" s="104"/>
      <c r="F36" s="156"/>
      <c r="G36" s="110"/>
      <c r="H36" s="104"/>
      <c r="I36" s="156"/>
      <c r="J36" s="158"/>
    </row>
    <row r="37" spans="1:10" s="1" customFormat="1" ht="20.100000000000001" customHeight="1" thickTop="1">
      <c r="A37" s="159"/>
      <c r="B37" s="160"/>
      <c r="C37" s="72"/>
      <c r="D37" s="93"/>
      <c r="E37" s="6"/>
      <c r="F37" s="7" t="str">
        <f>IF(C37="","",C37*E37)</f>
        <v/>
      </c>
      <c r="G37" s="161"/>
      <c r="H37" s="161"/>
      <c r="I37" s="161"/>
      <c r="J37" s="162"/>
    </row>
    <row r="38" spans="1:10" s="1" customFormat="1" ht="20.100000000000001" customHeight="1">
      <c r="A38" s="163" t="s">
        <v>31</v>
      </c>
      <c r="B38" s="164"/>
      <c r="C38" s="70"/>
      <c r="D38" s="94"/>
      <c r="E38" s="8"/>
      <c r="F38" s="7" t="str">
        <f t="shared" ref="F38:F41" si="1">IF(C38="","",C38*E38)</f>
        <v/>
      </c>
      <c r="G38" s="161"/>
      <c r="H38" s="161"/>
      <c r="I38" s="161"/>
      <c r="J38" s="162"/>
    </row>
    <row r="39" spans="1:10" s="1" customFormat="1" ht="20.100000000000001" customHeight="1">
      <c r="A39" s="163" t="s">
        <v>31</v>
      </c>
      <c r="B39" s="164"/>
      <c r="C39" s="70"/>
      <c r="D39" s="94"/>
      <c r="E39" s="8"/>
      <c r="F39" s="7" t="str">
        <f t="shared" si="1"/>
        <v/>
      </c>
      <c r="G39" s="161"/>
      <c r="H39" s="161"/>
      <c r="I39" s="161"/>
      <c r="J39" s="162"/>
    </row>
    <row r="40" spans="1:10" s="1" customFormat="1" ht="20.100000000000001" customHeight="1">
      <c r="A40" s="163" t="s">
        <v>31</v>
      </c>
      <c r="B40" s="164"/>
      <c r="C40" s="70"/>
      <c r="D40" s="94"/>
      <c r="E40" s="8"/>
      <c r="F40" s="7" t="str">
        <f t="shared" si="1"/>
        <v/>
      </c>
      <c r="G40" s="161"/>
      <c r="H40" s="161"/>
      <c r="I40" s="161"/>
      <c r="J40" s="162"/>
    </row>
    <row r="41" spans="1:10" s="1" customFormat="1" ht="20.100000000000001" customHeight="1">
      <c r="A41" s="163" t="s">
        <v>31</v>
      </c>
      <c r="B41" s="164"/>
      <c r="C41" s="71"/>
      <c r="D41" s="94"/>
      <c r="E41" s="19"/>
      <c r="F41" s="7" t="str">
        <f t="shared" si="1"/>
        <v/>
      </c>
      <c r="G41" s="161"/>
      <c r="H41" s="161"/>
      <c r="I41" s="161"/>
      <c r="J41" s="162"/>
    </row>
    <row r="42" spans="1:10" s="1" customFormat="1" ht="20.100000000000001" customHeight="1" thickBot="1">
      <c r="A42" s="165" t="s">
        <v>7</v>
      </c>
      <c r="B42" s="166"/>
      <c r="C42" s="176"/>
      <c r="D42" s="177"/>
      <c r="E42" s="11"/>
      <c r="F42" s="12" t="str">
        <f>IF(F37="","",SUM(F37:F41))</f>
        <v/>
      </c>
      <c r="G42" s="84"/>
      <c r="H42" s="12" t="str">
        <f>IF(G42="","",ROUNDDOWN(F42*G42,-3))</f>
        <v/>
      </c>
      <c r="I42" s="18"/>
      <c r="J42" s="13" t="str">
        <f>IF(I42=0,"",MIN(H42,I42))</f>
        <v/>
      </c>
    </row>
    <row r="43" spans="1:10" s="1" customFormat="1" ht="20.100000000000001" customHeight="1">
      <c r="G43" s="3"/>
      <c r="H43" s="3"/>
    </row>
    <row r="44" spans="1:10" s="3" customFormat="1" ht="20.100000000000001" customHeight="1"/>
    <row r="45" spans="1:10" s="1" customFormat="1" ht="20.100000000000001" customHeight="1" thickBot="1">
      <c r="A45" s="20" t="s">
        <v>29</v>
      </c>
      <c r="B45" s="179" t="s">
        <v>32</v>
      </c>
      <c r="C45" s="179"/>
      <c r="D45" s="179"/>
      <c r="E45" s="179"/>
      <c r="G45" s="21" t="s">
        <v>22</v>
      </c>
      <c r="H45" s="173"/>
      <c r="I45" s="173"/>
      <c r="J45" s="173"/>
    </row>
    <row r="46" spans="1:10" s="5" customFormat="1" ht="15" customHeight="1">
      <c r="A46" s="127" t="s">
        <v>20</v>
      </c>
      <c r="B46" s="167"/>
      <c r="C46" s="170" t="s">
        <v>2</v>
      </c>
      <c r="D46" s="171"/>
      <c r="E46" s="103" t="s">
        <v>43</v>
      </c>
      <c r="F46" s="155" t="s">
        <v>5</v>
      </c>
      <c r="G46" s="109" t="s">
        <v>44</v>
      </c>
      <c r="H46" s="103" t="s">
        <v>74</v>
      </c>
      <c r="I46" s="155" t="s">
        <v>21</v>
      </c>
      <c r="J46" s="157" t="s">
        <v>73</v>
      </c>
    </row>
    <row r="47" spans="1:10" s="5" customFormat="1" ht="24.95" customHeight="1" thickBot="1">
      <c r="A47" s="168"/>
      <c r="B47" s="169"/>
      <c r="C47" s="96" t="s">
        <v>13</v>
      </c>
      <c r="D47" s="97" t="s">
        <v>39</v>
      </c>
      <c r="E47" s="104"/>
      <c r="F47" s="156"/>
      <c r="G47" s="110"/>
      <c r="H47" s="104"/>
      <c r="I47" s="156"/>
      <c r="J47" s="158"/>
    </row>
    <row r="48" spans="1:10" s="1" customFormat="1" ht="20.100000000000001" customHeight="1" thickTop="1">
      <c r="A48" s="159" t="s">
        <v>31</v>
      </c>
      <c r="B48" s="160"/>
      <c r="C48" s="72"/>
      <c r="D48" s="93"/>
      <c r="E48" s="6"/>
      <c r="F48" s="7" t="str">
        <f>IF(C48="","",C48*E48)</f>
        <v/>
      </c>
      <c r="G48" s="161"/>
      <c r="H48" s="161"/>
      <c r="I48" s="161"/>
      <c r="J48" s="162"/>
    </row>
    <row r="49" spans="1:10" s="1" customFormat="1" ht="20.100000000000001" customHeight="1">
      <c r="A49" s="163" t="s">
        <v>31</v>
      </c>
      <c r="B49" s="164"/>
      <c r="C49" s="70"/>
      <c r="D49" s="94"/>
      <c r="E49" s="8"/>
      <c r="F49" s="7" t="str">
        <f t="shared" ref="F49:F52" si="2">IF(C49="","",C49*E49)</f>
        <v/>
      </c>
      <c r="G49" s="161"/>
      <c r="H49" s="161"/>
      <c r="I49" s="161"/>
      <c r="J49" s="162"/>
    </row>
    <row r="50" spans="1:10" s="1" customFormat="1" ht="20.100000000000001" customHeight="1">
      <c r="A50" s="163" t="s">
        <v>31</v>
      </c>
      <c r="B50" s="164"/>
      <c r="C50" s="70"/>
      <c r="D50" s="94"/>
      <c r="E50" s="8"/>
      <c r="F50" s="7" t="str">
        <f t="shared" si="2"/>
        <v/>
      </c>
      <c r="G50" s="161"/>
      <c r="H50" s="161"/>
      <c r="I50" s="161"/>
      <c r="J50" s="162"/>
    </row>
    <row r="51" spans="1:10" s="1" customFormat="1" ht="20.100000000000001" customHeight="1">
      <c r="A51" s="163" t="s">
        <v>31</v>
      </c>
      <c r="B51" s="164"/>
      <c r="C51" s="70"/>
      <c r="D51" s="94"/>
      <c r="E51" s="8"/>
      <c r="F51" s="7" t="str">
        <f t="shared" si="2"/>
        <v/>
      </c>
      <c r="G51" s="161"/>
      <c r="H51" s="161"/>
      <c r="I51" s="161"/>
      <c r="J51" s="162"/>
    </row>
    <row r="52" spans="1:10" s="1" customFormat="1" ht="20.100000000000001" customHeight="1">
      <c r="A52" s="163" t="s">
        <v>31</v>
      </c>
      <c r="B52" s="164"/>
      <c r="C52" s="71"/>
      <c r="D52" s="94"/>
      <c r="E52" s="19"/>
      <c r="F52" s="7" t="str">
        <f t="shared" si="2"/>
        <v/>
      </c>
      <c r="G52" s="161"/>
      <c r="H52" s="161"/>
      <c r="I52" s="161"/>
      <c r="J52" s="162"/>
    </row>
    <row r="53" spans="1:10" s="1" customFormat="1" ht="20.100000000000001" customHeight="1" thickBot="1">
      <c r="A53" s="165" t="s">
        <v>7</v>
      </c>
      <c r="B53" s="166"/>
      <c r="C53" s="176"/>
      <c r="D53" s="177"/>
      <c r="E53" s="11"/>
      <c r="F53" s="12" t="str">
        <f>IF(F48="","",SUM(F48:F52))</f>
        <v/>
      </c>
      <c r="G53" s="84"/>
      <c r="H53" s="12" t="str">
        <f>IF(G53="","",ROUNDDOWN(F53*G53,-3))</f>
        <v/>
      </c>
      <c r="I53" s="18"/>
      <c r="J53" s="13" t="str">
        <f>IF(I53=0,"",MIN(H53,I53))</f>
        <v/>
      </c>
    </row>
    <row r="54" spans="1:10" s="1" customFormat="1" ht="20.100000000000001" customHeight="1">
      <c r="G54" s="3"/>
      <c r="H54" s="3"/>
    </row>
    <row r="55" spans="1:10" s="3" customFormat="1" ht="20.100000000000001" customHeight="1"/>
    <row r="56" spans="1:10" s="1" customFormat="1" ht="20.100000000000001" customHeight="1" thickBot="1">
      <c r="A56" s="20" t="s">
        <v>28</v>
      </c>
      <c r="B56" s="179" t="s">
        <v>32</v>
      </c>
      <c r="C56" s="179"/>
      <c r="D56" s="179"/>
      <c r="E56" s="179"/>
      <c r="G56" s="21" t="s">
        <v>22</v>
      </c>
      <c r="H56" s="173"/>
      <c r="I56" s="173"/>
      <c r="J56" s="173"/>
    </row>
    <row r="57" spans="1:10" s="5" customFormat="1" ht="15" customHeight="1">
      <c r="A57" s="127" t="s">
        <v>20</v>
      </c>
      <c r="B57" s="167"/>
      <c r="C57" s="170" t="s">
        <v>2</v>
      </c>
      <c r="D57" s="171"/>
      <c r="E57" s="103" t="s">
        <v>43</v>
      </c>
      <c r="F57" s="155" t="s">
        <v>5</v>
      </c>
      <c r="G57" s="109" t="s">
        <v>44</v>
      </c>
      <c r="H57" s="103" t="s">
        <v>74</v>
      </c>
      <c r="I57" s="155" t="s">
        <v>21</v>
      </c>
      <c r="J57" s="157" t="s">
        <v>73</v>
      </c>
    </row>
    <row r="58" spans="1:10" s="5" customFormat="1" ht="24.95" customHeight="1" thickBot="1">
      <c r="A58" s="168"/>
      <c r="B58" s="169"/>
      <c r="C58" s="96" t="s">
        <v>13</v>
      </c>
      <c r="D58" s="97" t="s">
        <v>39</v>
      </c>
      <c r="E58" s="104"/>
      <c r="F58" s="156"/>
      <c r="G58" s="110"/>
      <c r="H58" s="104"/>
      <c r="I58" s="156"/>
      <c r="J58" s="158"/>
    </row>
    <row r="59" spans="1:10" s="1" customFormat="1" ht="20.100000000000001" customHeight="1" thickTop="1">
      <c r="A59" s="159" t="s">
        <v>31</v>
      </c>
      <c r="B59" s="160"/>
      <c r="C59" s="72"/>
      <c r="D59" s="93"/>
      <c r="E59" s="6"/>
      <c r="F59" s="7" t="str">
        <f>IF(C59="","",C59*E59)</f>
        <v/>
      </c>
      <c r="G59" s="161"/>
      <c r="H59" s="161"/>
      <c r="I59" s="161"/>
      <c r="J59" s="162"/>
    </row>
    <row r="60" spans="1:10" s="1" customFormat="1" ht="20.100000000000001" customHeight="1">
      <c r="A60" s="163" t="s">
        <v>31</v>
      </c>
      <c r="B60" s="164"/>
      <c r="C60" s="70"/>
      <c r="D60" s="94"/>
      <c r="E60" s="8"/>
      <c r="F60" s="7" t="str">
        <f t="shared" ref="F60:F63" si="3">IF(C60="","",C60*E60)</f>
        <v/>
      </c>
      <c r="G60" s="161"/>
      <c r="H60" s="161"/>
      <c r="I60" s="161"/>
      <c r="J60" s="162"/>
    </row>
    <row r="61" spans="1:10" s="1" customFormat="1" ht="20.100000000000001" customHeight="1">
      <c r="A61" s="163" t="s">
        <v>31</v>
      </c>
      <c r="B61" s="164"/>
      <c r="C61" s="70"/>
      <c r="D61" s="94"/>
      <c r="E61" s="8"/>
      <c r="F61" s="7" t="str">
        <f t="shared" si="3"/>
        <v/>
      </c>
      <c r="G61" s="161"/>
      <c r="H61" s="161"/>
      <c r="I61" s="161"/>
      <c r="J61" s="162"/>
    </row>
    <row r="62" spans="1:10" s="1" customFormat="1" ht="20.100000000000001" customHeight="1">
      <c r="A62" s="163" t="s">
        <v>31</v>
      </c>
      <c r="B62" s="164"/>
      <c r="C62" s="70"/>
      <c r="D62" s="94"/>
      <c r="E62" s="8"/>
      <c r="F62" s="7" t="str">
        <f t="shared" si="3"/>
        <v/>
      </c>
      <c r="G62" s="161"/>
      <c r="H62" s="161"/>
      <c r="I62" s="161"/>
      <c r="J62" s="162"/>
    </row>
    <row r="63" spans="1:10" s="1" customFormat="1" ht="20.100000000000001" customHeight="1">
      <c r="A63" s="163" t="s">
        <v>31</v>
      </c>
      <c r="B63" s="164"/>
      <c r="C63" s="71"/>
      <c r="D63" s="94"/>
      <c r="E63" s="19"/>
      <c r="F63" s="7" t="str">
        <f t="shared" si="3"/>
        <v/>
      </c>
      <c r="G63" s="161"/>
      <c r="H63" s="161"/>
      <c r="I63" s="161"/>
      <c r="J63" s="162"/>
    </row>
    <row r="64" spans="1:10" s="1" customFormat="1" ht="20.100000000000001" customHeight="1" thickBot="1">
      <c r="A64" s="165" t="s">
        <v>7</v>
      </c>
      <c r="B64" s="166"/>
      <c r="C64" s="176"/>
      <c r="D64" s="177"/>
      <c r="E64" s="11"/>
      <c r="F64" s="12" t="str">
        <f>IF(F59="","",SUM(F59:F63))</f>
        <v/>
      </c>
      <c r="G64" s="84"/>
      <c r="H64" s="12" t="str">
        <f>IF(G64="","",ROUNDDOWN(F64*G64,-3))</f>
        <v/>
      </c>
      <c r="I64" s="18"/>
      <c r="J64" s="13" t="str">
        <f>IF(I64=0,"",MIN(H64,I64))</f>
        <v/>
      </c>
    </row>
    <row r="65" spans="1:10" s="1" customFormat="1" ht="20.100000000000001" customHeight="1">
      <c r="G65" s="3"/>
      <c r="H65" s="3"/>
    </row>
    <row r="66" spans="1:10" s="3" customFormat="1" ht="20.100000000000001" customHeight="1"/>
    <row r="67" spans="1:10" s="1" customFormat="1" ht="20.100000000000001" customHeight="1" thickBot="1">
      <c r="A67" s="20" t="s">
        <v>27</v>
      </c>
      <c r="B67" s="179" t="s">
        <v>32</v>
      </c>
      <c r="C67" s="179"/>
      <c r="D67" s="179"/>
      <c r="E67" s="179"/>
      <c r="G67" s="21" t="s">
        <v>22</v>
      </c>
      <c r="H67" s="173"/>
      <c r="I67" s="173"/>
      <c r="J67" s="173"/>
    </row>
    <row r="68" spans="1:10" s="5" customFormat="1" ht="15" customHeight="1">
      <c r="A68" s="127" t="s">
        <v>20</v>
      </c>
      <c r="B68" s="167"/>
      <c r="C68" s="170" t="s">
        <v>2</v>
      </c>
      <c r="D68" s="171"/>
      <c r="E68" s="103" t="s">
        <v>43</v>
      </c>
      <c r="F68" s="155" t="s">
        <v>5</v>
      </c>
      <c r="G68" s="109" t="s">
        <v>44</v>
      </c>
      <c r="H68" s="103" t="s">
        <v>74</v>
      </c>
      <c r="I68" s="155" t="s">
        <v>21</v>
      </c>
      <c r="J68" s="157" t="s">
        <v>73</v>
      </c>
    </row>
    <row r="69" spans="1:10" s="5" customFormat="1" ht="24.95" customHeight="1" thickBot="1">
      <c r="A69" s="168"/>
      <c r="B69" s="169"/>
      <c r="C69" s="96" t="s">
        <v>13</v>
      </c>
      <c r="D69" s="97" t="s">
        <v>39</v>
      </c>
      <c r="E69" s="104"/>
      <c r="F69" s="156"/>
      <c r="G69" s="110"/>
      <c r="H69" s="104"/>
      <c r="I69" s="156"/>
      <c r="J69" s="158"/>
    </row>
    <row r="70" spans="1:10" s="1" customFormat="1" ht="20.100000000000001" customHeight="1" thickTop="1">
      <c r="A70" s="159" t="s">
        <v>31</v>
      </c>
      <c r="B70" s="160"/>
      <c r="C70" s="72"/>
      <c r="D70" s="93"/>
      <c r="E70" s="6"/>
      <c r="F70" s="7" t="str">
        <f>IF(C70="","",C70*E70)</f>
        <v/>
      </c>
      <c r="G70" s="161"/>
      <c r="H70" s="161"/>
      <c r="I70" s="161"/>
      <c r="J70" s="162"/>
    </row>
    <row r="71" spans="1:10" s="1" customFormat="1" ht="20.100000000000001" customHeight="1">
      <c r="A71" s="163" t="s">
        <v>31</v>
      </c>
      <c r="B71" s="164"/>
      <c r="C71" s="70"/>
      <c r="D71" s="94"/>
      <c r="E71" s="8"/>
      <c r="F71" s="7" t="str">
        <f t="shared" ref="F71:F74" si="4">IF(C71="","",C71*E71)</f>
        <v/>
      </c>
      <c r="G71" s="161"/>
      <c r="H71" s="161"/>
      <c r="I71" s="161"/>
      <c r="J71" s="162"/>
    </row>
    <row r="72" spans="1:10" s="1" customFormat="1" ht="20.100000000000001" customHeight="1">
      <c r="A72" s="163" t="s">
        <v>31</v>
      </c>
      <c r="B72" s="164"/>
      <c r="C72" s="70"/>
      <c r="D72" s="94"/>
      <c r="E72" s="8"/>
      <c r="F72" s="7" t="str">
        <f t="shared" si="4"/>
        <v/>
      </c>
      <c r="G72" s="161"/>
      <c r="H72" s="161"/>
      <c r="I72" s="161"/>
      <c r="J72" s="162"/>
    </row>
    <row r="73" spans="1:10" s="1" customFormat="1" ht="20.100000000000001" customHeight="1">
      <c r="A73" s="163" t="s">
        <v>31</v>
      </c>
      <c r="B73" s="164"/>
      <c r="C73" s="70"/>
      <c r="D73" s="94"/>
      <c r="E73" s="8"/>
      <c r="F73" s="7" t="str">
        <f t="shared" si="4"/>
        <v/>
      </c>
      <c r="G73" s="161"/>
      <c r="H73" s="161"/>
      <c r="I73" s="161"/>
      <c r="J73" s="162"/>
    </row>
    <row r="74" spans="1:10" s="1" customFormat="1" ht="20.100000000000001" customHeight="1">
      <c r="A74" s="163" t="s">
        <v>31</v>
      </c>
      <c r="B74" s="164"/>
      <c r="C74" s="71"/>
      <c r="D74" s="94"/>
      <c r="E74" s="19"/>
      <c r="F74" s="7" t="str">
        <f t="shared" si="4"/>
        <v/>
      </c>
      <c r="G74" s="161"/>
      <c r="H74" s="161"/>
      <c r="I74" s="161"/>
      <c r="J74" s="162"/>
    </row>
    <row r="75" spans="1:10" s="1" customFormat="1" ht="20.100000000000001" customHeight="1" thickBot="1">
      <c r="A75" s="165" t="s">
        <v>7</v>
      </c>
      <c r="B75" s="166"/>
      <c r="C75" s="176"/>
      <c r="D75" s="177"/>
      <c r="E75" s="11"/>
      <c r="F75" s="12" t="str">
        <f>IF(F70="","",SUM(F70:F74))</f>
        <v/>
      </c>
      <c r="G75" s="84"/>
      <c r="H75" s="12" t="str">
        <f>IF(G75="","",ROUNDDOWN(F75*G75,-3))</f>
        <v/>
      </c>
      <c r="I75" s="18"/>
      <c r="J75" s="13" t="str">
        <f>IF(I75=0,"",MIN(H75,I75))</f>
        <v/>
      </c>
    </row>
    <row r="76" spans="1:10" s="1" customFormat="1" ht="20.100000000000001" customHeight="1">
      <c r="G76" s="3"/>
      <c r="H76" s="3"/>
    </row>
    <row r="77" spans="1:10" s="3" customFormat="1" ht="20.100000000000001" customHeight="1"/>
    <row r="78" spans="1:10" s="1" customFormat="1" ht="20.100000000000001" customHeight="1" thickBot="1">
      <c r="A78" s="20" t="s">
        <v>26</v>
      </c>
      <c r="B78" s="179" t="s">
        <v>32</v>
      </c>
      <c r="C78" s="179"/>
      <c r="D78" s="179"/>
      <c r="E78" s="179"/>
      <c r="G78" s="21" t="s">
        <v>22</v>
      </c>
      <c r="H78" s="173"/>
      <c r="I78" s="173"/>
      <c r="J78" s="173"/>
    </row>
    <row r="79" spans="1:10" s="5" customFormat="1" ht="15" customHeight="1">
      <c r="A79" s="127" t="s">
        <v>20</v>
      </c>
      <c r="B79" s="167"/>
      <c r="C79" s="170" t="s">
        <v>2</v>
      </c>
      <c r="D79" s="171"/>
      <c r="E79" s="103" t="s">
        <v>43</v>
      </c>
      <c r="F79" s="155" t="s">
        <v>5</v>
      </c>
      <c r="G79" s="109" t="s">
        <v>44</v>
      </c>
      <c r="H79" s="103" t="s">
        <v>74</v>
      </c>
      <c r="I79" s="155" t="s">
        <v>21</v>
      </c>
      <c r="J79" s="157" t="s">
        <v>73</v>
      </c>
    </row>
    <row r="80" spans="1:10" s="5" customFormat="1" ht="24.95" customHeight="1" thickBot="1">
      <c r="A80" s="168"/>
      <c r="B80" s="169"/>
      <c r="C80" s="96" t="s">
        <v>13</v>
      </c>
      <c r="D80" s="97" t="s">
        <v>39</v>
      </c>
      <c r="E80" s="104"/>
      <c r="F80" s="156"/>
      <c r="G80" s="110"/>
      <c r="H80" s="104"/>
      <c r="I80" s="156"/>
      <c r="J80" s="158"/>
    </row>
    <row r="81" spans="1:10" s="1" customFormat="1" ht="20.100000000000001" customHeight="1" thickTop="1">
      <c r="A81" s="159" t="s">
        <v>31</v>
      </c>
      <c r="B81" s="160"/>
      <c r="C81" s="72"/>
      <c r="D81" s="93"/>
      <c r="E81" s="6"/>
      <c r="F81" s="7" t="str">
        <f>IF(C81="","",C81*E81)</f>
        <v/>
      </c>
      <c r="G81" s="161"/>
      <c r="H81" s="161"/>
      <c r="I81" s="161"/>
      <c r="J81" s="162"/>
    </row>
    <row r="82" spans="1:10" s="1" customFormat="1" ht="20.100000000000001" customHeight="1">
      <c r="A82" s="163" t="s">
        <v>31</v>
      </c>
      <c r="B82" s="164"/>
      <c r="C82" s="70"/>
      <c r="D82" s="94"/>
      <c r="E82" s="8"/>
      <c r="F82" s="7" t="str">
        <f t="shared" ref="F82:F85" si="5">IF(C82="","",C82*E82)</f>
        <v/>
      </c>
      <c r="G82" s="161"/>
      <c r="H82" s="161"/>
      <c r="I82" s="161"/>
      <c r="J82" s="162"/>
    </row>
    <row r="83" spans="1:10" s="1" customFormat="1" ht="20.100000000000001" customHeight="1">
      <c r="A83" s="163" t="s">
        <v>31</v>
      </c>
      <c r="B83" s="164"/>
      <c r="C83" s="70"/>
      <c r="D83" s="94"/>
      <c r="E83" s="8"/>
      <c r="F83" s="7" t="str">
        <f t="shared" si="5"/>
        <v/>
      </c>
      <c r="G83" s="161"/>
      <c r="H83" s="161"/>
      <c r="I83" s="161"/>
      <c r="J83" s="162"/>
    </row>
    <row r="84" spans="1:10" s="1" customFormat="1" ht="20.100000000000001" customHeight="1">
      <c r="A84" s="163" t="s">
        <v>31</v>
      </c>
      <c r="B84" s="164"/>
      <c r="C84" s="70"/>
      <c r="D84" s="94"/>
      <c r="E84" s="8"/>
      <c r="F84" s="7" t="str">
        <f t="shared" si="5"/>
        <v/>
      </c>
      <c r="G84" s="161"/>
      <c r="H84" s="161"/>
      <c r="I84" s="161"/>
      <c r="J84" s="162"/>
    </row>
    <row r="85" spans="1:10" s="1" customFormat="1" ht="20.100000000000001" customHeight="1">
      <c r="A85" s="163" t="s">
        <v>31</v>
      </c>
      <c r="B85" s="164"/>
      <c r="C85" s="71"/>
      <c r="D85" s="94"/>
      <c r="E85" s="19"/>
      <c r="F85" s="7" t="str">
        <f t="shared" si="5"/>
        <v/>
      </c>
      <c r="G85" s="161"/>
      <c r="H85" s="161"/>
      <c r="I85" s="161"/>
      <c r="J85" s="162"/>
    </row>
    <row r="86" spans="1:10" s="1" customFormat="1" ht="20.100000000000001" customHeight="1" thickBot="1">
      <c r="A86" s="165" t="s">
        <v>7</v>
      </c>
      <c r="B86" s="166"/>
      <c r="C86" s="176"/>
      <c r="D86" s="177"/>
      <c r="E86" s="11"/>
      <c r="F86" s="12" t="str">
        <f>IF(F81="","",SUM(F81:F85))</f>
        <v/>
      </c>
      <c r="G86" s="84"/>
      <c r="H86" s="12" t="str">
        <f>IF(G86="","",ROUNDDOWN(F86*G86,-3))</f>
        <v/>
      </c>
      <c r="I86" s="18"/>
      <c r="J86" s="13" t="str">
        <f>IF(I86=0,"",MIN(H86,I86))</f>
        <v/>
      </c>
    </row>
    <row r="87" spans="1:10" s="1" customFormat="1" ht="20.100000000000001" customHeight="1">
      <c r="G87" s="3"/>
      <c r="H87" s="3"/>
    </row>
    <row r="88" spans="1:10" s="3" customFormat="1" ht="20.100000000000001" customHeight="1"/>
    <row r="89" spans="1:10" s="1" customFormat="1" ht="20.100000000000001" customHeight="1" thickBot="1">
      <c r="A89" s="20" t="s">
        <v>25</v>
      </c>
      <c r="B89" s="179" t="s">
        <v>32</v>
      </c>
      <c r="C89" s="179"/>
      <c r="D89" s="179"/>
      <c r="E89" s="179"/>
      <c r="G89" s="21" t="s">
        <v>22</v>
      </c>
      <c r="H89" s="173"/>
      <c r="I89" s="173"/>
      <c r="J89" s="173"/>
    </row>
    <row r="90" spans="1:10" s="5" customFormat="1" ht="15" customHeight="1">
      <c r="A90" s="127" t="s">
        <v>20</v>
      </c>
      <c r="B90" s="167"/>
      <c r="C90" s="170" t="s">
        <v>2</v>
      </c>
      <c r="D90" s="171"/>
      <c r="E90" s="103" t="s">
        <v>43</v>
      </c>
      <c r="F90" s="155" t="s">
        <v>5</v>
      </c>
      <c r="G90" s="109" t="s">
        <v>44</v>
      </c>
      <c r="H90" s="103" t="s">
        <v>74</v>
      </c>
      <c r="I90" s="155" t="s">
        <v>21</v>
      </c>
      <c r="J90" s="157" t="s">
        <v>73</v>
      </c>
    </row>
    <row r="91" spans="1:10" s="5" customFormat="1" ht="24.95" customHeight="1" thickBot="1">
      <c r="A91" s="168"/>
      <c r="B91" s="169"/>
      <c r="C91" s="96" t="s">
        <v>13</v>
      </c>
      <c r="D91" s="97" t="s">
        <v>39</v>
      </c>
      <c r="E91" s="104"/>
      <c r="F91" s="156"/>
      <c r="G91" s="110"/>
      <c r="H91" s="104"/>
      <c r="I91" s="156"/>
      <c r="J91" s="158"/>
    </row>
    <row r="92" spans="1:10" s="1" customFormat="1" ht="20.100000000000001" customHeight="1" thickTop="1">
      <c r="A92" s="159" t="s">
        <v>31</v>
      </c>
      <c r="B92" s="160"/>
      <c r="C92" s="72"/>
      <c r="D92" s="93"/>
      <c r="E92" s="6"/>
      <c r="F92" s="7" t="str">
        <f>IF(C92="","",C92*E92)</f>
        <v/>
      </c>
      <c r="G92" s="161"/>
      <c r="H92" s="161"/>
      <c r="I92" s="161"/>
      <c r="J92" s="162"/>
    </row>
    <row r="93" spans="1:10" s="1" customFormat="1" ht="20.100000000000001" customHeight="1">
      <c r="A93" s="163" t="s">
        <v>31</v>
      </c>
      <c r="B93" s="164"/>
      <c r="C93" s="70"/>
      <c r="D93" s="94"/>
      <c r="E93" s="8"/>
      <c r="F93" s="7" t="str">
        <f t="shared" ref="F93:F96" si="6">IF(C93="","",C93*E93)</f>
        <v/>
      </c>
      <c r="G93" s="161"/>
      <c r="H93" s="161"/>
      <c r="I93" s="161"/>
      <c r="J93" s="162"/>
    </row>
    <row r="94" spans="1:10" s="1" customFormat="1" ht="20.100000000000001" customHeight="1">
      <c r="A94" s="163" t="s">
        <v>31</v>
      </c>
      <c r="B94" s="164"/>
      <c r="C94" s="70"/>
      <c r="D94" s="94"/>
      <c r="E94" s="8"/>
      <c r="F94" s="7" t="str">
        <f t="shared" si="6"/>
        <v/>
      </c>
      <c r="G94" s="161"/>
      <c r="H94" s="161"/>
      <c r="I94" s="161"/>
      <c r="J94" s="162"/>
    </row>
    <row r="95" spans="1:10" s="1" customFormat="1" ht="20.100000000000001" customHeight="1">
      <c r="A95" s="163" t="s">
        <v>31</v>
      </c>
      <c r="B95" s="164"/>
      <c r="C95" s="70"/>
      <c r="D95" s="94"/>
      <c r="E95" s="8"/>
      <c r="F95" s="7" t="str">
        <f t="shared" si="6"/>
        <v/>
      </c>
      <c r="G95" s="161"/>
      <c r="H95" s="161"/>
      <c r="I95" s="161"/>
      <c r="J95" s="162"/>
    </row>
    <row r="96" spans="1:10" s="1" customFormat="1" ht="20.100000000000001" customHeight="1">
      <c r="A96" s="163" t="s">
        <v>31</v>
      </c>
      <c r="B96" s="164"/>
      <c r="C96" s="71"/>
      <c r="D96" s="94"/>
      <c r="E96" s="19"/>
      <c r="F96" s="7" t="str">
        <f t="shared" si="6"/>
        <v/>
      </c>
      <c r="G96" s="161"/>
      <c r="H96" s="161"/>
      <c r="I96" s="161"/>
      <c r="J96" s="162"/>
    </row>
    <row r="97" spans="1:10" s="1" customFormat="1" ht="20.100000000000001" customHeight="1" thickBot="1">
      <c r="A97" s="165" t="s">
        <v>7</v>
      </c>
      <c r="B97" s="166"/>
      <c r="C97" s="176"/>
      <c r="D97" s="177"/>
      <c r="E97" s="11"/>
      <c r="F97" s="12" t="str">
        <f>IF(F92="","",SUM(F92:F96))</f>
        <v/>
      </c>
      <c r="G97" s="84"/>
      <c r="H97" s="12" t="str">
        <f>IF(G97="","",ROUNDDOWN(F97*G97,-3))</f>
        <v/>
      </c>
      <c r="I97" s="18"/>
      <c r="J97" s="13" t="str">
        <f>IF(I97=0,"",MIN(H97,I97))</f>
        <v/>
      </c>
    </row>
    <row r="98" spans="1:10" s="1" customFormat="1" ht="20.100000000000001" customHeight="1">
      <c r="G98" s="3"/>
      <c r="H98" s="3"/>
    </row>
    <row r="99" spans="1:10" s="3" customFormat="1" ht="20.100000000000001" customHeight="1"/>
    <row r="100" spans="1:10" s="1" customFormat="1" ht="20.100000000000001" customHeight="1" thickBot="1">
      <c r="A100" s="20" t="s">
        <v>24</v>
      </c>
      <c r="B100" s="178" t="s">
        <v>32</v>
      </c>
      <c r="C100" s="178"/>
      <c r="D100" s="178"/>
      <c r="E100" s="178"/>
      <c r="G100" s="21" t="s">
        <v>22</v>
      </c>
      <c r="H100" s="173"/>
      <c r="I100" s="173"/>
      <c r="J100" s="173"/>
    </row>
    <row r="101" spans="1:10" s="5" customFormat="1" ht="15" customHeight="1">
      <c r="A101" s="127" t="s">
        <v>20</v>
      </c>
      <c r="B101" s="167"/>
      <c r="C101" s="170" t="s">
        <v>2</v>
      </c>
      <c r="D101" s="171"/>
      <c r="E101" s="103" t="s">
        <v>43</v>
      </c>
      <c r="F101" s="155" t="s">
        <v>5</v>
      </c>
      <c r="G101" s="109" t="s">
        <v>44</v>
      </c>
      <c r="H101" s="103" t="s">
        <v>74</v>
      </c>
      <c r="I101" s="155" t="s">
        <v>21</v>
      </c>
      <c r="J101" s="157" t="s">
        <v>73</v>
      </c>
    </row>
    <row r="102" spans="1:10" s="5" customFormat="1" ht="24.95" customHeight="1" thickBot="1">
      <c r="A102" s="168"/>
      <c r="B102" s="169"/>
      <c r="C102" s="96" t="s">
        <v>13</v>
      </c>
      <c r="D102" s="97" t="s">
        <v>39</v>
      </c>
      <c r="E102" s="104"/>
      <c r="F102" s="156"/>
      <c r="G102" s="110"/>
      <c r="H102" s="104"/>
      <c r="I102" s="156"/>
      <c r="J102" s="158"/>
    </row>
    <row r="103" spans="1:10" s="1" customFormat="1" ht="20.100000000000001" customHeight="1" thickTop="1">
      <c r="A103" s="159" t="s">
        <v>31</v>
      </c>
      <c r="B103" s="160"/>
      <c r="C103" s="72"/>
      <c r="D103" s="93"/>
      <c r="E103" s="6"/>
      <c r="F103" s="7" t="str">
        <f>IF(C103="","",C103*E103)</f>
        <v/>
      </c>
      <c r="G103" s="161"/>
      <c r="H103" s="161"/>
      <c r="I103" s="161"/>
      <c r="J103" s="162"/>
    </row>
    <row r="104" spans="1:10" s="1" customFormat="1" ht="20.100000000000001" customHeight="1">
      <c r="A104" s="163" t="s">
        <v>31</v>
      </c>
      <c r="B104" s="164"/>
      <c r="C104" s="70"/>
      <c r="D104" s="94"/>
      <c r="E104" s="8"/>
      <c r="F104" s="7" t="str">
        <f t="shared" ref="F104:F107" si="7">IF(C104="","",C104*E104)</f>
        <v/>
      </c>
      <c r="G104" s="161"/>
      <c r="H104" s="161"/>
      <c r="I104" s="161"/>
      <c r="J104" s="162"/>
    </row>
    <row r="105" spans="1:10" s="1" customFormat="1" ht="20.100000000000001" customHeight="1">
      <c r="A105" s="163" t="s">
        <v>31</v>
      </c>
      <c r="B105" s="164"/>
      <c r="C105" s="70"/>
      <c r="D105" s="94"/>
      <c r="E105" s="8"/>
      <c r="F105" s="7" t="str">
        <f t="shared" si="7"/>
        <v/>
      </c>
      <c r="G105" s="161"/>
      <c r="H105" s="161"/>
      <c r="I105" s="161"/>
      <c r="J105" s="162"/>
    </row>
    <row r="106" spans="1:10" s="1" customFormat="1" ht="20.100000000000001" customHeight="1">
      <c r="A106" s="163" t="s">
        <v>31</v>
      </c>
      <c r="B106" s="164"/>
      <c r="C106" s="70"/>
      <c r="D106" s="94"/>
      <c r="E106" s="8"/>
      <c r="F106" s="7" t="str">
        <f t="shared" si="7"/>
        <v/>
      </c>
      <c r="G106" s="161"/>
      <c r="H106" s="161"/>
      <c r="I106" s="161"/>
      <c r="J106" s="162"/>
    </row>
    <row r="107" spans="1:10" s="1" customFormat="1" ht="20.100000000000001" customHeight="1">
      <c r="A107" s="163" t="s">
        <v>31</v>
      </c>
      <c r="B107" s="164"/>
      <c r="C107" s="71"/>
      <c r="D107" s="94"/>
      <c r="E107" s="19"/>
      <c r="F107" s="7" t="str">
        <f t="shared" si="7"/>
        <v/>
      </c>
      <c r="G107" s="161"/>
      <c r="H107" s="161"/>
      <c r="I107" s="161"/>
      <c r="J107" s="162"/>
    </row>
    <row r="108" spans="1:10" s="1" customFormat="1" ht="20.100000000000001" customHeight="1" thickBot="1">
      <c r="A108" s="165" t="s">
        <v>7</v>
      </c>
      <c r="B108" s="166"/>
      <c r="C108" s="176"/>
      <c r="D108" s="177"/>
      <c r="E108" s="11"/>
      <c r="F108" s="12" t="str">
        <f>IF(F103="","",SUM(F103:F107))</f>
        <v/>
      </c>
      <c r="G108" s="84"/>
      <c r="H108" s="12" t="str">
        <f>IF(G108="","",ROUNDDOWN(F108*G108,-3))</f>
        <v/>
      </c>
      <c r="I108" s="18"/>
      <c r="J108" s="13" t="str">
        <f>IF(I108=0,"",MIN(H108,I108))</f>
        <v/>
      </c>
    </row>
    <row r="109" spans="1:10" s="1" customFormat="1" ht="20.100000000000001" customHeight="1">
      <c r="A109" s="14"/>
      <c r="B109" s="14"/>
      <c r="C109" s="9"/>
      <c r="D109" s="9"/>
      <c r="E109" s="15"/>
      <c r="F109" s="15"/>
      <c r="G109" s="15"/>
      <c r="H109" s="15"/>
      <c r="I109" s="16"/>
      <c r="J109" s="16"/>
    </row>
    <row r="110" spans="1:10" s="1" customFormat="1" ht="20.100000000000001" customHeight="1">
      <c r="G110" s="3"/>
      <c r="H110" s="3"/>
    </row>
    <row r="111" spans="1:10" s="1" customFormat="1" ht="20.100000000000001" customHeight="1">
      <c r="G111" s="3"/>
      <c r="H111" s="3"/>
    </row>
    <row r="112" spans="1:10" s="1" customFormat="1" ht="20.100000000000001" customHeight="1">
      <c r="G112" s="3"/>
      <c r="H112" s="3"/>
    </row>
    <row r="113" spans="7:8" s="1" customFormat="1" ht="20.100000000000001" customHeight="1">
      <c r="G113" s="3"/>
      <c r="H113" s="3"/>
    </row>
    <row r="114" spans="7:8" s="1" customFormat="1" ht="20.100000000000001" customHeight="1">
      <c r="G114" s="3"/>
      <c r="H114" s="3"/>
    </row>
    <row r="115" spans="7:8" s="1" customFormat="1" ht="20.100000000000001" customHeight="1">
      <c r="G115" s="3"/>
      <c r="H115" s="3"/>
    </row>
    <row r="116" spans="7:8" s="1" customFormat="1" ht="20.100000000000001" customHeight="1">
      <c r="G116" s="3"/>
      <c r="H116" s="3"/>
    </row>
    <row r="117" spans="7:8" s="1" customFormat="1" ht="20.100000000000001" customHeight="1">
      <c r="G117" s="3"/>
      <c r="H117" s="3"/>
    </row>
    <row r="118" spans="7:8" s="1" customFormat="1" ht="20.100000000000001" customHeight="1">
      <c r="G118" s="3"/>
      <c r="H118" s="3"/>
    </row>
    <row r="119" spans="7:8" s="1" customFormat="1" ht="20.100000000000001" customHeight="1">
      <c r="G119" s="3"/>
      <c r="H119" s="3"/>
    </row>
    <row r="120" spans="7:8" s="1" customFormat="1" ht="20.100000000000001" customHeight="1">
      <c r="G120" s="3"/>
      <c r="H120" s="3"/>
    </row>
    <row r="121" spans="7:8" s="1" customFormat="1" ht="20.100000000000001" customHeight="1">
      <c r="G121" s="3"/>
      <c r="H121" s="3"/>
    </row>
    <row r="122" spans="7:8" s="1" customFormat="1" ht="20.100000000000001" customHeight="1">
      <c r="G122" s="3"/>
      <c r="H122" s="3"/>
    </row>
    <row r="123" spans="7:8" s="1" customFormat="1" ht="20.100000000000001" customHeight="1">
      <c r="G123" s="3"/>
      <c r="H123" s="3"/>
    </row>
    <row r="124" spans="7:8" s="1" customFormat="1" ht="20.100000000000001" customHeight="1">
      <c r="G124" s="3"/>
      <c r="H124" s="3"/>
    </row>
    <row r="125" spans="7:8" s="1" customFormat="1" ht="20.100000000000001" customHeight="1">
      <c r="G125" s="3"/>
      <c r="H125" s="3"/>
    </row>
    <row r="126" spans="7:8" s="1" customFormat="1" ht="20.100000000000001" customHeight="1">
      <c r="G126" s="3"/>
      <c r="H126" s="3"/>
    </row>
    <row r="127" spans="7:8" s="1" customFormat="1" ht="20.100000000000001" customHeight="1">
      <c r="G127" s="3"/>
      <c r="H127" s="3"/>
    </row>
    <row r="128" spans="7:8" s="1" customFormat="1" ht="20.100000000000001" customHeight="1">
      <c r="G128" s="3"/>
      <c r="H128" s="3"/>
    </row>
    <row r="129" spans="7:8" s="1" customFormat="1" ht="20.100000000000001" customHeight="1">
      <c r="G129" s="3"/>
      <c r="H129" s="3"/>
    </row>
    <row r="130" spans="7:8" s="1" customFormat="1" ht="20.100000000000001" customHeight="1">
      <c r="G130" s="3"/>
      <c r="H130" s="3"/>
    </row>
    <row r="131" spans="7:8" s="1" customFormat="1" ht="20.100000000000001" customHeight="1">
      <c r="G131" s="3"/>
      <c r="H131" s="3"/>
    </row>
    <row r="132" spans="7:8" s="1" customFormat="1" ht="20.100000000000001" customHeight="1">
      <c r="G132" s="3"/>
      <c r="H132" s="3"/>
    </row>
    <row r="133" spans="7:8" s="1" customFormat="1" ht="20.100000000000001" customHeight="1">
      <c r="G133" s="3"/>
      <c r="H133" s="3"/>
    </row>
    <row r="134" spans="7:8" s="1" customFormat="1" ht="20.100000000000001" customHeight="1">
      <c r="G134" s="3"/>
      <c r="H134" s="3"/>
    </row>
    <row r="135" spans="7:8" s="1" customFormat="1" ht="20.100000000000001" customHeight="1">
      <c r="G135" s="3"/>
      <c r="H135" s="3"/>
    </row>
    <row r="136" spans="7:8" s="1" customFormat="1" ht="20.100000000000001" customHeight="1">
      <c r="G136" s="3"/>
      <c r="H136" s="3"/>
    </row>
    <row r="137" spans="7:8" s="1" customFormat="1" ht="20.100000000000001" customHeight="1">
      <c r="G137" s="3"/>
      <c r="H137" s="3"/>
    </row>
    <row r="138" spans="7:8" s="1" customFormat="1" ht="20.100000000000001" customHeight="1">
      <c r="G138" s="3"/>
      <c r="H138" s="3"/>
    </row>
    <row r="139" spans="7:8" s="1" customFormat="1" ht="20.100000000000001" customHeight="1">
      <c r="G139" s="3"/>
      <c r="H139" s="3"/>
    </row>
    <row r="140" spans="7:8" s="1" customFormat="1" ht="20.100000000000001" customHeight="1">
      <c r="G140" s="3"/>
      <c r="H140" s="3"/>
    </row>
    <row r="141" spans="7:8" s="1" customFormat="1" ht="20.100000000000001" customHeight="1">
      <c r="G141" s="3"/>
      <c r="H141" s="3"/>
    </row>
    <row r="142" spans="7:8" s="1" customFormat="1" ht="20.100000000000001" customHeight="1">
      <c r="G142" s="3"/>
      <c r="H142" s="3"/>
    </row>
    <row r="143" spans="7:8" s="1" customFormat="1" ht="20.100000000000001" customHeight="1">
      <c r="G143" s="3"/>
      <c r="H143" s="3"/>
    </row>
    <row r="144" spans="7:8" s="1" customFormat="1" ht="20.100000000000001" customHeight="1">
      <c r="G144" s="3"/>
      <c r="H144" s="3"/>
    </row>
    <row r="145" spans="7:8" s="1" customFormat="1" ht="20.100000000000001" customHeight="1">
      <c r="G145" s="3"/>
      <c r="H145" s="3"/>
    </row>
    <row r="146" spans="7:8" s="1" customFormat="1" ht="20.100000000000001" customHeight="1">
      <c r="G146" s="3"/>
      <c r="H146" s="3"/>
    </row>
    <row r="147" spans="7:8" s="1" customFormat="1" ht="20.100000000000001" customHeight="1">
      <c r="G147" s="3"/>
      <c r="H147" s="3"/>
    </row>
    <row r="148" spans="7:8" s="1" customFormat="1" ht="20.100000000000001" customHeight="1">
      <c r="G148" s="3"/>
      <c r="H148" s="3"/>
    </row>
    <row r="149" spans="7:8" s="1" customFormat="1" ht="20.100000000000001" customHeight="1">
      <c r="G149" s="3"/>
      <c r="H149" s="3"/>
    </row>
    <row r="150" spans="7:8" s="1" customFormat="1" ht="20.100000000000001" customHeight="1">
      <c r="G150" s="3"/>
      <c r="H150" s="3"/>
    </row>
    <row r="151" spans="7:8" s="1" customFormat="1" ht="20.100000000000001" customHeight="1">
      <c r="G151" s="3"/>
      <c r="H151" s="3"/>
    </row>
    <row r="152" spans="7:8" s="1" customFormat="1" ht="20.100000000000001" customHeight="1">
      <c r="G152" s="3"/>
      <c r="H152" s="3"/>
    </row>
    <row r="153" spans="7:8" s="1" customFormat="1" ht="20.100000000000001" customHeight="1">
      <c r="G153" s="3"/>
      <c r="H153" s="3"/>
    </row>
    <row r="154" spans="7:8" s="1" customFormat="1" ht="20.100000000000001" customHeight="1">
      <c r="G154" s="3"/>
      <c r="H154" s="3"/>
    </row>
    <row r="155" spans="7:8" s="1" customFormat="1" ht="20.100000000000001" customHeight="1">
      <c r="G155" s="3"/>
      <c r="H155" s="3"/>
    </row>
    <row r="156" spans="7:8" s="1" customFormat="1" ht="20.100000000000001" customHeight="1">
      <c r="G156" s="3"/>
      <c r="H156" s="3"/>
    </row>
    <row r="157" spans="7:8" s="1" customFormat="1" ht="20.100000000000001" customHeight="1">
      <c r="G157" s="3"/>
      <c r="H157" s="3"/>
    </row>
    <row r="158" spans="7:8" s="1" customFormat="1" ht="20.100000000000001" customHeight="1">
      <c r="G158" s="3"/>
      <c r="H158" s="3"/>
    </row>
    <row r="159" spans="7:8" s="1" customFormat="1" ht="20.100000000000001" customHeight="1">
      <c r="G159" s="3"/>
      <c r="H159" s="3"/>
    </row>
    <row r="160" spans="7:8" s="1" customFormat="1" ht="20.100000000000001" customHeight="1">
      <c r="G160" s="3"/>
      <c r="H160" s="3"/>
    </row>
    <row r="161" spans="7:8" s="1" customFormat="1" ht="20.100000000000001" customHeight="1">
      <c r="G161" s="3"/>
      <c r="H161" s="3"/>
    </row>
    <row r="162" spans="7:8" s="1" customFormat="1" ht="20.100000000000001" customHeight="1">
      <c r="G162" s="3"/>
      <c r="H162" s="3"/>
    </row>
    <row r="163" spans="7:8" s="1" customFormat="1" ht="20.100000000000001" customHeight="1">
      <c r="G163" s="3"/>
      <c r="H163" s="3"/>
    </row>
    <row r="164" spans="7:8" s="1" customFormat="1" ht="20.100000000000001" customHeight="1">
      <c r="G164" s="3"/>
      <c r="H164" s="3"/>
    </row>
    <row r="165" spans="7:8" s="1" customFormat="1" ht="20.100000000000001" customHeight="1">
      <c r="G165" s="3"/>
      <c r="H165" s="3"/>
    </row>
    <row r="166" spans="7:8" s="1" customFormat="1" ht="20.100000000000001" customHeight="1">
      <c r="G166" s="3"/>
      <c r="H166" s="3"/>
    </row>
    <row r="167" spans="7:8" s="1" customFormat="1" ht="20.100000000000001" customHeight="1">
      <c r="G167" s="3"/>
      <c r="H167" s="3"/>
    </row>
    <row r="168" spans="7:8" s="1" customFormat="1" ht="20.100000000000001" customHeight="1">
      <c r="G168" s="3"/>
      <c r="H168" s="3"/>
    </row>
    <row r="169" spans="7:8" s="1" customFormat="1" ht="20.100000000000001" customHeight="1">
      <c r="G169" s="3"/>
      <c r="H169" s="3"/>
    </row>
    <row r="170" spans="7:8" s="1" customFormat="1" ht="20.100000000000001" customHeight="1">
      <c r="G170" s="3"/>
      <c r="H170" s="3"/>
    </row>
    <row r="171" spans="7:8" s="1" customFormat="1" ht="20.100000000000001" customHeight="1">
      <c r="G171" s="3"/>
      <c r="H171" s="3"/>
    </row>
    <row r="172" spans="7:8" s="1" customFormat="1" ht="20.100000000000001" customHeight="1">
      <c r="G172" s="3"/>
      <c r="H172" s="3"/>
    </row>
    <row r="173" spans="7:8" s="1" customFormat="1" ht="20.100000000000001" customHeight="1">
      <c r="G173" s="3"/>
      <c r="H173" s="3"/>
    </row>
    <row r="174" spans="7:8" s="1" customFormat="1" ht="20.100000000000001" customHeight="1">
      <c r="G174" s="3"/>
      <c r="H174" s="3"/>
    </row>
    <row r="175" spans="7:8" s="1" customFormat="1" ht="20.100000000000001" customHeight="1">
      <c r="G175" s="3"/>
      <c r="H175" s="3"/>
    </row>
    <row r="176" spans="7:8" s="1" customFormat="1" ht="20.100000000000001" customHeight="1">
      <c r="G176" s="3"/>
      <c r="H176" s="3"/>
    </row>
    <row r="177" spans="7:8" s="1" customFormat="1" ht="20.100000000000001" customHeight="1">
      <c r="G177" s="3"/>
      <c r="H177" s="3"/>
    </row>
    <row r="178" spans="7:8" s="1" customFormat="1" ht="20.100000000000001" customHeight="1">
      <c r="G178" s="3"/>
      <c r="H178" s="3"/>
    </row>
    <row r="179" spans="7:8" s="1" customFormat="1" ht="20.100000000000001" customHeight="1">
      <c r="G179" s="3"/>
      <c r="H179" s="3"/>
    </row>
    <row r="180" spans="7:8" s="1" customFormat="1" ht="20.100000000000001" customHeight="1">
      <c r="G180" s="3"/>
      <c r="H180" s="3"/>
    </row>
    <row r="181" spans="7:8" s="1" customFormat="1" ht="20.100000000000001" customHeight="1">
      <c r="G181" s="3"/>
      <c r="H181" s="3"/>
    </row>
    <row r="182" spans="7:8" s="1" customFormat="1" ht="20.100000000000001" customHeight="1">
      <c r="G182" s="3"/>
      <c r="H182" s="3"/>
    </row>
    <row r="183" spans="7:8" s="1" customFormat="1" ht="20.100000000000001" customHeight="1">
      <c r="G183" s="3"/>
      <c r="H183" s="3"/>
    </row>
    <row r="184" spans="7:8" s="1" customFormat="1" ht="20.100000000000001" customHeight="1">
      <c r="G184" s="3"/>
      <c r="H184" s="3"/>
    </row>
    <row r="185" spans="7:8" s="1" customFormat="1" ht="20.100000000000001" customHeight="1">
      <c r="G185" s="3"/>
      <c r="H185" s="3"/>
    </row>
    <row r="186" spans="7:8" s="1" customFormat="1" ht="20.100000000000001" customHeight="1">
      <c r="G186" s="3"/>
      <c r="H186" s="3"/>
    </row>
    <row r="187" spans="7:8" s="1" customFormat="1" ht="20.100000000000001" customHeight="1">
      <c r="G187" s="3"/>
      <c r="H187" s="3"/>
    </row>
    <row r="188" spans="7:8" s="1" customFormat="1" ht="20.100000000000001" customHeight="1">
      <c r="G188" s="3"/>
      <c r="H188" s="3"/>
    </row>
    <row r="189" spans="7:8" s="1" customFormat="1" ht="20.100000000000001" customHeight="1">
      <c r="G189" s="3"/>
      <c r="H189" s="3"/>
    </row>
    <row r="190" spans="7:8" s="1" customFormat="1" ht="20.100000000000001" customHeight="1">
      <c r="G190" s="3"/>
      <c r="H190" s="3"/>
    </row>
    <row r="191" spans="7:8" s="1" customFormat="1" ht="20.100000000000001" customHeight="1">
      <c r="G191" s="3"/>
      <c r="H191" s="3"/>
    </row>
    <row r="192" spans="7:8" s="1" customFormat="1" ht="20.100000000000001" customHeight="1">
      <c r="G192" s="3"/>
      <c r="H192" s="3"/>
    </row>
    <row r="193" spans="7:8" s="1" customFormat="1" ht="20.100000000000001" customHeight="1">
      <c r="G193" s="3"/>
      <c r="H193" s="3"/>
    </row>
    <row r="194" spans="7:8" s="1" customFormat="1" ht="20.100000000000001" customHeight="1">
      <c r="G194" s="3"/>
      <c r="H194" s="3"/>
    </row>
    <row r="195" spans="7:8" s="1" customFormat="1" ht="20.100000000000001" customHeight="1">
      <c r="G195" s="3"/>
      <c r="H195" s="3"/>
    </row>
    <row r="196" spans="7:8" s="1" customFormat="1" ht="20.100000000000001" customHeight="1">
      <c r="G196" s="3"/>
      <c r="H196" s="3"/>
    </row>
    <row r="197" spans="7:8" s="1" customFormat="1" ht="20.100000000000001" customHeight="1">
      <c r="G197" s="3"/>
      <c r="H197" s="3"/>
    </row>
    <row r="198" spans="7:8" s="1" customFormat="1" ht="20.100000000000001" customHeight="1">
      <c r="G198" s="3"/>
      <c r="H198" s="3"/>
    </row>
    <row r="199" spans="7:8" s="1" customFormat="1" ht="20.100000000000001" customHeight="1">
      <c r="G199" s="3"/>
      <c r="H199" s="3"/>
    </row>
    <row r="200" spans="7:8" s="1" customFormat="1" ht="20.100000000000001" customHeight="1">
      <c r="G200" s="3"/>
      <c r="H200" s="3"/>
    </row>
    <row r="201" spans="7:8" s="1" customFormat="1" ht="20.100000000000001" customHeight="1">
      <c r="G201" s="3"/>
      <c r="H201" s="3"/>
    </row>
  </sheetData>
  <mergeCells count="192">
    <mergeCell ref="A95:B95"/>
    <mergeCell ref="A81:B81"/>
    <mergeCell ref="A35:B36"/>
    <mergeCell ref="C35:D35"/>
    <mergeCell ref="E35:E36"/>
    <mergeCell ref="A31:B31"/>
    <mergeCell ref="A14:L14"/>
    <mergeCell ref="B100:E100"/>
    <mergeCell ref="B89:E89"/>
    <mergeCell ref="B78:E78"/>
    <mergeCell ref="B67:E67"/>
    <mergeCell ref="B56:E56"/>
    <mergeCell ref="B45:E45"/>
    <mergeCell ref="B34:E34"/>
    <mergeCell ref="B23:E23"/>
    <mergeCell ref="E90:E91"/>
    <mergeCell ref="G90:G91"/>
    <mergeCell ref="E79:E80"/>
    <mergeCell ref="F79:F80"/>
    <mergeCell ref="J79:J80"/>
    <mergeCell ref="G81:G85"/>
    <mergeCell ref="H81:H85"/>
    <mergeCell ref="G79:G80"/>
    <mergeCell ref="A24:B25"/>
    <mergeCell ref="C108:D108"/>
    <mergeCell ref="C97:D97"/>
    <mergeCell ref="C86:D86"/>
    <mergeCell ref="C75:D75"/>
    <mergeCell ref="C64:D64"/>
    <mergeCell ref="C53:D53"/>
    <mergeCell ref="C42:D42"/>
    <mergeCell ref="C31:D31"/>
    <mergeCell ref="A108:B108"/>
    <mergeCell ref="A96:B96"/>
    <mergeCell ref="A90:B91"/>
    <mergeCell ref="C90:D90"/>
    <mergeCell ref="A92:B92"/>
    <mergeCell ref="A93:B93"/>
    <mergeCell ref="A94:B94"/>
    <mergeCell ref="A82:B82"/>
    <mergeCell ref="A83:B83"/>
    <mergeCell ref="A84:B84"/>
    <mergeCell ref="A85:B85"/>
    <mergeCell ref="A79:B80"/>
    <mergeCell ref="C79:D79"/>
    <mergeCell ref="A37:B37"/>
    <mergeCell ref="A38:B38"/>
    <mergeCell ref="A39:B39"/>
    <mergeCell ref="H9:J9"/>
    <mergeCell ref="H10:J10"/>
    <mergeCell ref="C9:E9"/>
    <mergeCell ref="C10:E10"/>
    <mergeCell ref="F9:G9"/>
    <mergeCell ref="F10:G10"/>
    <mergeCell ref="H23:J23"/>
    <mergeCell ref="H34:J34"/>
    <mergeCell ref="H45:J45"/>
    <mergeCell ref="F24:F25"/>
    <mergeCell ref="I24:I25"/>
    <mergeCell ref="J24:J25"/>
    <mergeCell ref="C24:D24"/>
    <mergeCell ref="E24:E25"/>
    <mergeCell ref="I26:I30"/>
    <mergeCell ref="J26:J30"/>
    <mergeCell ref="J35:J36"/>
    <mergeCell ref="I37:I41"/>
    <mergeCell ref="J37:J41"/>
    <mergeCell ref="G92:G96"/>
    <mergeCell ref="H92:H96"/>
    <mergeCell ref="H56:J56"/>
    <mergeCell ref="H67:J67"/>
    <mergeCell ref="H78:J78"/>
    <mergeCell ref="H89:J89"/>
    <mergeCell ref="H100:J100"/>
    <mergeCell ref="I81:I85"/>
    <mergeCell ref="J81:J85"/>
    <mergeCell ref="I79:I80"/>
    <mergeCell ref="H90:H91"/>
    <mergeCell ref="H79:H80"/>
    <mergeCell ref="H68:H69"/>
    <mergeCell ref="H57:H58"/>
    <mergeCell ref="H46:H47"/>
    <mergeCell ref="H35:H36"/>
    <mergeCell ref="G37:G41"/>
    <mergeCell ref="H37:H41"/>
    <mergeCell ref="G48:G52"/>
    <mergeCell ref="H48:H52"/>
    <mergeCell ref="G59:G63"/>
    <mergeCell ref="H59:H63"/>
    <mergeCell ref="A1:J1"/>
    <mergeCell ref="A13:J13"/>
    <mergeCell ref="A15:J15"/>
    <mergeCell ref="A16:J16"/>
    <mergeCell ref="A17:J17"/>
    <mergeCell ref="A18:J18"/>
    <mergeCell ref="A19:J19"/>
    <mergeCell ref="A97:B97"/>
    <mergeCell ref="F90:F91"/>
    <mergeCell ref="I90:I91"/>
    <mergeCell ref="J90:J91"/>
    <mergeCell ref="I92:I96"/>
    <mergeCell ref="J92:J96"/>
    <mergeCell ref="A86:B86"/>
    <mergeCell ref="A12:J12"/>
    <mergeCell ref="A3:J3"/>
    <mergeCell ref="A4:J4"/>
    <mergeCell ref="A5:J5"/>
    <mergeCell ref="A6:J6"/>
    <mergeCell ref="A7:J7"/>
    <mergeCell ref="A8:J8"/>
    <mergeCell ref="A9:B9"/>
    <mergeCell ref="A10:B10"/>
    <mergeCell ref="A11:J11"/>
    <mergeCell ref="F101:F102"/>
    <mergeCell ref="I101:I102"/>
    <mergeCell ref="J101:J102"/>
    <mergeCell ref="A103:B103"/>
    <mergeCell ref="I103:I107"/>
    <mergeCell ref="J103:J107"/>
    <mergeCell ref="A104:B104"/>
    <mergeCell ref="A105:B105"/>
    <mergeCell ref="A106:B106"/>
    <mergeCell ref="A107:B107"/>
    <mergeCell ref="A101:B102"/>
    <mergeCell ref="C101:D101"/>
    <mergeCell ref="E101:E102"/>
    <mergeCell ref="G103:G107"/>
    <mergeCell ref="H103:H107"/>
    <mergeCell ref="G101:G102"/>
    <mergeCell ref="H101:H102"/>
    <mergeCell ref="A27:B27"/>
    <mergeCell ref="A28:B28"/>
    <mergeCell ref="A29:B29"/>
    <mergeCell ref="A26:B26"/>
    <mergeCell ref="A30:B30"/>
    <mergeCell ref="G24:G25"/>
    <mergeCell ref="H24:H25"/>
    <mergeCell ref="G26:G30"/>
    <mergeCell ref="H26:H30"/>
    <mergeCell ref="A40:B40"/>
    <mergeCell ref="A41:B41"/>
    <mergeCell ref="F35:F36"/>
    <mergeCell ref="I35:I36"/>
    <mergeCell ref="G35:G36"/>
    <mergeCell ref="I46:I47"/>
    <mergeCell ref="J46:J47"/>
    <mergeCell ref="A48:B48"/>
    <mergeCell ref="I48:I52"/>
    <mergeCell ref="J48:J52"/>
    <mergeCell ref="A49:B49"/>
    <mergeCell ref="A50:B50"/>
    <mergeCell ref="A51:B51"/>
    <mergeCell ref="A52:B52"/>
    <mergeCell ref="F46:F47"/>
    <mergeCell ref="G46:G47"/>
    <mergeCell ref="A64:B64"/>
    <mergeCell ref="A42:B42"/>
    <mergeCell ref="A46:B47"/>
    <mergeCell ref="C46:D46"/>
    <mergeCell ref="E46:E47"/>
    <mergeCell ref="A53:B53"/>
    <mergeCell ref="A57:B58"/>
    <mergeCell ref="C57:D57"/>
    <mergeCell ref="E57:E58"/>
    <mergeCell ref="A75:B75"/>
    <mergeCell ref="J68:J69"/>
    <mergeCell ref="A70:B70"/>
    <mergeCell ref="I70:I74"/>
    <mergeCell ref="J70:J74"/>
    <mergeCell ref="A71:B71"/>
    <mergeCell ref="A72:B72"/>
    <mergeCell ref="A73:B73"/>
    <mergeCell ref="A74:B74"/>
    <mergeCell ref="I68:I69"/>
    <mergeCell ref="A68:B69"/>
    <mergeCell ref="C68:D68"/>
    <mergeCell ref="E68:E69"/>
    <mergeCell ref="F68:F69"/>
    <mergeCell ref="G70:G74"/>
    <mergeCell ref="H70:H74"/>
    <mergeCell ref="G68:G69"/>
    <mergeCell ref="I57:I58"/>
    <mergeCell ref="J57:J58"/>
    <mergeCell ref="A59:B59"/>
    <mergeCell ref="I59:I63"/>
    <mergeCell ref="J59:J63"/>
    <mergeCell ref="A60:B60"/>
    <mergeCell ref="A61:B61"/>
    <mergeCell ref="A62:B62"/>
    <mergeCell ref="A63:B63"/>
    <mergeCell ref="F57:F58"/>
    <mergeCell ref="G57:G58"/>
  </mergeCells>
  <phoneticPr fontId="1"/>
  <dataValidations xWindow="533" yWindow="600" count="2">
    <dataValidation type="whole" allowBlank="1" showInputMessage="1" showErrorMessage="1" sqref="C26:C30 C92:C96 C37:C41 C48:C52 C59:C63 C70:C74 C81:C85 C103:C107">
      <formula1>1</formula1>
      <formula2>999</formula2>
    </dataValidation>
    <dataValidation type="list" allowBlank="1" showInputMessage="1" showErrorMessage="1" prompt="リストから選択" sqref="A26:B30 A92:B96 A37:B41 A48:B52 A59:B63 A70:B74 A81:B85 A103:B107">
      <formula1>"　,介護ソフト(機能追加含む),ハードウェア(タブレット等),通信環境整備,インカム"</formula1>
    </dataValidation>
  </dataValidations>
  <printOptions horizontalCentered="1" verticalCentered="1"/>
  <pageMargins left="0.70866141732283472" right="0.70866141732283472" top="0.78740157480314965" bottom="0.78740157480314965" header="0.31496062992125984" footer="0.31496062992125984"/>
  <pageSetup paperSize="9" scale="76" fitToWidth="0" fitToHeight="0" orientation="landscape" r:id="rId1"/>
  <rowBreaks count="2" manualBreakCount="2">
    <brk id="31" max="9" man="1"/>
    <brk id="55" max="7" man="1"/>
  </rowBreaks>
  <drawing r:id="rId2"/>
  <legacyDrawing r:id="rId3"/>
  <extLst>
    <ext xmlns:x14="http://schemas.microsoft.com/office/spreadsheetml/2009/9/main" uri="{CCE6A557-97BC-4b89-ADB6-D9C93CAAB3DF}">
      <x14:dataValidations xmlns:xm="http://schemas.microsoft.com/office/excel/2006/main" xWindow="533" yWindow="600" count="3">
        <x14:dataValidation type="list" showInputMessage="1" showErrorMessage="1" prompt="リストから選択">
          <x14:formula1>
            <xm:f>'集計（県管理用）'!$H$22:$H$26</xm:f>
          </x14:formula1>
          <xm:sqref>I31 I86 I42 I53 I64 I97 I75 I108</xm:sqref>
        </x14:dataValidation>
        <x14:dataValidation type="list" allowBlank="1" showInputMessage="1" showErrorMessage="1" prompt="リストから選択">
          <x14:formula1>
            <xm:f>'集計（県管理用）'!$K$7:$K$9</xm:f>
          </x14:formula1>
          <xm:sqref>D92:D96 D81:D85 D70:D74 D59:D63 D48:D52 D37:D41 D26:D30 D103:D107</xm:sqref>
        </x14:dataValidation>
        <x14:dataValidation type="list" showInputMessage="1" showErrorMessage="1" prompt="リストから選択">
          <x14:formula1>
            <xm:f>'集計（県管理用）'!$K$4:$K$6</xm:f>
          </x14:formula1>
          <xm:sqref>G31 G42 G53 G64 G75 G86 G97 G108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1"/>
  <sheetViews>
    <sheetView topLeftCell="A16" workbookViewId="0"/>
  </sheetViews>
  <sheetFormatPr defaultColWidth="8.625" defaultRowHeight="12"/>
  <cols>
    <col min="1" max="1" width="25.625" style="31" customWidth="1"/>
    <col min="2" max="9" width="8.625" style="31" customWidth="1"/>
    <col min="10" max="38" width="15.625" style="31" customWidth="1"/>
    <col min="39" max="16384" width="8.625" style="31"/>
  </cols>
  <sheetData>
    <row r="1" spans="1:30" ht="20.100000000000001" customHeight="1">
      <c r="A1" s="44" t="s">
        <v>70</v>
      </c>
    </row>
    <row r="2" spans="1:30" s="36" customFormat="1" ht="20.100000000000001" customHeight="1">
      <c r="A2" s="32" t="s">
        <v>0</v>
      </c>
      <c r="B2" s="182" t="s">
        <v>6</v>
      </c>
      <c r="C2" s="182"/>
      <c r="D2" s="182"/>
      <c r="E2" s="182"/>
      <c r="F2" s="182"/>
      <c r="G2" s="182"/>
      <c r="H2" s="182"/>
      <c r="I2" s="182"/>
      <c r="J2" s="32" t="s">
        <v>4</v>
      </c>
      <c r="K2" s="32" t="s">
        <v>3</v>
      </c>
      <c r="L2" s="32" t="s">
        <v>1</v>
      </c>
      <c r="M2" s="34" t="s">
        <v>14</v>
      </c>
      <c r="N2" s="34" t="s">
        <v>61</v>
      </c>
      <c r="O2" s="34" t="s">
        <v>62</v>
      </c>
      <c r="P2" s="34" t="s">
        <v>52</v>
      </c>
      <c r="Q2" s="34" t="s">
        <v>53</v>
      </c>
      <c r="R2" s="34" t="s">
        <v>47</v>
      </c>
      <c r="S2" s="34" t="s">
        <v>54</v>
      </c>
      <c r="T2" s="35" t="s">
        <v>55</v>
      </c>
      <c r="U2" s="35" t="s">
        <v>51</v>
      </c>
      <c r="V2" s="35" t="s">
        <v>48</v>
      </c>
      <c r="W2" s="35" t="s">
        <v>49</v>
      </c>
      <c r="X2" s="35" t="s">
        <v>50</v>
      </c>
    </row>
    <row r="3" spans="1:30" s="36" customFormat="1" ht="20.100000000000001" customHeight="1">
      <c r="A3" s="37" t="str">
        <f>IF(介護ロボット!A10="","",介護ロボット!A10)</f>
        <v/>
      </c>
      <c r="B3" s="53" t="str">
        <f>IF(介護ロボット!K22="","",介護ロボット!K22)</f>
        <v/>
      </c>
      <c r="C3" s="53" t="str">
        <f>IF(介護ロボット!K32="","",介護ロボット!K32)</f>
        <v/>
      </c>
      <c r="D3" s="53" t="str">
        <f>IF(介護ロボット!K42="","",介護ロボット!K42)</f>
        <v/>
      </c>
      <c r="E3" s="53" t="str">
        <f>IF(介護ロボット!K51="","",介護ロボット!K51)</f>
        <v/>
      </c>
      <c r="F3" s="53" t="str">
        <f>IF(介護ロボット!K61="","",介護ロボット!K61)</f>
        <v/>
      </c>
      <c r="G3" s="53" t="str">
        <f>IF(介護ロボット!K71="","",介護ロボット!K71)</f>
        <v/>
      </c>
      <c r="H3" s="53" t="str">
        <f>IF(介護ロボット!K81="","",介護ロボット!K81)</f>
        <v/>
      </c>
      <c r="I3" s="53" t="str">
        <f>IF(介護ロボット!K91="","",介護ロボット!K91)</f>
        <v/>
      </c>
      <c r="J3" s="37" t="str">
        <f>IF(介護ロボット!E10="","",介護ロボット!E10)</f>
        <v/>
      </c>
      <c r="K3" s="37" t="str">
        <f>IF(介護ロボット!G10="","",介護ロボット!G10)</f>
        <v/>
      </c>
      <c r="L3" s="37" t="str">
        <f>IF(介護ロボット!J10="","",介護ロボット!J10)</f>
        <v/>
      </c>
      <c r="M3" s="38">
        <f>SUM(介護ロボット!K25:K29,介護ロボット!K35:K39,介護ロボット!K45:K49,介護ロボット!K54:K58,介護ロボット!K64:K68,介護ロボット!K74:K78,介護ロボット!K84:K88,介護ロボット!K94:K98)</f>
        <v>0</v>
      </c>
      <c r="N3" s="66">
        <f>SUM(P5:W5)</f>
        <v>0</v>
      </c>
      <c r="O3" s="66">
        <f>SUM(P6:W6)</f>
        <v>0</v>
      </c>
      <c r="P3" s="66">
        <f>SUM(P7:W7)</f>
        <v>0</v>
      </c>
      <c r="Q3" s="66">
        <f>SUM(P8:W8)</f>
        <v>0</v>
      </c>
      <c r="R3" s="66">
        <f>SUM(P9:W9)</f>
        <v>0</v>
      </c>
      <c r="S3" s="66">
        <f>SUM(P10:W10)</f>
        <v>0</v>
      </c>
      <c r="T3" s="66">
        <f>SUM(P11:W11)</f>
        <v>0</v>
      </c>
      <c r="U3" s="66">
        <f>SUM(P12:W12)</f>
        <v>0</v>
      </c>
      <c r="V3" s="66">
        <f>SUM(P13:W13)</f>
        <v>0</v>
      </c>
      <c r="W3" s="66">
        <f>SUM(P14:W14)</f>
        <v>0</v>
      </c>
      <c r="X3" s="56" t="str">
        <f>IF(COUNTIF(介護ロボット!$A$22:$F$98,"見守り機器の導入に伴う通信環境整備費")&gt;0,"●","")</f>
        <v/>
      </c>
    </row>
    <row r="4" spans="1:30" ht="20.100000000000001" customHeight="1"/>
    <row r="5" spans="1:30" ht="20.100000000000001" customHeight="1">
      <c r="J5" s="183" t="s">
        <v>58</v>
      </c>
      <c r="K5" s="51">
        <v>0.5</v>
      </c>
      <c r="M5" s="34" t="s">
        <v>45</v>
      </c>
      <c r="N5" s="46">
        <v>1</v>
      </c>
      <c r="O5" s="54">
        <v>1000000</v>
      </c>
      <c r="P5" s="46">
        <f>SUMIF(介護ロボット!$A$25:$A$29,1,介護ロボット!$D$25:$D$29)</f>
        <v>0</v>
      </c>
      <c r="Q5" s="46">
        <f>SUMIF(介護ロボット!$A$35:$A$39,1,介護ロボット!$D$35:$D$39)</f>
        <v>0</v>
      </c>
      <c r="R5" s="46">
        <f>SUMIF(介護ロボット!$A$45:$A$49,1,介護ロボット!$D$45:$D$49)</f>
        <v>0</v>
      </c>
      <c r="S5" s="46">
        <f>SUMIF(介護ロボット!$A$54:$A$58,1,介護ロボット!$D$54:$D$58)</f>
        <v>0</v>
      </c>
      <c r="T5" s="46">
        <f>SUMIF(介護ロボット!$A$64:$A$68,1,介護ロボット!$D$64:$D$68)</f>
        <v>0</v>
      </c>
      <c r="U5" s="46">
        <f>SUMIF(介護ロボット!$A$74:$A$78,1,介護ロボット!$D$74:$D$78)</f>
        <v>0</v>
      </c>
      <c r="V5" s="46">
        <f>SUMIF(介護ロボット!$A$84:$A$88,1,介護ロボット!$D$84:$D$88)</f>
        <v>0</v>
      </c>
      <c r="W5" s="46">
        <f>SUMIF(介護ロボット!$A$94:$A$98,1,介護ロボット!$D$94:$D$98)</f>
        <v>0</v>
      </c>
      <c r="X5" s="68"/>
    </row>
    <row r="6" spans="1:30" ht="20.100000000000001" customHeight="1">
      <c r="J6" s="184"/>
      <c r="K6" s="51">
        <v>0.75</v>
      </c>
      <c r="M6" s="34" t="s">
        <v>46</v>
      </c>
      <c r="N6" s="46">
        <v>2</v>
      </c>
      <c r="O6" s="54">
        <v>1000000</v>
      </c>
      <c r="P6" s="46">
        <f>SUMIF(介護ロボット!$A$25:$A$29,2,介護ロボット!$D$25:$D$29)</f>
        <v>0</v>
      </c>
      <c r="Q6" s="46">
        <f>SUMIF(介護ロボット!$A$35:$A$39,2,介護ロボット!$D$35:$D$39)</f>
        <v>0</v>
      </c>
      <c r="R6" s="46">
        <f>SUMIF(介護ロボット!$A$45:$A$49,2,介護ロボット!$D$45:$D$49)</f>
        <v>0</v>
      </c>
      <c r="S6" s="46">
        <f>SUMIF(介護ロボット!$A$54:$A$58,2,介護ロボット!$D$54:$D$58)</f>
        <v>0</v>
      </c>
      <c r="T6" s="46">
        <f>SUMIF(介護ロボット!$A$64:$A$68,2,介護ロボット!$D$64:$D$68)</f>
        <v>0</v>
      </c>
      <c r="U6" s="46">
        <f>SUMIF(介護ロボット!$A$74:$A$78,2,介護ロボット!$D$74:$D$78)</f>
        <v>0</v>
      </c>
      <c r="V6" s="46">
        <f>SUMIF(介護ロボット!$A$84:$A$88,2,介護ロボット!$D$84:$D$88)</f>
        <v>0</v>
      </c>
      <c r="W6" s="46">
        <f>SUMIF(介護ロボット!$A$94:$A$98,2,介護ロボット!$D$94:$D$98)</f>
        <v>0</v>
      </c>
      <c r="X6" s="68"/>
      <c r="Y6" s="39"/>
      <c r="Z6" s="39"/>
      <c r="AA6" s="39"/>
      <c r="AB6" s="39"/>
      <c r="AC6" s="39"/>
      <c r="AD6" s="39"/>
    </row>
    <row r="7" spans="1:30" ht="20.100000000000001" customHeight="1">
      <c r="M7" s="34" t="s">
        <v>66</v>
      </c>
      <c r="N7" s="46">
        <v>3</v>
      </c>
      <c r="O7" s="54">
        <v>1000000</v>
      </c>
      <c r="P7" s="46">
        <f>SUMIF(介護ロボット!$A$25:$A$29,3,介護ロボット!$D$25:$D$29)</f>
        <v>0</v>
      </c>
      <c r="Q7" s="46">
        <f>SUMIF(介護ロボット!$A$35:$A$39,3,介護ロボット!$D$35:$D$39)</f>
        <v>0</v>
      </c>
      <c r="R7" s="46">
        <f>SUMIF(介護ロボット!$A$45:$A$49,3,介護ロボット!$D$45:$D$49)</f>
        <v>0</v>
      </c>
      <c r="S7" s="46">
        <f>SUMIF(介護ロボット!$A$54:$A$58,3,介護ロボット!$D$54:$D$58)</f>
        <v>0</v>
      </c>
      <c r="T7" s="46">
        <f>SUMIF(介護ロボット!$A$64:$A$68,3,介護ロボット!$D$64:$D$68)</f>
        <v>0</v>
      </c>
      <c r="U7" s="46">
        <f>SUMIF(介護ロボット!$A$74:$A$78,3,介護ロボット!$D$74:$D$78)</f>
        <v>0</v>
      </c>
      <c r="V7" s="46">
        <f>SUMIF(介護ロボット!$A$84:$A$88,3,介護ロボット!$D$84:$D$88)</f>
        <v>0</v>
      </c>
      <c r="W7" s="46">
        <f>SUMIF(介護ロボット!$A$94:$A$98,3,介護ロボット!$D$94:$D$98)</f>
        <v>0</v>
      </c>
      <c r="X7" s="68"/>
      <c r="Y7" s="39"/>
      <c r="Z7" s="39"/>
      <c r="AA7" s="39"/>
      <c r="AB7" s="39"/>
      <c r="AC7" s="40"/>
      <c r="AD7" s="39"/>
    </row>
    <row r="8" spans="1:30" ht="20.100000000000001" customHeight="1">
      <c r="J8" s="183" t="s">
        <v>57</v>
      </c>
      <c r="K8" s="52" t="s">
        <v>59</v>
      </c>
      <c r="M8" s="34" t="s">
        <v>65</v>
      </c>
      <c r="N8" s="46">
        <v>4</v>
      </c>
      <c r="O8" s="54">
        <v>300000</v>
      </c>
      <c r="P8" s="46">
        <f>SUMIF(介護ロボット!$A$25:$A$29,4,介護ロボット!$D$25:$D$29)</f>
        <v>0</v>
      </c>
      <c r="Q8" s="46">
        <f>SUMIF(介護ロボット!$A$35:$A$39,4,介護ロボット!$D$35:$D$39)</f>
        <v>0</v>
      </c>
      <c r="R8" s="46">
        <f>SUMIF(介護ロボット!$A$45:$A$49,4,介護ロボット!$D$45:$D$49)</f>
        <v>0</v>
      </c>
      <c r="S8" s="46">
        <f>SUMIF(介護ロボット!$A$54:$A$58,4,介護ロボット!$D$54:$D$58)</f>
        <v>0</v>
      </c>
      <c r="T8" s="46">
        <f>SUMIF(介護ロボット!$A$64:$A$68,4,介護ロボット!$D$64:$D$68)</f>
        <v>0</v>
      </c>
      <c r="U8" s="46">
        <f>SUMIF(介護ロボット!$A$74:$A$78,4,介護ロボット!$D$74:$D$78)</f>
        <v>0</v>
      </c>
      <c r="V8" s="46">
        <f>SUMIF(介護ロボット!$A$84:$A$88,4,介護ロボット!$D$84:$D$88)</f>
        <v>0</v>
      </c>
      <c r="W8" s="46">
        <f>SUMIF(介護ロボット!$A$94:$A$98,4,介護ロボット!$D$94:$D$98)</f>
        <v>0</v>
      </c>
      <c r="X8" s="68"/>
      <c r="Y8" s="39"/>
      <c r="Z8" s="39"/>
      <c r="AA8" s="39"/>
      <c r="AB8" s="39"/>
      <c r="AC8" s="40"/>
      <c r="AD8" s="39"/>
    </row>
    <row r="9" spans="1:30" ht="20.100000000000001" customHeight="1">
      <c r="J9" s="184"/>
      <c r="K9" s="52" t="s">
        <v>60</v>
      </c>
      <c r="M9" s="34" t="s">
        <v>47</v>
      </c>
      <c r="N9" s="46">
        <v>5</v>
      </c>
      <c r="O9" s="54">
        <v>300000</v>
      </c>
      <c r="P9" s="46">
        <f>SUMIF(介護ロボット!$A$25:$A$29,5,介護ロボット!$D$25:$D$29)</f>
        <v>0</v>
      </c>
      <c r="Q9" s="46">
        <f>SUMIF(介護ロボット!$A$35:$A$39,5,介護ロボット!$D$35:$D$39)</f>
        <v>0</v>
      </c>
      <c r="R9" s="46">
        <f>SUMIF(介護ロボット!$A$45:$A$49,5,介護ロボット!$D$45:$D$49)</f>
        <v>0</v>
      </c>
      <c r="S9" s="46">
        <f>SUMIF(介護ロボット!$A$54:$A$58,5,介護ロボット!$D$54:$D$58)</f>
        <v>0</v>
      </c>
      <c r="T9" s="46">
        <f>SUMIF(介護ロボット!$A$64:$A$68,5,介護ロボット!$D$64:$D$68)</f>
        <v>0</v>
      </c>
      <c r="U9" s="46">
        <f>SUMIF(介護ロボット!$A$74:$A$78,5,介護ロボット!$D$74:$D$78)</f>
        <v>0</v>
      </c>
      <c r="V9" s="46">
        <f>SUMIF(介護ロボット!$A$84:$A$88,5,介護ロボット!$D$84:$D$88)</f>
        <v>0</v>
      </c>
      <c r="W9" s="46">
        <f>SUMIF(介護ロボット!$A$94:$A$98,5,介護ロボット!$D$94:$D$98)</f>
        <v>0</v>
      </c>
      <c r="X9" s="68"/>
      <c r="Y9" s="39"/>
      <c r="Z9" s="39"/>
      <c r="AA9" s="39"/>
      <c r="AB9" s="39"/>
      <c r="AC9" s="40"/>
      <c r="AD9" s="39"/>
    </row>
    <row r="10" spans="1:30" ht="20.100000000000001" customHeight="1">
      <c r="M10" s="34" t="s">
        <v>69</v>
      </c>
      <c r="N10" s="46">
        <v>6</v>
      </c>
      <c r="O10" s="54">
        <v>300000</v>
      </c>
      <c r="P10" s="46">
        <f>SUMIF(介護ロボット!$A$25:$A$29,6,介護ロボット!$D$25:$D$29)</f>
        <v>0</v>
      </c>
      <c r="Q10" s="46">
        <f>SUMIF(介護ロボット!$A$35:$A$39,6,介護ロボット!$D$35:$D$39)</f>
        <v>0</v>
      </c>
      <c r="R10" s="46">
        <f>SUMIF(介護ロボット!$A$45:$A$49,6,介護ロボット!$D$45:$D$49)</f>
        <v>0</v>
      </c>
      <c r="S10" s="46">
        <f>SUMIF(介護ロボット!$A$54:$A$58,6,介護ロボット!$D$54:$D$58)</f>
        <v>0</v>
      </c>
      <c r="T10" s="46">
        <f>SUMIF(介護ロボット!$A$64:$A$68,6,介護ロボット!$D$64:$D$68)</f>
        <v>0</v>
      </c>
      <c r="U10" s="46">
        <f>SUMIF(介護ロボット!$A$74:$A$78,6,介護ロボット!$D$74:$D$78)</f>
        <v>0</v>
      </c>
      <c r="V10" s="46">
        <f>SUMIF(介護ロボット!$A$84:$A$88,6,介護ロボット!$D$84:$D$88)</f>
        <v>0</v>
      </c>
      <c r="W10" s="46">
        <f>SUMIF(介護ロボット!$A$94:$A$98,6,介護ロボット!$D$94:$D$98)</f>
        <v>0</v>
      </c>
      <c r="X10" s="68"/>
      <c r="Y10" s="39"/>
      <c r="Z10" s="39"/>
      <c r="AA10" s="39"/>
      <c r="AB10" s="39"/>
      <c r="AC10" s="40"/>
      <c r="AD10" s="39"/>
    </row>
    <row r="11" spans="1:30" ht="20.100000000000001" customHeight="1">
      <c r="M11" s="35" t="s">
        <v>68</v>
      </c>
      <c r="N11" s="46">
        <v>7</v>
      </c>
      <c r="O11" s="54">
        <v>300000</v>
      </c>
      <c r="P11" s="46">
        <f>SUMIF(介護ロボット!$A$25:$A$29,7,介護ロボット!$D$25:$D$29)</f>
        <v>0</v>
      </c>
      <c r="Q11" s="46">
        <f>SUMIF(介護ロボット!$A$35:$A$39,7,介護ロボット!$D$35:$D$39)</f>
        <v>0</v>
      </c>
      <c r="R11" s="46">
        <f>SUMIF(介護ロボット!$A$45:$A$49,7,介護ロボット!$D$45:$D$49)</f>
        <v>0</v>
      </c>
      <c r="S11" s="46">
        <f>SUMIF(介護ロボット!$A$54:$A$58,7,介護ロボット!$D$54:$D$58)</f>
        <v>0</v>
      </c>
      <c r="T11" s="46">
        <f>SUMIF(介護ロボット!$A$64:$A$68,7,介護ロボット!$D$64:$D$68)</f>
        <v>0</v>
      </c>
      <c r="U11" s="46">
        <f>SUMIF(介護ロボット!$A$74:$A$78,7,介護ロボット!$D$74:$D$78)</f>
        <v>0</v>
      </c>
      <c r="V11" s="46">
        <f>SUMIF(介護ロボット!$A$84:$A$88,7,介護ロボット!$D$84:$D$88)</f>
        <v>0</v>
      </c>
      <c r="W11" s="46">
        <f>SUMIF(介護ロボット!$A$94:$A$98,7,介護ロボット!$D$94:$D$98)</f>
        <v>0</v>
      </c>
      <c r="X11" s="68"/>
    </row>
    <row r="12" spans="1:30" ht="20.100000000000001" customHeight="1">
      <c r="M12" s="35" t="s">
        <v>67</v>
      </c>
      <c r="N12" s="46">
        <v>8</v>
      </c>
      <c r="O12" s="54">
        <v>300000</v>
      </c>
      <c r="P12" s="46">
        <f>SUMIF(介護ロボット!$A$25:$A$29,8,介護ロボット!$D$25:$D$29)</f>
        <v>0</v>
      </c>
      <c r="Q12" s="46">
        <f>SUMIF(介護ロボット!$A$35:$A$39,8,介護ロボット!$D$35:$D$39)</f>
        <v>0</v>
      </c>
      <c r="R12" s="46">
        <f>SUMIF(介護ロボット!$A$45:$A$49,8,介護ロボット!$D$45:$D$49)</f>
        <v>0</v>
      </c>
      <c r="S12" s="46">
        <f>SUMIF(介護ロボット!$A$54:$A$58,8,介護ロボット!$D$54:$D$58)</f>
        <v>0</v>
      </c>
      <c r="T12" s="46">
        <f>SUMIF(介護ロボット!$A$64:$A$68,8,介護ロボット!$D$64:$D$68)</f>
        <v>0</v>
      </c>
      <c r="U12" s="46">
        <f>SUMIF(介護ロボット!$A$74:$A$78,8,介護ロボット!$D$74:$D$78)</f>
        <v>0</v>
      </c>
      <c r="V12" s="46">
        <f>SUMIF(介護ロボット!$A$84:$A$88,8,介護ロボット!$D$84:$D$88)</f>
        <v>0</v>
      </c>
      <c r="W12" s="46">
        <f>SUMIF(介護ロボット!$A$94:$A$98,8,介護ロボット!$D$94:$D$98)</f>
        <v>0</v>
      </c>
      <c r="X12" s="68"/>
    </row>
    <row r="13" spans="1:30" ht="20.100000000000001" customHeight="1">
      <c r="M13" s="35" t="s">
        <v>48</v>
      </c>
      <c r="N13" s="46">
        <v>9</v>
      </c>
      <c r="O13" s="54">
        <v>300000</v>
      </c>
      <c r="P13" s="46">
        <f>SUMIF(介護ロボット!$A$25:$A$29,9,介護ロボット!$D$25:$D$29)</f>
        <v>0</v>
      </c>
      <c r="Q13" s="46">
        <f>SUMIF(介護ロボット!$A$35:$A$39,9,介護ロボット!$D$35:$D$39)</f>
        <v>0</v>
      </c>
      <c r="R13" s="46">
        <f>SUMIF(介護ロボット!$A$45:$A$49,9,介護ロボット!$D$45:$D$49)</f>
        <v>0</v>
      </c>
      <c r="S13" s="46">
        <f>SUMIF(介護ロボット!$A$54:$A$58,9,介護ロボット!$D$54:$D$58)</f>
        <v>0</v>
      </c>
      <c r="T13" s="46">
        <f>SUMIF(介護ロボット!$A$64:$A$68,9,介護ロボット!$D$64:$D$68)</f>
        <v>0</v>
      </c>
      <c r="U13" s="46">
        <f>SUMIF(介護ロボット!$A$74:$A$78,9,介護ロボット!$D$74:$D$78)</f>
        <v>0</v>
      </c>
      <c r="V13" s="46">
        <f>SUMIF(介護ロボット!$A$84:$A$88,9,介護ロボット!$D$84:$D$88)</f>
        <v>0</v>
      </c>
      <c r="W13" s="46">
        <f>SUMIF(介護ロボット!$A$94:$A$98,9,介護ロボット!$D$94:$D$98)</f>
        <v>0</v>
      </c>
      <c r="X13" s="68"/>
    </row>
    <row r="14" spans="1:30" ht="20.100000000000001" customHeight="1">
      <c r="E14" s="41"/>
      <c r="F14" s="41"/>
      <c r="G14" s="42"/>
      <c r="H14" s="43"/>
      <c r="M14" s="35" t="s">
        <v>64</v>
      </c>
      <c r="N14" s="46">
        <v>10</v>
      </c>
      <c r="O14" s="54">
        <v>300000</v>
      </c>
      <c r="P14" s="46">
        <f>SUMIF(介護ロボット!$A$25:$A$29,10,介護ロボット!$D$25:$D$29)</f>
        <v>0</v>
      </c>
      <c r="Q14" s="46">
        <f>SUMIF(介護ロボット!$A$35:$A$39,10,介護ロボット!$D$35:$D$39)</f>
        <v>0</v>
      </c>
      <c r="R14" s="46">
        <f>SUMIF(介護ロボット!$A$45:$A$49,10,介護ロボット!$D$45:$D$49)</f>
        <v>0</v>
      </c>
      <c r="S14" s="46">
        <f>SUMIF(介護ロボット!$A$54:$A$58,10,介護ロボット!$D$54:$D$58)</f>
        <v>0</v>
      </c>
      <c r="T14" s="46">
        <f>SUMIF(介護ロボット!$A$64:$A$68,10,介護ロボット!$D$64:$D$68)</f>
        <v>0</v>
      </c>
      <c r="U14" s="46">
        <f>SUMIF(介護ロボット!$A$74:$A$78,10,介護ロボット!$D$74:$D$78)</f>
        <v>0</v>
      </c>
      <c r="V14" s="46">
        <f>SUMIF(介護ロボット!$A$84:$A$88,10,介護ロボット!$D$84:$D$88)</f>
        <v>0</v>
      </c>
      <c r="W14" s="46">
        <f>SUMIF(介護ロボット!$A$94:$A$98,10,介護ロボット!$D$94:$D$98)</f>
        <v>0</v>
      </c>
      <c r="X14" s="68"/>
    </row>
    <row r="15" spans="1:30" ht="20.100000000000001" customHeight="1">
      <c r="E15" s="41"/>
      <c r="F15" s="41"/>
      <c r="G15" s="42"/>
      <c r="H15" s="43"/>
      <c r="M15" s="35" t="s">
        <v>63</v>
      </c>
      <c r="N15" s="46">
        <v>11</v>
      </c>
      <c r="O15" s="54">
        <v>7500000</v>
      </c>
      <c r="P15" s="46">
        <f>SUMIF(介護ロボット!$A$25:$A$29,11,介護ロボット!$D$25:$D$29)</f>
        <v>0</v>
      </c>
      <c r="Q15" s="46">
        <f>SUMIF(介護ロボット!$A$35:$A$39,11,介護ロボット!$D$35:$D$39)</f>
        <v>0</v>
      </c>
      <c r="R15" s="46">
        <f>SUMIF(介護ロボット!$A$45:$A$49,11,介護ロボット!$D$45:$D$49)</f>
        <v>0</v>
      </c>
      <c r="S15" s="46">
        <f>SUMIF(介護ロボット!$A$54:$A$58,11,介護ロボット!$D$54:$D$58)</f>
        <v>0</v>
      </c>
      <c r="T15" s="46">
        <f>SUMIF(介護ロボット!$A$64:$A$68,11,介護ロボット!$D$64:$D$68)</f>
        <v>0</v>
      </c>
      <c r="U15" s="46">
        <f>SUMIF(介護ロボット!$A$74:$A$78,11,介護ロボット!$D$74:$D$78)</f>
        <v>0</v>
      </c>
      <c r="V15" s="46">
        <f>SUMIF(介護ロボット!$A$84:$A$88,11,介護ロボット!$D$84:$D$88)</f>
        <v>0</v>
      </c>
      <c r="W15" s="46">
        <f>SUMIF(介護ロボット!$A$94:$A$98,11,介護ロボット!$D$94:$D$98)</f>
        <v>0</v>
      </c>
      <c r="X15" s="68"/>
    </row>
    <row r="16" spans="1:30" ht="20.100000000000001" customHeight="1">
      <c r="A16" s="44"/>
      <c r="E16" s="41"/>
      <c r="F16" s="41"/>
      <c r="G16" s="42"/>
      <c r="H16" s="43"/>
      <c r="M16" s="45"/>
    </row>
    <row r="17" spans="1:21" ht="20.100000000000001" customHeight="1">
      <c r="A17" s="44"/>
      <c r="E17" s="41"/>
      <c r="F17" s="41"/>
      <c r="G17" s="42"/>
      <c r="H17" s="43"/>
      <c r="M17" s="45"/>
    </row>
    <row r="18" spans="1:21" ht="20.100000000000001" customHeight="1">
      <c r="A18" s="44" t="s">
        <v>38</v>
      </c>
      <c r="E18" s="41"/>
      <c r="F18" s="41"/>
      <c r="G18" s="42"/>
      <c r="H18" s="43"/>
      <c r="M18" s="45"/>
    </row>
    <row r="19" spans="1:21" ht="20.100000000000001" customHeight="1">
      <c r="A19" s="32" t="s">
        <v>0</v>
      </c>
      <c r="B19" s="182" t="s">
        <v>6</v>
      </c>
      <c r="C19" s="182"/>
      <c r="D19" s="182"/>
      <c r="E19" s="182"/>
      <c r="F19" s="182"/>
      <c r="G19" s="182"/>
      <c r="H19" s="182"/>
      <c r="I19" s="182"/>
      <c r="J19" s="32" t="s">
        <v>4</v>
      </c>
      <c r="K19" s="33" t="s">
        <v>3</v>
      </c>
      <c r="L19" s="33" t="s">
        <v>1</v>
      </c>
      <c r="M19" s="34" t="s">
        <v>36</v>
      </c>
      <c r="N19" s="34" t="s">
        <v>33</v>
      </c>
      <c r="O19" s="34" t="s">
        <v>71</v>
      </c>
      <c r="P19" s="34" t="s">
        <v>34</v>
      </c>
      <c r="Q19" s="35" t="s">
        <v>35</v>
      </c>
    </row>
    <row r="20" spans="1:21" ht="20.100000000000001" customHeight="1">
      <c r="A20" s="37" t="str">
        <f>IF(ICT!A10="","",ICT!A10)</f>
        <v/>
      </c>
      <c r="B20" s="37" t="str">
        <f>IF(ICT!H23="","",ICT!H23)</f>
        <v/>
      </c>
      <c r="C20" s="37" t="str">
        <f>IF(ICT!H34="","",ICT!H34)</f>
        <v/>
      </c>
      <c r="D20" s="37" t="str">
        <f>IF(ICT!H45="","",ICT!H45)</f>
        <v/>
      </c>
      <c r="E20" s="37" t="str">
        <f>IF(ICT!H56="","",ICT!H56)</f>
        <v/>
      </c>
      <c r="F20" s="69" t="str">
        <f>IF(ICT!H67="","",ICT!H67)</f>
        <v/>
      </c>
      <c r="G20" s="37" t="str">
        <f>IF(ICT!H78="","",ICT!H78)</f>
        <v/>
      </c>
      <c r="H20" s="37" t="str">
        <f>IF(ICT!H89="","",ICT!H89)</f>
        <v/>
      </c>
      <c r="I20" s="37" t="str">
        <f>IF(ICT!H100="","",ICT!H100)</f>
        <v/>
      </c>
      <c r="J20" s="37" t="str">
        <f>IF(ICT!C10="","",ICT!C10)</f>
        <v/>
      </c>
      <c r="K20" s="37" t="str">
        <f>IF(ICT!F10="","",ICT!F10)</f>
        <v/>
      </c>
      <c r="L20" s="37" t="str">
        <f>IF(ICT!H10="","",ICT!H10)</f>
        <v/>
      </c>
      <c r="M20" s="100">
        <f>SUM(N22:U22)</f>
        <v>0</v>
      </c>
      <c r="N20" s="23" t="str">
        <f>IF(COUNTIF(ICT!$A$23:$D$108,"介護ソフト(機能追加含む)")&gt;0,"●","")</f>
        <v/>
      </c>
      <c r="O20" s="73">
        <f ca="1">SUM(N23:U23)</f>
        <v>0</v>
      </c>
      <c r="P20" s="23" t="str">
        <f>IF(COUNTIF(ICT!$A$23:$D$108,"通信環境整備")&gt;0,"●","")</f>
        <v/>
      </c>
      <c r="Q20" s="23" t="str">
        <f>IF(COUNTIF(ICT!$A$23:$D$108,"インカム")&gt;0,"●","")</f>
        <v/>
      </c>
    </row>
    <row r="21" spans="1:21" ht="20.100000000000001" customHeight="1"/>
    <row r="22" spans="1:21" ht="20.100000000000001" customHeight="1">
      <c r="I22" s="98"/>
      <c r="J22" s="98"/>
      <c r="M22" s="34" t="s">
        <v>36</v>
      </c>
      <c r="N22" s="99" t="str">
        <f>ICT!J31</f>
        <v/>
      </c>
      <c r="O22" s="99" t="str">
        <f>ICT!J42</f>
        <v/>
      </c>
      <c r="P22" s="99" t="str">
        <f>ICT!J53</f>
        <v/>
      </c>
      <c r="Q22" s="99" t="str">
        <f>ICT!J64</f>
        <v/>
      </c>
      <c r="R22" s="99" t="str">
        <f>ICT!J75</f>
        <v/>
      </c>
      <c r="S22" s="99" t="str">
        <f>ICT!J86</f>
        <v/>
      </c>
      <c r="T22" s="99" t="str">
        <f>ICT!J97</f>
        <v/>
      </c>
      <c r="U22" s="99" t="str">
        <f>ICT!J108</f>
        <v/>
      </c>
    </row>
    <row r="23" spans="1:21" ht="20.100000000000001" customHeight="1">
      <c r="F23" s="185" t="s">
        <v>75</v>
      </c>
      <c r="G23" s="186"/>
      <c r="H23" s="54">
        <v>1000000</v>
      </c>
      <c r="I23" s="98"/>
      <c r="J23" s="98"/>
      <c r="M23" s="34" t="s">
        <v>71</v>
      </c>
      <c r="N23" s="67">
        <f ca="1">SUMIF(ICT!$A$26:$B$30,"ハードウェア(タブレット等)",ICT!$C$26:$C$30)</f>
        <v>0</v>
      </c>
      <c r="O23" s="67">
        <f ca="1">SUMIF(ICT!$A$37:$B$41,"ハードウェア(タブレット等)",ICT!$C$37:$C$41)</f>
        <v>0</v>
      </c>
      <c r="P23" s="67">
        <f ca="1">SUMIF(ICT!$A$48:$B$52,"ハードウェア(タブレット等)",ICT!$C$48:$C$52)</f>
        <v>0</v>
      </c>
      <c r="Q23" s="67">
        <f ca="1">SUMIF(ICT!$A$59:$B$63,"ハードウェア(タブレット等)",ICT!$C$59:$C$63)</f>
        <v>0</v>
      </c>
      <c r="R23" s="67">
        <f ca="1">SUMIF(ICT!$A$70:$B$74,"ハードウェア(タブレット等)",ICT!$C$70:$C$74)</f>
        <v>0</v>
      </c>
      <c r="S23" s="67">
        <f ca="1">SUMIF(ICT!$A$81:$B$85,"ハードウェア(タブレット等)",ICT!$C$81:$C$85)</f>
        <v>0</v>
      </c>
      <c r="T23" s="67">
        <f ca="1">SUMIF(ICT!$A$92:$B$96,"ハードウェア(タブレット等)",ICT!$C$92:$C$96)</f>
        <v>0</v>
      </c>
      <c r="U23" s="67">
        <f ca="1">SUMIF(ICT!$A$103:$B$107,"ハードウェア(タブレット等)",ICT!$C$103:$C$107)</f>
        <v>0</v>
      </c>
    </row>
    <row r="24" spans="1:21" ht="20.100000000000001" customHeight="1">
      <c r="F24" s="180" t="s">
        <v>76</v>
      </c>
      <c r="G24" s="181"/>
      <c r="H24" s="54">
        <v>1600000</v>
      </c>
      <c r="I24" s="98"/>
      <c r="J24" s="98"/>
    </row>
    <row r="25" spans="1:21" ht="20.100000000000001" customHeight="1">
      <c r="F25" s="180" t="s">
        <v>77</v>
      </c>
      <c r="G25" s="181"/>
      <c r="H25" s="54">
        <v>2000000</v>
      </c>
      <c r="I25" s="98"/>
      <c r="J25" s="98"/>
    </row>
    <row r="26" spans="1:21" ht="20.100000000000001" customHeight="1">
      <c r="F26" s="180" t="s">
        <v>78</v>
      </c>
      <c r="G26" s="181"/>
      <c r="H26" s="54">
        <v>2600000</v>
      </c>
      <c r="I26" s="98"/>
      <c r="J26" s="98"/>
    </row>
    <row r="27" spans="1:21" ht="20.100000000000001" customHeight="1">
      <c r="I27" s="98"/>
      <c r="J27" s="98"/>
    </row>
    <row r="28" spans="1:21" ht="20.100000000000001" customHeight="1">
      <c r="I28" s="98"/>
      <c r="J28" s="98"/>
    </row>
    <row r="29" spans="1:21" ht="20.100000000000001" customHeight="1"/>
    <row r="30" spans="1:21" ht="20.100000000000001" customHeight="1"/>
    <row r="31" spans="1:21" ht="20.100000000000001" customHeight="1"/>
    <row r="32" spans="1:21"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sheetData>
  <mergeCells count="8">
    <mergeCell ref="F26:G26"/>
    <mergeCell ref="B2:I2"/>
    <mergeCell ref="B19:I19"/>
    <mergeCell ref="J5:J6"/>
    <mergeCell ref="J8:J9"/>
    <mergeCell ref="F23:G23"/>
    <mergeCell ref="F24:G24"/>
    <mergeCell ref="F25:G25"/>
  </mergeCells>
  <phoneticPr fontId="3"/>
  <pageMargins left="0.7" right="0.7" top="0.75" bottom="0.75" header="0.3" footer="0.3"/>
  <pageSetup paperSize="9" orientation="portrait" r:id="rId1"/>
</worksheet>
</file>