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7.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8.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9.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0.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1.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2.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4.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5.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16.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7.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8.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9.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20.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21.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22.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23.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24.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drawings/drawing25.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drawings/drawing26.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27.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drawings/drawing28.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29.xml" ContentType="application/vnd.openxmlformats-officedocument.drawing+xml"/>
  <Override PartName="/xl/charts/chart89.xml" ContentType="application/vnd.openxmlformats-officedocument.drawingml.chart+xml"/>
  <Override PartName="/xl/drawings/drawing30.xml" ContentType="application/vnd.openxmlformats-officedocument.drawingml.chartshapes+xml"/>
  <Override PartName="/xl/charts/chart90.xml" ContentType="application/vnd.openxmlformats-officedocument.drawingml.chart+xml"/>
  <Override PartName="/xl/charts/chart91.xml" ContentType="application/vnd.openxmlformats-officedocument.drawingml.chart+xml"/>
  <Override PartName="/xl/drawings/drawing31.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drawings/drawing32.xml" ContentType="application/vnd.openxmlformats-officedocument.drawing+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drawings/drawing33.xml" ContentType="application/vnd.openxmlformats-officedocument.drawing+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drawings/drawing34.xml" ContentType="application/vnd.openxmlformats-officedocument.drawing+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T:\労働雇用係\55労働実態調査\R5\11-2.HP\"/>
    </mc:Choice>
  </mc:AlternateContent>
  <xr:revisionPtr revIDLastSave="0" documentId="13_ncr:1_{5CF3067A-4EE9-4E73-B82B-A03E8B271A0C}" xr6:coauthVersionLast="47" xr6:coauthVersionMax="47" xr10:uidLastSave="{00000000-0000-0000-0000-000000000000}"/>
  <bookViews>
    <workbookView xWindow="-120" yWindow="-120" windowWidth="20730" windowHeight="11160" tabRatio="932" xr2:uid="{00000000-000D-0000-FFFF-FFFF00000000}"/>
  </bookViews>
  <sheets>
    <sheet name="表紙" sheetId="56" r:id="rId1"/>
    <sheet name="目次" sheetId="57" r:id="rId2"/>
    <sheet name="概要①" sheetId="58" r:id="rId3"/>
    <sheet name="概要②" sheetId="2" r:id="rId4"/>
    <sheet name="調査結果表紙" sheetId="62" r:id="rId5"/>
    <sheet name="調査結果1" sheetId="61" r:id="rId6"/>
    <sheet name="調査結果2" sheetId="73" r:id="rId7"/>
    <sheet name="調査結果3" sheetId="74" r:id="rId8"/>
    <sheet name="グラフ・データ編" sheetId="59" r:id="rId9"/>
    <sheet name="1（問2）" sheetId="4" r:id="rId10"/>
    <sheet name="2（問2）" sheetId="65" r:id="rId11"/>
    <sheet name="2①（問2）" sheetId="5" r:id="rId12"/>
    <sheet name="3（問3）" sheetId="6" r:id="rId13"/>
    <sheet name="3①（問3）" sheetId="66" r:id="rId14"/>
    <sheet name="4（問3）" sheetId="7" r:id="rId15"/>
    <sheet name="4①（問3）" sheetId="67" r:id="rId16"/>
    <sheet name="4②（問3） (パート)" sheetId="78" r:id="rId17"/>
    <sheet name="5（問3）" sheetId="8" r:id="rId18"/>
    <sheet name="5①（問3）" sheetId="68" r:id="rId19"/>
    <sheet name="5②（問3） (パート)" sheetId="79" r:id="rId20"/>
    <sheet name="6（問2）" sheetId="11" r:id="rId21"/>
    <sheet name="7（問4）" sheetId="12" r:id="rId22"/>
    <sheet name="7①（問4）" sheetId="69" r:id="rId23"/>
    <sheet name="8（問5）" sheetId="13" r:id="rId24"/>
    <sheet name="9（問4）" sheetId="14" r:id="rId25"/>
    <sheet name="10（問7）" sheetId="15" r:id="rId26"/>
    <sheet name="11（問10）" sheetId="16" r:id="rId27"/>
    <sheet name="12（問9）" sheetId="17" r:id="rId28"/>
    <sheet name="13（問11）" sheetId="20" r:id="rId29"/>
    <sheet name="14（問11）" sheetId="41" r:id="rId30"/>
    <sheet name="15（問11）" sheetId="42" r:id="rId31"/>
    <sheet name="16（問11）" sheetId="43" r:id="rId32"/>
    <sheet name="17（問11）" sheetId="44" r:id="rId33"/>
    <sheet name="18 ①（問12）" sheetId="46" r:id="rId34"/>
    <sheet name="18②（問12）" sheetId="45" r:id="rId35"/>
    <sheet name="19（問14）" sheetId="47" r:id="rId36"/>
    <sheet name="20（問14）" sheetId="48" r:id="rId37"/>
    <sheet name="21（問8）" sheetId="53" r:id="rId38"/>
    <sheet name="22（問7）" sheetId="54" r:id="rId39"/>
    <sheet name="23（問9）" sheetId="55" r:id="rId40"/>
    <sheet name="24（問6）" sheetId="63" r:id="rId41"/>
    <sheet name="資料編" sheetId="60" r:id="rId42"/>
    <sheet name="集計･資料" sheetId="9" r:id="rId43"/>
    <sheet name="業種リスト" sheetId="77" r:id="rId44"/>
  </sheets>
  <definedNames>
    <definedName name="_xlnm._FilterDatabase" localSheetId="29" hidden="1">'14（問11）'!$AI$5:$AK$6</definedName>
    <definedName name="_xlnm.Print_Area" localSheetId="9">'1（問2）'!$A$1:$AL$63</definedName>
    <definedName name="_xlnm.Print_Area" localSheetId="25">'10（問7）'!$A$1:$AL$59</definedName>
    <definedName name="_xlnm.Print_Area" localSheetId="26">'11（問10）'!$A$1:$AL$55</definedName>
    <definedName name="_xlnm.Print_Area" localSheetId="27">'12（問9）'!$A$1:$AN$55</definedName>
    <definedName name="_xlnm.Print_Area" localSheetId="28">'13（問11）'!$A$1:$AE$55</definedName>
    <definedName name="_xlnm.Print_Area" localSheetId="29">'14（問11）'!$A$1:$AE$54</definedName>
    <definedName name="_xlnm.Print_Area" localSheetId="30">'15（問11）'!$A$1:$AE$54</definedName>
    <definedName name="_xlnm.Print_Area" localSheetId="31">'16（問11）'!$A$1:$AF$54</definedName>
    <definedName name="_xlnm.Print_Area" localSheetId="32">'17（問11）'!$A$1:$AF$58</definedName>
    <definedName name="_xlnm.Print_Area" localSheetId="33">'18 ①（問12）'!$A$1:$AE$63</definedName>
    <definedName name="_xlnm.Print_Area" localSheetId="34">'18②（問12）'!$A$1:$AE$63</definedName>
    <definedName name="_xlnm.Print_Area" localSheetId="35">'19（問14）'!$A$1:$AN$62</definedName>
    <definedName name="_xlnm.Print_Area" localSheetId="10">'2（問2）'!$A$1:$AJ$50</definedName>
    <definedName name="_xlnm.Print_Area" localSheetId="36">'20（問14）'!$A$1:$AF$64</definedName>
    <definedName name="_xlnm.Print_Area" localSheetId="11">'2①（問2）'!$A$1:$AJ$50</definedName>
    <definedName name="_xlnm.Print_Area" localSheetId="37">'21（問8）'!$A$1:$AN$54</definedName>
    <definedName name="_xlnm.Print_Area" localSheetId="38">'22（問7）'!$A$1:$AL$53</definedName>
    <definedName name="_xlnm.Print_Area" localSheetId="39">'23（問9）'!$A$1:$AG$54</definedName>
    <definedName name="_xlnm.Print_Area" localSheetId="40">'24（問6）'!$A$1:$AI$55</definedName>
    <definedName name="_xlnm.Print_Area" localSheetId="12">'3（問3）'!$A$1:$AK$60</definedName>
    <definedName name="_xlnm.Print_Area" localSheetId="13">'3①（問3）'!$A$1:$AK$60</definedName>
    <definedName name="_xlnm.Print_Area" localSheetId="14">'4（問3）'!$A$1:$AF$54</definedName>
    <definedName name="_xlnm.Print_Area" localSheetId="15">'4①（問3）'!$A$1:$AF$54</definedName>
    <definedName name="_xlnm.Print_Area" localSheetId="16">'4②（問3） (パート)'!$A$1:$AF$54</definedName>
    <definedName name="_xlnm.Print_Area" localSheetId="17">'5（問3）'!$A$1:$AK$66</definedName>
    <definedName name="_xlnm.Print_Area" localSheetId="18">'5①（問3）'!$A$1:$AK$66</definedName>
    <definedName name="_xlnm.Print_Area" localSheetId="19">'5②（問3） (パート)'!$A$1:$AK$66</definedName>
    <definedName name="_xlnm.Print_Area" localSheetId="20">'6（問2）'!$A$1:$AL$55</definedName>
    <definedName name="_xlnm.Print_Area" localSheetId="21">'7（問4）'!$A$1:$AJ$55</definedName>
    <definedName name="_xlnm.Print_Area" localSheetId="22">'7①（問4）'!$A$1:$AH$55</definedName>
    <definedName name="_xlnm.Print_Area" localSheetId="23">'8（問5）'!$A$1:$AJ$54</definedName>
    <definedName name="_xlnm.Print_Area" localSheetId="24">'9（問4）'!$A$1:$AJ$54</definedName>
    <definedName name="_xlnm.Print_Area" localSheetId="8">グラフ・データ編!$A$1:$A$51</definedName>
    <definedName name="_xlnm.Print_Area" localSheetId="2">概要①!$A$1:$M$38</definedName>
    <definedName name="_xlnm.Print_Area" localSheetId="3">概要②!$A$1:$AI$59</definedName>
    <definedName name="_xlnm.Print_Area" localSheetId="41">資料編!$A$1:$A$51</definedName>
    <definedName name="_xlnm.Print_Area" localSheetId="42">集計･資料!$A$1:$FZ$101</definedName>
    <definedName name="_xlnm.Print_Area" localSheetId="5">調査結果1!$A$1:$Z$56</definedName>
    <definedName name="_xlnm.Print_Area" localSheetId="6">調査結果2!$A$1:$K$40</definedName>
    <definedName name="_xlnm.Print_Area" localSheetId="7">調査結果3!$A$1:$K$20</definedName>
    <definedName name="_xlnm.Print_Area" localSheetId="4">調査結果表紙!$A$1:$A$51</definedName>
    <definedName name="_xlnm.Print_Area" localSheetId="0">表紙!$A$1:$C$51</definedName>
    <definedName name="_xlnm.Print_Area" localSheetId="1">目次!$A$1:$B$70</definedName>
    <definedName name="_xlnm.Print_Titles" localSheetId="42">集計･資料!$A:$B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9" i="45" l="1"/>
  <c r="H24" i="56"/>
  <c r="H25" i="56"/>
  <c r="B26" i="78"/>
  <c r="N23" i="61"/>
  <c r="N5" i="61"/>
  <c r="BA18" i="79" l="1"/>
  <c r="AZ18" i="79"/>
  <c r="AY18" i="79"/>
  <c r="AW18" i="79"/>
  <c r="AV18" i="79"/>
  <c r="BA17" i="79"/>
  <c r="AZ17" i="79"/>
  <c r="AY17" i="79"/>
  <c r="AX17" i="79"/>
  <c r="AW17" i="79"/>
  <c r="AV17" i="79"/>
  <c r="BA16" i="79"/>
  <c r="AZ16" i="79"/>
  <c r="AY16" i="79"/>
  <c r="AX16" i="79"/>
  <c r="AW16" i="79"/>
  <c r="AV16" i="79"/>
  <c r="BA15" i="79"/>
  <c r="AJ27" i="79" s="1"/>
  <c r="AZ15" i="79"/>
  <c r="AY15" i="79"/>
  <c r="AX15" i="79"/>
  <c r="AW15" i="79"/>
  <c r="AV15" i="79"/>
  <c r="BA14" i="79"/>
  <c r="AZ14" i="79"/>
  <c r="AI28" i="79" s="1"/>
  <c r="AY14" i="79"/>
  <c r="AX14" i="79"/>
  <c r="AW14" i="79"/>
  <c r="AV14" i="79"/>
  <c r="BA13" i="79"/>
  <c r="AZ13" i="79"/>
  <c r="AY13" i="79"/>
  <c r="AX13" i="79"/>
  <c r="AW13" i="79"/>
  <c r="AV13" i="79"/>
  <c r="BA12" i="79"/>
  <c r="AZ12" i="79"/>
  <c r="AY12" i="79"/>
  <c r="AX12" i="79"/>
  <c r="AW12" i="79"/>
  <c r="AF30" i="79" s="1"/>
  <c r="AV12" i="79"/>
  <c r="BA11" i="79"/>
  <c r="AZ11" i="79"/>
  <c r="AY11" i="79"/>
  <c r="AX11" i="79"/>
  <c r="AW11" i="79"/>
  <c r="AV11" i="79"/>
  <c r="AY10" i="79"/>
  <c r="AX10" i="79"/>
  <c r="AW10" i="79"/>
  <c r="AF32" i="79" s="1"/>
  <c r="AV10" i="79"/>
  <c r="BA9" i="79"/>
  <c r="AJ33" i="79" s="1"/>
  <c r="AZ9" i="79"/>
  <c r="AY9" i="79"/>
  <c r="AX9" i="79"/>
  <c r="AW9" i="79"/>
  <c r="AV9" i="79"/>
  <c r="BA8" i="79"/>
  <c r="AZ8" i="79"/>
  <c r="AY8" i="79"/>
  <c r="AX8" i="79"/>
  <c r="AW8" i="79"/>
  <c r="AV8" i="79"/>
  <c r="BA7" i="79"/>
  <c r="AZ7" i="79"/>
  <c r="AY7" i="79"/>
  <c r="AH35" i="79" s="1"/>
  <c r="AX7" i="79"/>
  <c r="AW7" i="79"/>
  <c r="AV7" i="79"/>
  <c r="BA6" i="79"/>
  <c r="AZ6" i="79"/>
  <c r="AY6" i="79"/>
  <c r="AX6" i="79"/>
  <c r="AW6" i="79"/>
  <c r="AV6" i="79"/>
  <c r="AX18" i="79" l="1"/>
  <c r="AZ10" i="79"/>
  <c r="BA10" i="79"/>
  <c r="AJ32" i="79" s="1"/>
  <c r="AG36" i="79"/>
  <c r="AE35" i="79"/>
  <c r="AI35" i="79"/>
  <c r="AG34" i="79"/>
  <c r="AE33" i="79"/>
  <c r="AI33" i="79"/>
  <c r="AG32" i="79"/>
  <c r="AE31" i="79"/>
  <c r="AI31" i="79"/>
  <c r="AG30" i="79"/>
  <c r="AE29" i="79"/>
  <c r="AI29" i="79"/>
  <c r="AG28" i="79"/>
  <c r="AE27" i="79"/>
  <c r="AI27" i="79"/>
  <c r="AG26" i="79"/>
  <c r="AE25" i="79"/>
  <c r="AI25" i="79"/>
  <c r="AG24" i="79"/>
  <c r="AH36" i="79"/>
  <c r="AF35" i="79"/>
  <c r="AJ35" i="79"/>
  <c r="AH34" i="79"/>
  <c r="AF33" i="79"/>
  <c r="AH32" i="79"/>
  <c r="AF31" i="79"/>
  <c r="AJ31" i="79"/>
  <c r="AH30" i="79"/>
  <c r="AF29" i="79"/>
  <c r="AJ29" i="79"/>
  <c r="AH28" i="79"/>
  <c r="AF27" i="79"/>
  <c r="AH26" i="79"/>
  <c r="AF25" i="79"/>
  <c r="AJ25" i="79"/>
  <c r="AH24" i="79"/>
  <c r="AE36" i="79"/>
  <c r="AI36" i="79"/>
  <c r="AG35" i="79"/>
  <c r="AE34" i="79"/>
  <c r="AI34" i="79"/>
  <c r="AG33" i="79"/>
  <c r="AE32" i="79"/>
  <c r="AI32" i="79"/>
  <c r="AG31" i="79"/>
  <c r="AE30" i="79"/>
  <c r="AI30" i="79"/>
  <c r="AG29" i="79"/>
  <c r="AE28" i="79"/>
  <c r="AG27" i="79"/>
  <c r="AE26" i="79"/>
  <c r="AI26" i="79"/>
  <c r="AG25" i="79"/>
  <c r="AE24" i="79"/>
  <c r="AI24" i="79"/>
  <c r="AF36" i="79"/>
  <c r="AJ36" i="79"/>
  <c r="AF34" i="79"/>
  <c r="AJ34" i="79"/>
  <c r="AH33" i="79"/>
  <c r="AH31" i="79"/>
  <c r="AJ30" i="79"/>
  <c r="AH29" i="79"/>
  <c r="AF28" i="79"/>
  <c r="AJ28" i="79"/>
  <c r="AH27" i="79"/>
  <c r="AF26" i="79"/>
  <c r="AJ26" i="79"/>
  <c r="AH25" i="79"/>
  <c r="AF24" i="79"/>
  <c r="AJ24" i="79"/>
  <c r="AF31" i="78"/>
  <c r="AF30" i="78"/>
  <c r="AF28" i="78"/>
  <c r="AF32" i="78"/>
  <c r="AF29" i="78"/>
  <c r="AF33" i="78"/>
  <c r="AF20" i="78"/>
  <c r="BB17" i="79"/>
  <c r="AK25" i="79" s="1"/>
  <c r="BB8" i="79"/>
  <c r="AK34" i="79" s="1"/>
  <c r="BB16" i="79"/>
  <c r="AK26" i="79" s="1"/>
  <c r="BB7" i="79"/>
  <c r="AN7" i="79" s="1"/>
  <c r="AE17" i="79" s="1"/>
  <c r="BB15" i="79"/>
  <c r="L36" i="61"/>
  <c r="BB12" i="79" l="1"/>
  <c r="AP12" i="79" s="1"/>
  <c r="AG12" i="79" s="1"/>
  <c r="AF9" i="78"/>
  <c r="AS15" i="79"/>
  <c r="AJ9" i="79" s="1"/>
  <c r="AK27" i="79"/>
  <c r="AX19" i="79"/>
  <c r="AF19" i="78"/>
  <c r="AF34" i="78"/>
  <c r="AC30" i="78" s="1"/>
  <c r="AO8" i="79"/>
  <c r="AF16" i="79" s="1"/>
  <c r="AP15" i="79"/>
  <c r="AG9" i="79" s="1"/>
  <c r="AN8" i="79"/>
  <c r="AE16" i="79" s="1"/>
  <c r="AO15" i="79"/>
  <c r="AF9" i="79" s="1"/>
  <c r="AQ12" i="79"/>
  <c r="AH12" i="79" s="1"/>
  <c r="AS7" i="79"/>
  <c r="AJ17" i="79" s="1"/>
  <c r="AR17" i="79"/>
  <c r="AI7" i="79" s="1"/>
  <c r="AP16" i="79"/>
  <c r="AG8" i="79" s="1"/>
  <c r="AN15" i="79"/>
  <c r="AE9" i="79" s="1"/>
  <c r="AP8" i="79"/>
  <c r="AG16" i="79" s="1"/>
  <c r="BA19" i="79"/>
  <c r="AF22" i="78"/>
  <c r="AQ17" i="79"/>
  <c r="AH7" i="79" s="1"/>
  <c r="AO16" i="79"/>
  <c r="AF8" i="79" s="1"/>
  <c r="AR16" i="79"/>
  <c r="AI8" i="79" s="1"/>
  <c r="AO17" i="79"/>
  <c r="AF7" i="79" s="1"/>
  <c r="AQ7" i="79"/>
  <c r="AH17" i="79" s="1"/>
  <c r="AK35" i="79"/>
  <c r="AW19" i="79"/>
  <c r="AF18" i="78"/>
  <c r="AS8" i="79"/>
  <c r="AJ16" i="79" s="1"/>
  <c r="AP17" i="79"/>
  <c r="AG7" i="79" s="1"/>
  <c r="AP7" i="79"/>
  <c r="AG17" i="79" s="1"/>
  <c r="AS17" i="79"/>
  <c r="AJ7" i="79" s="1"/>
  <c r="AQ8" i="79"/>
  <c r="AH16" i="79" s="1"/>
  <c r="AO7" i="79"/>
  <c r="AF17" i="79" s="1"/>
  <c r="AR7" i="79"/>
  <c r="AI17" i="79" s="1"/>
  <c r="AZ19" i="79"/>
  <c r="AF21" i="78"/>
  <c r="AV19" i="79"/>
  <c r="AF17" i="78"/>
  <c r="AS16" i="79"/>
  <c r="AJ8" i="79" s="1"/>
  <c r="AQ15" i="79"/>
  <c r="AH9" i="79" s="1"/>
  <c r="AN16" i="79"/>
  <c r="AE8" i="79" s="1"/>
  <c r="AR8" i="79"/>
  <c r="AI16" i="79" s="1"/>
  <c r="AQ16" i="79"/>
  <c r="AH8" i="79" s="1"/>
  <c r="AN17" i="79"/>
  <c r="AE7" i="79" s="1"/>
  <c r="AR15" i="79"/>
  <c r="AI9" i="79" s="1"/>
  <c r="BB9" i="79"/>
  <c r="BB13" i="79"/>
  <c r="AY19" i="79"/>
  <c r="BB11" i="79"/>
  <c r="BB10" i="79"/>
  <c r="BB6" i="79"/>
  <c r="BB14" i="79"/>
  <c r="BB18" i="79"/>
  <c r="BB19" i="79"/>
  <c r="AK37" i="79" s="1"/>
  <c r="AN12" i="79" l="1"/>
  <c r="AE12" i="79" s="1"/>
  <c r="AS12" i="79"/>
  <c r="AJ12" i="79" s="1"/>
  <c r="AK30" i="79"/>
  <c r="AR12" i="79"/>
  <c r="AI12" i="79" s="1"/>
  <c r="AO12" i="79"/>
  <c r="AF12" i="79" s="1"/>
  <c r="AC33" i="78"/>
  <c r="AC29" i="78"/>
  <c r="AC31" i="78"/>
  <c r="AC32" i="78"/>
  <c r="AC28" i="78"/>
  <c r="AK24" i="79"/>
  <c r="AP18" i="79"/>
  <c r="AG6" i="79" s="1"/>
  <c r="AR18" i="79"/>
  <c r="AI6" i="79" s="1"/>
  <c r="AO18" i="79"/>
  <c r="AF6" i="79" s="1"/>
  <c r="AQ18" i="79"/>
  <c r="AH6" i="79" s="1"/>
  <c r="AN18" i="79"/>
  <c r="AE6" i="79" s="1"/>
  <c r="AS18" i="79"/>
  <c r="AJ6" i="79" s="1"/>
  <c r="AR14" i="79"/>
  <c r="AI10" i="79" s="1"/>
  <c r="AK28" i="79"/>
  <c r="AP14" i="79"/>
  <c r="AG10" i="79" s="1"/>
  <c r="AQ14" i="79"/>
  <c r="AH10" i="79" s="1"/>
  <c r="AN14" i="79"/>
  <c r="AE10" i="79" s="1"/>
  <c r="AO14" i="79"/>
  <c r="AF10" i="79" s="1"/>
  <c r="AS14" i="79"/>
  <c r="AJ10" i="79" s="1"/>
  <c r="AK36" i="79"/>
  <c r="AP6" i="79"/>
  <c r="AG18" i="79" s="1"/>
  <c r="AN6" i="79"/>
  <c r="AE18" i="79" s="1"/>
  <c r="AS6" i="79"/>
  <c r="AJ18" i="79" s="1"/>
  <c r="AQ6" i="79"/>
  <c r="AH18" i="79" s="1"/>
  <c r="AO6" i="79"/>
  <c r="AF18" i="79" s="1"/>
  <c r="AR6" i="79"/>
  <c r="AI18" i="79" s="1"/>
  <c r="AH37" i="79"/>
  <c r="AQ19" i="79"/>
  <c r="AH19" i="79" s="1"/>
  <c r="AF10" i="78"/>
  <c r="AF11" i="78"/>
  <c r="AF8" i="78"/>
  <c r="AS9" i="79"/>
  <c r="AJ15" i="79" s="1"/>
  <c r="AK33" i="79"/>
  <c r="AN9" i="79"/>
  <c r="AE15" i="79" s="1"/>
  <c r="AR9" i="79"/>
  <c r="AI15" i="79" s="1"/>
  <c r="AO9" i="79"/>
  <c r="AF15" i="79" s="1"/>
  <c r="AP9" i="79"/>
  <c r="AG15" i="79" s="1"/>
  <c r="AQ9" i="79"/>
  <c r="AH15" i="79" s="1"/>
  <c r="AR19" i="79"/>
  <c r="AI19" i="79" s="1"/>
  <c r="AI37" i="79"/>
  <c r="AJ37" i="79"/>
  <c r="AS19" i="79"/>
  <c r="AJ19" i="79" s="1"/>
  <c r="AG37" i="79"/>
  <c r="AP19" i="79"/>
  <c r="AG19" i="79" s="1"/>
  <c r="AO10" i="79"/>
  <c r="AF14" i="79" s="1"/>
  <c r="AK32" i="79"/>
  <c r="AP10" i="79"/>
  <c r="AG14" i="79" s="1"/>
  <c r="AS10" i="79"/>
  <c r="AJ14" i="79" s="1"/>
  <c r="AQ10" i="79"/>
  <c r="AH14" i="79" s="1"/>
  <c r="AN10" i="79"/>
  <c r="AE14" i="79" s="1"/>
  <c r="AR10" i="79"/>
  <c r="AI14" i="79" s="1"/>
  <c r="AK31" i="79"/>
  <c r="AR11" i="79"/>
  <c r="AI13" i="79" s="1"/>
  <c r="AS11" i="79"/>
  <c r="AJ13" i="79" s="1"/>
  <c r="AP11" i="79"/>
  <c r="AG13" i="79" s="1"/>
  <c r="AN11" i="79"/>
  <c r="AE13" i="79" s="1"/>
  <c r="AO11" i="79"/>
  <c r="AF13" i="79" s="1"/>
  <c r="AQ11" i="79"/>
  <c r="AH13" i="79" s="1"/>
  <c r="AF23" i="78"/>
  <c r="AC20" i="78" s="1"/>
  <c r="AF6" i="78"/>
  <c r="AF7" i="78"/>
  <c r="AK29" i="79"/>
  <c r="AN13" i="79"/>
  <c r="AE11" i="79" s="1"/>
  <c r="AO13" i="79"/>
  <c r="AF11" i="79" s="1"/>
  <c r="AS13" i="79"/>
  <c r="AJ11" i="79" s="1"/>
  <c r="AP13" i="79"/>
  <c r="AG11" i="79" s="1"/>
  <c r="AQ13" i="79"/>
  <c r="AH11" i="79" s="1"/>
  <c r="AR13" i="79"/>
  <c r="AI11" i="79" s="1"/>
  <c r="AE37" i="79"/>
  <c r="AN19" i="79"/>
  <c r="AE19" i="79" s="1"/>
  <c r="AF37" i="79"/>
  <c r="AO19" i="79"/>
  <c r="AF19" i="79" s="1"/>
  <c r="AC18" i="78" l="1"/>
  <c r="AC17" i="78"/>
  <c r="AC22" i="78"/>
  <c r="AF12" i="78"/>
  <c r="AC10" i="78" s="1"/>
  <c r="AC19" i="78"/>
  <c r="AC21" i="78"/>
  <c r="AC11" i="78" l="1"/>
  <c r="AH4" i="78" s="1"/>
  <c r="AC6" i="78"/>
  <c r="AC8" i="78"/>
  <c r="AC9" i="78"/>
  <c r="AC7" i="78"/>
  <c r="AH6" i="78" l="1"/>
  <c r="AH12" i="78" s="1"/>
  <c r="H8" i="61" l="1"/>
  <c r="AV10" i="45" l="1"/>
  <c r="D3" i="77"/>
  <c r="AG12" i="42" l="1"/>
  <c r="AK7" i="63" l="1"/>
  <c r="AI7" i="55"/>
  <c r="AI12" i="55" s="1"/>
  <c r="AN7" i="54" l="1"/>
  <c r="AP8" i="53"/>
  <c r="AH7" i="48"/>
  <c r="AH12" i="48" s="1"/>
  <c r="AP8" i="47"/>
  <c r="AP13" i="47" s="1"/>
  <c r="AM8" i="68" l="1"/>
  <c r="AM14" i="68" s="1"/>
  <c r="AH10" i="44" l="1"/>
  <c r="AH7" i="44"/>
  <c r="AH10" i="43"/>
  <c r="AH7" i="43"/>
  <c r="AG7" i="46"/>
  <c r="AG12" i="46" s="1"/>
  <c r="AG8" i="42"/>
  <c r="AG7" i="20"/>
  <c r="AP7" i="17"/>
  <c r="AP12" i="17" s="1"/>
  <c r="AN7" i="16"/>
  <c r="AN7" i="15"/>
  <c r="AL7" i="14"/>
  <c r="AL7" i="13"/>
  <c r="B26" i="7"/>
  <c r="AJ7" i="69"/>
  <c r="AL7" i="12"/>
  <c r="AN7" i="11"/>
  <c r="AM7" i="66"/>
  <c r="AM7" i="6"/>
  <c r="AN7" i="4"/>
  <c r="W33" i="61"/>
  <c r="A28" i="58"/>
  <c r="L30" i="58"/>
  <c r="AZ11" i="69"/>
  <c r="BU11" i="63"/>
  <c r="AY23" i="63" s="1"/>
  <c r="AD10" i="46"/>
  <c r="BO22" i="66"/>
  <c r="BO21" i="66"/>
  <c r="AJ13" i="66" s="1"/>
  <c r="BO20" i="66"/>
  <c r="AJ14" i="66" s="1"/>
  <c r="BO19" i="66"/>
  <c r="AJ15" i="66" s="1"/>
  <c r="BO18" i="66"/>
  <c r="AJ16" i="66" s="1"/>
  <c r="BO17" i="66"/>
  <c r="AJ17" i="66" s="1"/>
  <c r="BO16" i="66"/>
  <c r="AJ18" i="66" s="1"/>
  <c r="BO15" i="66"/>
  <c r="AJ19" i="66" s="1"/>
  <c r="BO14" i="66"/>
  <c r="AJ20" i="66" s="1"/>
  <c r="BO13" i="66"/>
  <c r="AJ21" i="66" s="1"/>
  <c r="BO12" i="66"/>
  <c r="BN23" i="66"/>
  <c r="AI11" i="66" s="1"/>
  <c r="BN22" i="66"/>
  <c r="AI12" i="66" s="1"/>
  <c r="BN21" i="66"/>
  <c r="AI13" i="66" s="1"/>
  <c r="BN20" i="66"/>
  <c r="BN18" i="66"/>
  <c r="AI16" i="66" s="1"/>
  <c r="BN17" i="66"/>
  <c r="BN15" i="66"/>
  <c r="AI19" i="66" s="1"/>
  <c r="BN14" i="66"/>
  <c r="BN13" i="66"/>
  <c r="BN11" i="66"/>
  <c r="BO11" i="6"/>
  <c r="AJ23" i="6" s="1"/>
  <c r="BO12" i="6"/>
  <c r="BO13" i="6"/>
  <c r="AJ21" i="6" s="1"/>
  <c r="BO15" i="6"/>
  <c r="AJ19" i="6" s="1"/>
  <c r="BO16" i="6"/>
  <c r="AJ18" i="6" s="1"/>
  <c r="BO17" i="6"/>
  <c r="AJ17" i="6" s="1"/>
  <c r="BO18" i="6"/>
  <c r="AJ16" i="6" s="1"/>
  <c r="BO19" i="6"/>
  <c r="AJ15" i="6" s="1"/>
  <c r="BO20" i="6"/>
  <c r="AJ14" i="6" s="1"/>
  <c r="BO21" i="6"/>
  <c r="AJ13" i="6" s="1"/>
  <c r="BO22" i="6"/>
  <c r="AJ12" i="6" s="1"/>
  <c r="BO23" i="6"/>
  <c r="AJ11" i="6" s="1"/>
  <c r="BR48" i="63"/>
  <c r="AI48" i="63" s="1"/>
  <c r="BQ48" i="63"/>
  <c r="AH48" i="63" s="1"/>
  <c r="BO54" i="63"/>
  <c r="AE42" i="63" s="1"/>
  <c r="BO53" i="63"/>
  <c r="AE43" i="63" s="1"/>
  <c r="BO52" i="63"/>
  <c r="AE44" i="63" s="1"/>
  <c r="BO51" i="63"/>
  <c r="AE45" i="63" s="1"/>
  <c r="BO50" i="63"/>
  <c r="AE46" i="63" s="1"/>
  <c r="BO49" i="63"/>
  <c r="AE47" i="63" s="1"/>
  <c r="BO48" i="63"/>
  <c r="AE48" i="63" s="1"/>
  <c r="BO47" i="63"/>
  <c r="AE49" i="63" s="1"/>
  <c r="BO46" i="63"/>
  <c r="AE50" i="63" s="1"/>
  <c r="BO44" i="63"/>
  <c r="AE52" i="63" s="1"/>
  <c r="BO43" i="63"/>
  <c r="AE53" i="63" s="1"/>
  <c r="BO42" i="63"/>
  <c r="AE54" i="63" s="1"/>
  <c r="BN42" i="63"/>
  <c r="AD54" i="63" s="1"/>
  <c r="BN43" i="63"/>
  <c r="AD53" i="63" s="1"/>
  <c r="BN44" i="63"/>
  <c r="AD52" i="63" s="1"/>
  <c r="BN45" i="63"/>
  <c r="AD51" i="63" s="1"/>
  <c r="BN46" i="63"/>
  <c r="AD50" i="63" s="1"/>
  <c r="BN47" i="63"/>
  <c r="AD49" i="63" s="1"/>
  <c r="BN48" i="63"/>
  <c r="AD48" i="63" s="1"/>
  <c r="BN49" i="63"/>
  <c r="AD47" i="63" s="1"/>
  <c r="BN51" i="63"/>
  <c r="AD45" i="63" s="1"/>
  <c r="BN52" i="63"/>
  <c r="AD44" i="63" s="1"/>
  <c r="BN53" i="63"/>
  <c r="AD43" i="63" s="1"/>
  <c r="BN54" i="63"/>
  <c r="AD42" i="63" s="1"/>
  <c r="AC37" i="63"/>
  <c r="AU21" i="42"/>
  <c r="W49" i="61"/>
  <c r="X49" i="61"/>
  <c r="Y49" i="61"/>
  <c r="Z49" i="61"/>
  <c r="V49" i="61"/>
  <c r="N45" i="61" s="1"/>
  <c r="Y41" i="61"/>
  <c r="Z41" i="61"/>
  <c r="X41" i="61"/>
  <c r="Y34" i="61"/>
  <c r="Z34" i="61"/>
  <c r="X34" i="61"/>
  <c r="J50" i="61"/>
  <c r="L50" i="61"/>
  <c r="J28" i="61"/>
  <c r="H50" i="61"/>
  <c r="J36" i="61"/>
  <c r="K36" i="61"/>
  <c r="M36" i="61"/>
  <c r="J56" i="61"/>
  <c r="L56" i="61"/>
  <c r="H56" i="61"/>
  <c r="H44" i="61"/>
  <c r="I44" i="61"/>
  <c r="J44" i="61"/>
  <c r="K44" i="61"/>
  <c r="L44" i="61"/>
  <c r="M44" i="61"/>
  <c r="I36" i="61"/>
  <c r="L28" i="61"/>
  <c r="BA11" i="69"/>
  <c r="AF23" i="69" s="1"/>
  <c r="BA12" i="69"/>
  <c r="BA14" i="69"/>
  <c r="AF20" i="69" s="1"/>
  <c r="BA15" i="69"/>
  <c r="AF19" i="69" s="1"/>
  <c r="BA16" i="69"/>
  <c r="AF18" i="69" s="1"/>
  <c r="BA17" i="69"/>
  <c r="AF17" i="69" s="1"/>
  <c r="BA18" i="69"/>
  <c r="AF16" i="69" s="1"/>
  <c r="BA19" i="69"/>
  <c r="BA20" i="69"/>
  <c r="AF14" i="69" s="1"/>
  <c r="BA21" i="69"/>
  <c r="AF13" i="69" s="1"/>
  <c r="BA22" i="69"/>
  <c r="BA23" i="69"/>
  <c r="AZ12" i="69"/>
  <c r="AE22" i="69" s="1"/>
  <c r="AZ13" i="69"/>
  <c r="AE21" i="69" s="1"/>
  <c r="AZ14" i="69"/>
  <c r="AE20" i="69" s="1"/>
  <c r="AZ15" i="69"/>
  <c r="AE19" i="69" s="1"/>
  <c r="AZ16" i="69"/>
  <c r="AZ17" i="69"/>
  <c r="AZ18" i="69"/>
  <c r="AE16" i="69" s="1"/>
  <c r="AZ19" i="69"/>
  <c r="AE15" i="69" s="1"/>
  <c r="AZ20" i="69"/>
  <c r="AE14" i="69" s="1"/>
  <c r="AZ21" i="69"/>
  <c r="AE13" i="69" s="1"/>
  <c r="AZ22" i="69"/>
  <c r="AE12" i="69" s="1"/>
  <c r="AZ23" i="69"/>
  <c r="AE11" i="69" s="1"/>
  <c r="CB12" i="63"/>
  <c r="BG22" i="63" s="1"/>
  <c r="CC12" i="63"/>
  <c r="BH22" i="63" s="1"/>
  <c r="CD12" i="63"/>
  <c r="BI22" i="63" s="1"/>
  <c r="CF12" i="63"/>
  <c r="CC13" i="63"/>
  <c r="CD13" i="63"/>
  <c r="BI21" i="63" s="1"/>
  <c r="CF13" i="63"/>
  <c r="BK21" i="63" s="1"/>
  <c r="CB14" i="63"/>
  <c r="CC14" i="63"/>
  <c r="BH20" i="63" s="1"/>
  <c r="CE14" i="63"/>
  <c r="BJ20" i="63" s="1"/>
  <c r="CF14" i="63"/>
  <c r="CB15" i="63"/>
  <c r="CD15" i="63"/>
  <c r="BI19" i="63" s="1"/>
  <c r="CE15" i="63"/>
  <c r="CF15" i="63"/>
  <c r="BK19" i="63" s="1"/>
  <c r="CB16" i="63"/>
  <c r="BG18" i="63" s="1"/>
  <c r="CE16" i="63"/>
  <c r="BJ18" i="63" s="1"/>
  <c r="CC17" i="63"/>
  <c r="BH17" i="63" s="1"/>
  <c r="CD17" i="63"/>
  <c r="BI17" i="63" s="1"/>
  <c r="CF17" i="63"/>
  <c r="BK17" i="63" s="1"/>
  <c r="CB18" i="63"/>
  <c r="BG16" i="63" s="1"/>
  <c r="CC18" i="63"/>
  <c r="BH16" i="63" s="1"/>
  <c r="CD18" i="63"/>
  <c r="BI16" i="63" s="1"/>
  <c r="CF18" i="63"/>
  <c r="BK16" i="63" s="1"/>
  <c r="CC19" i="63"/>
  <c r="BH15" i="63" s="1"/>
  <c r="CE19" i="63"/>
  <c r="CF19" i="63"/>
  <c r="BK15" i="63" s="1"/>
  <c r="CB20" i="63"/>
  <c r="BG14" i="63" s="1"/>
  <c r="CE20" i="63"/>
  <c r="BJ14" i="63" s="1"/>
  <c r="CF20" i="63"/>
  <c r="BK14" i="63" s="1"/>
  <c r="CB21" i="63"/>
  <c r="CC21" i="63"/>
  <c r="BH13" i="63" s="1"/>
  <c r="CD21" i="63"/>
  <c r="BI13" i="63" s="1"/>
  <c r="CE21" i="63"/>
  <c r="BJ13" i="63" s="1"/>
  <c r="CF21" i="63"/>
  <c r="BK13" i="63" s="1"/>
  <c r="CB22" i="63"/>
  <c r="BG12" i="63" s="1"/>
  <c r="CC22" i="63"/>
  <c r="BH12" i="63" s="1"/>
  <c r="CD22" i="63"/>
  <c r="CE22" i="63"/>
  <c r="BJ12" i="63" s="1"/>
  <c r="CF22" i="63"/>
  <c r="CB23" i="63"/>
  <c r="BG11" i="63" s="1"/>
  <c r="CC23" i="63"/>
  <c r="BH11" i="63" s="1"/>
  <c r="CD23" i="63"/>
  <c r="BI11" i="63" s="1"/>
  <c r="CE23" i="63"/>
  <c r="BJ11" i="63" s="1"/>
  <c r="CF23" i="63"/>
  <c r="BK11" i="63" s="1"/>
  <c r="CC11" i="63"/>
  <c r="BH23" i="63" s="1"/>
  <c r="CD11" i="63"/>
  <c r="BI23" i="63" s="1"/>
  <c r="CE11" i="63"/>
  <c r="BJ23" i="63" s="1"/>
  <c r="CF11" i="63"/>
  <c r="BK23" i="63" s="1"/>
  <c r="BV12" i="63"/>
  <c r="AZ22" i="63" s="1"/>
  <c r="BU13" i="63"/>
  <c r="BV13" i="63"/>
  <c r="AZ21" i="63" s="1"/>
  <c r="BX13" i="63"/>
  <c r="BB21" i="63" s="1"/>
  <c r="BY13" i="63"/>
  <c r="BC21" i="63" s="1"/>
  <c r="BU14" i="63"/>
  <c r="AY20" i="63" s="1"/>
  <c r="BX14" i="63"/>
  <c r="BB20" i="63" s="1"/>
  <c r="BY14" i="63"/>
  <c r="BC20" i="63" s="1"/>
  <c r="BV15" i="63"/>
  <c r="AZ19" i="63" s="1"/>
  <c r="BW15" i="63"/>
  <c r="BA19" i="63" s="1"/>
  <c r="BX15" i="63"/>
  <c r="BB19" i="63" s="1"/>
  <c r="BY15" i="63"/>
  <c r="BC19" i="63" s="1"/>
  <c r="BU16" i="63"/>
  <c r="AY18" i="63" s="1"/>
  <c r="BV16" i="63"/>
  <c r="BX16" i="63"/>
  <c r="BB18" i="63" s="1"/>
  <c r="BY16" i="63"/>
  <c r="BC18" i="63" s="1"/>
  <c r="BU17" i="63"/>
  <c r="BX17" i="63"/>
  <c r="BB17" i="63" s="1"/>
  <c r="BY17" i="63"/>
  <c r="BU18" i="63"/>
  <c r="AY16" i="63" s="1"/>
  <c r="BW18" i="63"/>
  <c r="BA16" i="63" s="1"/>
  <c r="BX18" i="63"/>
  <c r="BB16" i="63" s="1"/>
  <c r="BY18" i="63"/>
  <c r="BW19" i="63"/>
  <c r="BA15" i="63" s="1"/>
  <c r="BX19" i="63"/>
  <c r="BB15" i="63" s="1"/>
  <c r="BV20" i="63"/>
  <c r="BW20" i="63"/>
  <c r="BX20" i="63"/>
  <c r="BU21" i="63"/>
  <c r="BV21" i="63"/>
  <c r="AZ13" i="63" s="1"/>
  <c r="BY21" i="63"/>
  <c r="BC13" i="63" s="1"/>
  <c r="BU22" i="63"/>
  <c r="AY12" i="63" s="1"/>
  <c r="BW22" i="63"/>
  <c r="BA12" i="63" s="1"/>
  <c r="BX22" i="63"/>
  <c r="BB12" i="63" s="1"/>
  <c r="BU23" i="63"/>
  <c r="BV23" i="63"/>
  <c r="AZ11" i="63" s="1"/>
  <c r="BW23" i="63"/>
  <c r="BX23" i="63"/>
  <c r="BB11" i="63" s="1"/>
  <c r="BY23" i="63"/>
  <c r="BC11" i="63" s="1"/>
  <c r="BV11" i="63"/>
  <c r="AZ23" i="63" s="1"/>
  <c r="BW11" i="63"/>
  <c r="BA23" i="63" s="1"/>
  <c r="BX11" i="63"/>
  <c r="AC3" i="63"/>
  <c r="AU11" i="42"/>
  <c r="AU12" i="42"/>
  <c r="AU13" i="42"/>
  <c r="AU14" i="42"/>
  <c r="AU15" i="42"/>
  <c r="AU16" i="42"/>
  <c r="AU17" i="42"/>
  <c r="AE16" i="42"/>
  <c r="AU20" i="42"/>
  <c r="AE12" i="42"/>
  <c r="AU6" i="42"/>
  <c r="AE6" i="42" s="1"/>
  <c r="F30" i="58"/>
  <c r="CB26" i="63"/>
  <c r="BG26" i="63"/>
  <c r="AY8" i="63"/>
  <c r="BF26" i="63"/>
  <c r="BU26" i="63"/>
  <c r="AY26" i="63"/>
  <c r="AX26" i="63"/>
  <c r="BG8" i="63"/>
  <c r="BF8" i="63"/>
  <c r="AX8" i="63"/>
  <c r="BM1" i="63"/>
  <c r="AU6" i="45"/>
  <c r="AE6" i="45" s="1"/>
  <c r="L20" i="61" s="1"/>
  <c r="L22" i="61" s="1"/>
  <c r="AV6" i="45"/>
  <c r="AD6" i="45" s="1"/>
  <c r="J20" i="61" s="1"/>
  <c r="J22" i="61" s="1"/>
  <c r="AU6" i="46"/>
  <c r="AE6" i="46" s="1"/>
  <c r="H20" i="61" s="1"/>
  <c r="H22" i="61" s="1"/>
  <c r="AV6" i="46"/>
  <c r="AD6" i="46" s="1"/>
  <c r="F20" i="61" s="1"/>
  <c r="F22" i="61" s="1"/>
  <c r="AE6" i="44"/>
  <c r="AV6" i="42"/>
  <c r="AD6" i="42" s="1"/>
  <c r="AV6" i="20"/>
  <c r="AD6" i="20" s="1"/>
  <c r="AU23" i="45"/>
  <c r="AE11" i="45" s="1"/>
  <c r="AV23" i="45"/>
  <c r="AD11" i="45" s="1"/>
  <c r="AU23" i="46"/>
  <c r="AE11" i="46" s="1"/>
  <c r="AV23" i="46"/>
  <c r="AD11" i="46" s="1"/>
  <c r="AE11" i="44"/>
  <c r="AE11" i="41"/>
  <c r="AE11" i="20"/>
  <c r="AE11" i="43"/>
  <c r="AD11" i="42"/>
  <c r="AD11" i="41"/>
  <c r="AD11" i="20"/>
  <c r="AU22" i="45"/>
  <c r="AE12" i="45" s="1"/>
  <c r="AV22" i="45"/>
  <c r="AD12" i="45" s="1"/>
  <c r="AU22" i="46"/>
  <c r="AE12" i="46" s="1"/>
  <c r="AV22" i="46"/>
  <c r="AD12" i="46" s="1"/>
  <c r="AE12" i="44"/>
  <c r="AE12" i="41"/>
  <c r="AE12" i="20"/>
  <c r="AE12" i="43"/>
  <c r="AD12" i="43"/>
  <c r="AD12" i="41"/>
  <c r="AD12" i="20"/>
  <c r="AU21" i="45"/>
  <c r="AE13" i="45" s="1"/>
  <c r="AV21" i="45"/>
  <c r="AD13" i="45" s="1"/>
  <c r="AU21" i="46"/>
  <c r="AE13" i="46" s="1"/>
  <c r="AV21" i="46"/>
  <c r="AD13" i="46" s="1"/>
  <c r="AE13" i="44"/>
  <c r="AE13" i="41"/>
  <c r="AE13" i="20"/>
  <c r="AE13" i="43"/>
  <c r="AD13" i="42"/>
  <c r="AD13" i="41"/>
  <c r="AD13" i="20"/>
  <c r="AU20" i="45"/>
  <c r="AE14" i="45" s="1"/>
  <c r="AV20" i="45"/>
  <c r="AD14" i="45" s="1"/>
  <c r="AU20" i="46"/>
  <c r="AE14" i="46" s="1"/>
  <c r="AV20" i="46"/>
  <c r="AD14" i="46" s="1"/>
  <c r="AE14" i="44"/>
  <c r="AE14" i="41"/>
  <c r="AE14" i="20"/>
  <c r="AE14" i="43"/>
  <c r="AD14" i="42"/>
  <c r="AD14" i="41"/>
  <c r="AD14" i="20"/>
  <c r="AU19" i="45"/>
  <c r="AE15" i="45" s="1"/>
  <c r="AV19" i="45"/>
  <c r="AD15" i="45" s="1"/>
  <c r="AU19" i="46"/>
  <c r="AE15" i="46" s="1"/>
  <c r="AV19" i="46"/>
  <c r="AD15" i="46" s="1"/>
  <c r="AE15" i="44"/>
  <c r="AE15" i="41"/>
  <c r="AE15" i="20"/>
  <c r="AE15" i="43"/>
  <c r="AD15" i="42"/>
  <c r="AD15" i="41"/>
  <c r="AD15" i="20"/>
  <c r="AU18" i="45"/>
  <c r="AE16" i="45" s="1"/>
  <c r="AV18" i="45"/>
  <c r="AD16" i="45" s="1"/>
  <c r="AU18" i="46"/>
  <c r="AE16" i="46" s="1"/>
  <c r="AV18" i="46"/>
  <c r="AD16" i="46" s="1"/>
  <c r="AE16" i="44"/>
  <c r="AE16" i="41"/>
  <c r="AE16" i="20"/>
  <c r="AE16" i="43"/>
  <c r="AD16" i="43"/>
  <c r="AD16" i="41"/>
  <c r="AD16" i="20"/>
  <c r="AU17" i="45"/>
  <c r="AE17" i="45" s="1"/>
  <c r="AV17" i="45"/>
  <c r="AD17" i="45" s="1"/>
  <c r="AU17" i="46"/>
  <c r="AE17" i="46" s="1"/>
  <c r="AV17" i="46"/>
  <c r="AD17" i="46" s="1"/>
  <c r="AE17" i="44"/>
  <c r="AE17" i="41"/>
  <c r="AE17" i="20"/>
  <c r="AE17" i="43"/>
  <c r="AD17" i="42"/>
  <c r="AD17" i="41"/>
  <c r="AD17" i="20"/>
  <c r="AU16" i="45"/>
  <c r="AE18" i="45" s="1"/>
  <c r="AV16" i="45"/>
  <c r="AD18" i="45" s="1"/>
  <c r="AU16" i="46"/>
  <c r="AE18" i="46" s="1"/>
  <c r="AV16" i="46"/>
  <c r="AD18" i="46" s="1"/>
  <c r="AE18" i="44"/>
  <c r="AE18" i="41"/>
  <c r="AE18" i="20"/>
  <c r="AE18" i="43"/>
  <c r="AD18" i="42"/>
  <c r="AD18" i="41"/>
  <c r="AD18" i="20"/>
  <c r="AU15" i="45"/>
  <c r="AE19" i="45" s="1"/>
  <c r="AV15" i="45"/>
  <c r="AD19" i="45" s="1"/>
  <c r="AU15" i="46"/>
  <c r="AE19" i="46" s="1"/>
  <c r="AV15" i="46"/>
  <c r="AD19" i="46" s="1"/>
  <c r="AE19" i="44"/>
  <c r="AE19" i="41"/>
  <c r="AE19" i="20"/>
  <c r="AE19" i="43"/>
  <c r="AV15" i="42"/>
  <c r="AD19" i="41"/>
  <c r="AD19" i="20"/>
  <c r="AU14" i="45"/>
  <c r="AE20" i="45" s="1"/>
  <c r="AV14" i="45"/>
  <c r="AD20" i="45" s="1"/>
  <c r="AU14" i="46"/>
  <c r="AE20" i="46" s="1"/>
  <c r="AV14" i="46"/>
  <c r="AD20" i="46" s="1"/>
  <c r="AE20" i="44"/>
  <c r="AE20" i="41"/>
  <c r="AE20" i="20"/>
  <c r="AE20" i="43"/>
  <c r="AV14" i="42"/>
  <c r="AD20" i="41"/>
  <c r="AD20" i="20"/>
  <c r="AU13" i="45"/>
  <c r="AE21" i="45" s="1"/>
  <c r="AV13" i="45"/>
  <c r="AD21" i="45" s="1"/>
  <c r="AU13" i="46"/>
  <c r="AE21" i="46" s="1"/>
  <c r="AV13" i="46"/>
  <c r="AD21" i="46" s="1"/>
  <c r="AE21" i="44"/>
  <c r="AE21" i="41"/>
  <c r="AE21" i="20"/>
  <c r="AE21" i="43"/>
  <c r="AV13" i="42"/>
  <c r="AD21" i="41"/>
  <c r="AD21" i="20"/>
  <c r="AU12" i="45"/>
  <c r="AE22" i="45" s="1"/>
  <c r="AV12" i="45"/>
  <c r="AD22" i="45" s="1"/>
  <c r="AU12" i="46"/>
  <c r="AE22" i="46" s="1"/>
  <c r="AV12" i="46"/>
  <c r="AD22" i="46" s="1"/>
  <c r="AE22" i="44"/>
  <c r="AE22" i="41"/>
  <c r="AE22" i="20"/>
  <c r="AE22" i="43"/>
  <c r="AD22" i="41"/>
  <c r="AD22" i="20"/>
  <c r="AU11" i="45"/>
  <c r="AE23" i="45" s="1"/>
  <c r="AV11" i="45"/>
  <c r="AD23" i="45" s="1"/>
  <c r="AU11" i="46"/>
  <c r="AE23" i="46" s="1"/>
  <c r="AV11" i="46"/>
  <c r="AD23" i="46" s="1"/>
  <c r="AE23" i="44"/>
  <c r="AE23" i="41"/>
  <c r="AE23" i="20"/>
  <c r="AE23" i="43"/>
  <c r="AD23" i="41"/>
  <c r="AD23" i="20"/>
  <c r="AE27" i="46"/>
  <c r="AD27" i="46"/>
  <c r="AE10" i="46"/>
  <c r="AU27" i="46"/>
  <c r="AV27" i="46"/>
  <c r="AU10" i="46"/>
  <c r="AV10" i="46"/>
  <c r="AE27" i="45"/>
  <c r="AD27" i="45"/>
  <c r="AE10" i="45"/>
  <c r="AD10" i="45"/>
  <c r="AU27" i="45"/>
  <c r="AV27" i="45"/>
  <c r="AU10" i="45"/>
  <c r="BJ11" i="15" l="1"/>
  <c r="AK23" i="15" s="1"/>
  <c r="BJ14" i="15"/>
  <c r="AK20" i="15" s="1"/>
  <c r="BJ17" i="15"/>
  <c r="AK17" i="15" s="1"/>
  <c r="BJ20" i="15"/>
  <c r="AK14" i="15" s="1"/>
  <c r="BJ21" i="15"/>
  <c r="AK13" i="15" s="1"/>
  <c r="BJ12" i="15"/>
  <c r="AK22" i="15" s="1"/>
  <c r="BJ15" i="15"/>
  <c r="AK19" i="15" s="1"/>
  <c r="BJ22" i="15"/>
  <c r="AK12" i="15" s="1"/>
  <c r="BJ19" i="15"/>
  <c r="AK15" i="15" s="1"/>
  <c r="BJ18" i="15"/>
  <c r="AK16" i="15" s="1"/>
  <c r="BJ16" i="15"/>
  <c r="AK18" i="15" s="1"/>
  <c r="BJ23" i="15"/>
  <c r="AK11" i="15" s="1"/>
  <c r="BJ11" i="53"/>
  <c r="AJ23" i="53" s="1"/>
  <c r="BJ20" i="53"/>
  <c r="AJ14" i="53" s="1"/>
  <c r="BJ21" i="53"/>
  <c r="AJ13" i="53" s="1"/>
  <c r="BJ12" i="53"/>
  <c r="AJ22" i="53" s="1"/>
  <c r="BJ17" i="53"/>
  <c r="AJ17" i="53" s="1"/>
  <c r="BJ18" i="53"/>
  <c r="AJ16" i="53" s="1"/>
  <c r="BJ16" i="53"/>
  <c r="AJ18" i="53" s="1"/>
  <c r="BJ23" i="53"/>
  <c r="AJ11" i="53" s="1"/>
  <c r="BJ15" i="53"/>
  <c r="AJ19" i="53" s="1"/>
  <c r="BJ22" i="53"/>
  <c r="AJ12" i="53" s="1"/>
  <c r="BJ19" i="53"/>
  <c r="AJ15" i="53" s="1"/>
  <c r="BM16" i="17"/>
  <c r="AJ24" i="17" s="1"/>
  <c r="BM14" i="17"/>
  <c r="AJ26" i="17" s="1"/>
  <c r="BM15" i="17"/>
  <c r="AJ25" i="17" s="1"/>
  <c r="BM23" i="17"/>
  <c r="AJ17" i="17" s="1"/>
  <c r="BM18" i="17"/>
  <c r="AJ22" i="17" s="1"/>
  <c r="BM19" i="17"/>
  <c r="AJ21" i="17" s="1"/>
  <c r="BM26" i="17"/>
  <c r="AJ14" i="17" s="1"/>
  <c r="BM22" i="17"/>
  <c r="AJ18" i="17" s="1"/>
  <c r="BM21" i="17"/>
  <c r="AJ19" i="17" s="1"/>
  <c r="BK16" i="17"/>
  <c r="BK14" i="17"/>
  <c r="AL26" i="17" s="1"/>
  <c r="BK23" i="17"/>
  <c r="AL17" i="17" s="1"/>
  <c r="BK24" i="17"/>
  <c r="AL16" i="17" s="1"/>
  <c r="BK15" i="17"/>
  <c r="AL25" i="17" s="1"/>
  <c r="BK20" i="17"/>
  <c r="AL20" i="17" s="1"/>
  <c r="BK21" i="17"/>
  <c r="AL19" i="17" s="1"/>
  <c r="BK18" i="17"/>
  <c r="AL22" i="17" s="1"/>
  <c r="BK19" i="17"/>
  <c r="AL21" i="17" s="1"/>
  <c r="BK26" i="17"/>
  <c r="AL14" i="17" s="1"/>
  <c r="BK25" i="17"/>
  <c r="AL15" i="17" s="1"/>
  <c r="BG11" i="16"/>
  <c r="AI23" i="16" s="1"/>
  <c r="BG17" i="16"/>
  <c r="AI17" i="16" s="1"/>
  <c r="BG20" i="16"/>
  <c r="AI14" i="16" s="1"/>
  <c r="BG21" i="16"/>
  <c r="AI13" i="16" s="1"/>
  <c r="BG12" i="16"/>
  <c r="AI22" i="16" s="1"/>
  <c r="BG15" i="16"/>
  <c r="BG22" i="16"/>
  <c r="AI12" i="16" s="1"/>
  <c r="BG19" i="16"/>
  <c r="AI15" i="16" s="1"/>
  <c r="BG18" i="16"/>
  <c r="AI16" i="16" s="1"/>
  <c r="BG16" i="16"/>
  <c r="AI18" i="16" s="1"/>
  <c r="BG23" i="16"/>
  <c r="BJ11" i="47"/>
  <c r="AJ23" i="47" s="1"/>
  <c r="BJ20" i="47"/>
  <c r="AJ14" i="47" s="1"/>
  <c r="BJ21" i="47"/>
  <c r="AJ13" i="47" s="1"/>
  <c r="BJ12" i="47"/>
  <c r="AJ22" i="47" s="1"/>
  <c r="BJ18" i="47"/>
  <c r="AJ16" i="47" s="1"/>
  <c r="BJ23" i="47"/>
  <c r="AJ11" i="47" s="1"/>
  <c r="BJ15" i="47"/>
  <c r="AJ19" i="47" s="1"/>
  <c r="BJ19" i="47"/>
  <c r="AJ15" i="47" s="1"/>
  <c r="BJ28" i="47"/>
  <c r="AJ40" i="47" s="1"/>
  <c r="BJ29" i="47"/>
  <c r="AJ39" i="47" s="1"/>
  <c r="BJ34" i="47"/>
  <c r="BJ37" i="47"/>
  <c r="AJ31" i="47" s="1"/>
  <c r="BJ38" i="47"/>
  <c r="AJ30" i="47" s="1"/>
  <c r="BJ32" i="47"/>
  <c r="AJ36" i="47" s="1"/>
  <c r="BJ33" i="47"/>
  <c r="AJ35" i="47" s="1"/>
  <c r="BJ40" i="47"/>
  <c r="AJ28" i="47" s="1"/>
  <c r="BJ39" i="47"/>
  <c r="AJ29" i="47" s="1"/>
  <c r="BJ36" i="47"/>
  <c r="AJ32" i="47" s="1"/>
  <c r="BJ35" i="47"/>
  <c r="AJ33" i="47" s="1"/>
  <c r="BB12" i="8"/>
  <c r="BB11" i="8"/>
  <c r="BG11" i="54"/>
  <c r="AI23" i="54" s="1"/>
  <c r="BG14" i="54"/>
  <c r="AI20" i="54" s="1"/>
  <c r="BG20" i="54"/>
  <c r="AI14" i="54" s="1"/>
  <c r="BG22" i="54"/>
  <c r="AI12" i="54" s="1"/>
  <c r="BG17" i="54"/>
  <c r="AI17" i="54" s="1"/>
  <c r="BG21" i="54"/>
  <c r="AI13" i="54" s="1"/>
  <c r="BG16" i="54"/>
  <c r="AI18" i="54" s="1"/>
  <c r="BG19" i="54"/>
  <c r="AI15" i="54" s="1"/>
  <c r="BG12" i="54"/>
  <c r="AI22" i="54" s="1"/>
  <c r="BG18" i="54"/>
  <c r="AI16" i="54" s="1"/>
  <c r="BG23" i="54"/>
  <c r="AI11" i="54" s="1"/>
  <c r="BG15" i="54"/>
  <c r="AI19" i="54" s="1"/>
  <c r="BK13" i="53"/>
  <c r="AK21" i="53" s="1"/>
  <c r="BK11" i="53"/>
  <c r="AK23" i="53" s="1"/>
  <c r="BK20" i="53"/>
  <c r="AK14" i="53" s="1"/>
  <c r="BK17" i="53"/>
  <c r="AK17" i="53" s="1"/>
  <c r="BK16" i="53"/>
  <c r="AK18" i="53" s="1"/>
  <c r="BK14" i="53"/>
  <c r="BK12" i="53"/>
  <c r="BK18" i="53"/>
  <c r="BK23" i="53"/>
  <c r="AK11" i="53" s="1"/>
  <c r="BK22" i="53"/>
  <c r="AK12" i="53" s="1"/>
  <c r="BK15" i="53"/>
  <c r="AK19" i="53" s="1"/>
  <c r="BK19" i="53"/>
  <c r="AK15" i="53" s="1"/>
  <c r="BH13" i="16"/>
  <c r="AJ21" i="16" s="1"/>
  <c r="BH11" i="16"/>
  <c r="AJ23" i="16" s="1"/>
  <c r="BH14" i="16"/>
  <c r="AJ20" i="16" s="1"/>
  <c r="BH20" i="16"/>
  <c r="AJ14" i="16" s="1"/>
  <c r="BH22" i="16"/>
  <c r="AJ12" i="16" s="1"/>
  <c r="BH17" i="16"/>
  <c r="AJ17" i="16" s="1"/>
  <c r="BH21" i="16"/>
  <c r="AJ13" i="16" s="1"/>
  <c r="BH16" i="16"/>
  <c r="AJ18" i="16" s="1"/>
  <c r="BH19" i="16"/>
  <c r="AJ15" i="16" s="1"/>
  <c r="BH12" i="16"/>
  <c r="BH18" i="16"/>
  <c r="BH23" i="16"/>
  <c r="AJ11" i="16" s="1"/>
  <c r="BH15" i="16"/>
  <c r="AJ19" i="16" s="1"/>
  <c r="BK11" i="47"/>
  <c r="BK20" i="47"/>
  <c r="BK17" i="47"/>
  <c r="AK17" i="47" s="1"/>
  <c r="BK21" i="47"/>
  <c r="AK13" i="47" s="1"/>
  <c r="BK16" i="47"/>
  <c r="AK18" i="47" s="1"/>
  <c r="BK14" i="47"/>
  <c r="AK20" i="47" s="1"/>
  <c r="BK12" i="47"/>
  <c r="BK18" i="47"/>
  <c r="AK16" i="47" s="1"/>
  <c r="BK23" i="47"/>
  <c r="AK11" i="47" s="1"/>
  <c r="BK22" i="47"/>
  <c r="AK12" i="47" s="1"/>
  <c r="BK15" i="47"/>
  <c r="AK19" i="47" s="1"/>
  <c r="BK19" i="47"/>
  <c r="AK15" i="47" s="1"/>
  <c r="BK28" i="47"/>
  <c r="AK40" i="47" s="1"/>
  <c r="BK34" i="47"/>
  <c r="AK34" i="47" s="1"/>
  <c r="BK38" i="47"/>
  <c r="AK30" i="47" s="1"/>
  <c r="BK31" i="47"/>
  <c r="AK37" i="47" s="1"/>
  <c r="BK29" i="47"/>
  <c r="AK39" i="47" s="1"/>
  <c r="BK37" i="47"/>
  <c r="AK31" i="47" s="1"/>
  <c r="BK33" i="47"/>
  <c r="AK35" i="47" s="1"/>
  <c r="BK39" i="47"/>
  <c r="AK29" i="47" s="1"/>
  <c r="BK32" i="47"/>
  <c r="AK36" i="47" s="1"/>
  <c r="BK36" i="47"/>
  <c r="AK32" i="47" s="1"/>
  <c r="BK35" i="47"/>
  <c r="AK33" i="47" s="1"/>
  <c r="BK40" i="47"/>
  <c r="AK28" i="47" s="1"/>
  <c r="BH11" i="15"/>
  <c r="AI23" i="15" s="1"/>
  <c r="BH12" i="15"/>
  <c r="AI22" i="15" s="1"/>
  <c r="BH21" i="15"/>
  <c r="AI13" i="15" s="1"/>
  <c r="BH20" i="15"/>
  <c r="AI14" i="15" s="1"/>
  <c r="BH14" i="15"/>
  <c r="AI20" i="15" s="1"/>
  <c r="BH17" i="15"/>
  <c r="AI17" i="15" s="1"/>
  <c r="BH19" i="15"/>
  <c r="AI15" i="15" s="1"/>
  <c r="BH16" i="15"/>
  <c r="AI18" i="15" s="1"/>
  <c r="BH18" i="15"/>
  <c r="AI16" i="15" s="1"/>
  <c r="BH15" i="15"/>
  <c r="AI19" i="15" s="1"/>
  <c r="BH22" i="15"/>
  <c r="AI12" i="15" s="1"/>
  <c r="BH13" i="54"/>
  <c r="AJ21" i="54" s="1"/>
  <c r="BH11" i="54"/>
  <c r="AJ23" i="54" s="1"/>
  <c r="BH21" i="54"/>
  <c r="AJ13" i="54" s="1"/>
  <c r="BH14" i="54"/>
  <c r="AJ20" i="54" s="1"/>
  <c r="BH17" i="54"/>
  <c r="AJ17" i="54" s="1"/>
  <c r="BH12" i="54"/>
  <c r="AJ22" i="54" s="1"/>
  <c r="BH16" i="54"/>
  <c r="AJ18" i="54" s="1"/>
  <c r="BH18" i="54"/>
  <c r="AJ16" i="54" s="1"/>
  <c r="BH15" i="54"/>
  <c r="AJ19" i="54" s="1"/>
  <c r="BH22" i="54"/>
  <c r="AJ12" i="54" s="1"/>
  <c r="BH20" i="54"/>
  <c r="AJ14" i="54" s="1"/>
  <c r="BH23" i="54"/>
  <c r="AJ11" i="54" s="1"/>
  <c r="BH19" i="54"/>
  <c r="AJ15" i="54" s="1"/>
  <c r="BL11" i="53"/>
  <c r="BL21" i="53"/>
  <c r="AL13" i="53" s="1"/>
  <c r="BL14" i="53"/>
  <c r="AL20" i="53" s="1"/>
  <c r="BL17" i="53"/>
  <c r="AL17" i="53" s="1"/>
  <c r="BL12" i="53"/>
  <c r="AL22" i="53" s="1"/>
  <c r="BL18" i="53"/>
  <c r="AL16" i="53" s="1"/>
  <c r="BL15" i="53"/>
  <c r="AL19" i="53" s="1"/>
  <c r="BL20" i="53"/>
  <c r="AL14" i="53" s="1"/>
  <c r="BL23" i="53"/>
  <c r="BL19" i="53"/>
  <c r="AL15" i="53" s="1"/>
  <c r="BL16" i="53"/>
  <c r="AL18" i="53" s="1"/>
  <c r="BL16" i="17"/>
  <c r="AK24" i="17" s="1"/>
  <c r="BL14" i="17"/>
  <c r="AK26" i="17" s="1"/>
  <c r="BL15" i="17"/>
  <c r="AK25" i="17" s="1"/>
  <c r="BL24" i="17"/>
  <c r="AK16" i="17" s="1"/>
  <c r="BL23" i="17"/>
  <c r="AK17" i="17" s="1"/>
  <c r="BL17" i="17"/>
  <c r="AK23" i="17" s="1"/>
  <c r="BL20" i="17"/>
  <c r="AK20" i="17" s="1"/>
  <c r="BL21" i="17"/>
  <c r="AK19" i="17" s="1"/>
  <c r="BL22" i="17"/>
  <c r="AK18" i="17" s="1"/>
  <c r="BL19" i="17"/>
  <c r="AK21" i="17" s="1"/>
  <c r="BL18" i="17"/>
  <c r="AK22" i="17" s="1"/>
  <c r="BL25" i="17"/>
  <c r="AK15" i="17" s="1"/>
  <c r="BL26" i="17"/>
  <c r="AK14" i="17" s="1"/>
  <c r="BJ14" i="17"/>
  <c r="AM26" i="17" s="1"/>
  <c r="BJ17" i="17"/>
  <c r="AM23" i="17" s="1"/>
  <c r="BJ20" i="17"/>
  <c r="AM20" i="17" s="1"/>
  <c r="BJ15" i="17"/>
  <c r="AM25" i="17" s="1"/>
  <c r="BJ21" i="17"/>
  <c r="AM19" i="17" s="1"/>
  <c r="BJ24" i="17"/>
  <c r="BJ23" i="17"/>
  <c r="AM17" i="17" s="1"/>
  <c r="BJ26" i="17"/>
  <c r="BJ22" i="17"/>
  <c r="AM18" i="17" s="1"/>
  <c r="BJ19" i="17"/>
  <c r="AM21" i="17" s="1"/>
  <c r="BJ18" i="17"/>
  <c r="AM22" i="17" s="1"/>
  <c r="BJ25" i="17"/>
  <c r="AM15" i="17" s="1"/>
  <c r="BI13" i="16"/>
  <c r="AK21" i="16" s="1"/>
  <c r="BI11" i="16"/>
  <c r="AK23" i="16" s="1"/>
  <c r="BI21" i="16"/>
  <c r="AK13" i="16" s="1"/>
  <c r="BI14" i="16"/>
  <c r="AK20" i="16" s="1"/>
  <c r="BI17" i="16"/>
  <c r="AK17" i="16" s="1"/>
  <c r="BI12" i="16"/>
  <c r="AK22" i="16" s="1"/>
  <c r="BI16" i="16"/>
  <c r="AK18" i="16" s="1"/>
  <c r="BI18" i="16"/>
  <c r="AK16" i="16" s="1"/>
  <c r="BI15" i="16"/>
  <c r="AK19" i="16" s="1"/>
  <c r="BI22" i="16"/>
  <c r="BI20" i="16"/>
  <c r="AK14" i="16" s="1"/>
  <c r="BI23" i="16"/>
  <c r="AK11" i="16" s="1"/>
  <c r="BI19" i="16"/>
  <c r="AK15" i="16" s="1"/>
  <c r="BL11" i="47"/>
  <c r="AL23" i="47" s="1"/>
  <c r="BL21" i="47"/>
  <c r="AL13" i="47" s="1"/>
  <c r="BL14" i="47"/>
  <c r="AL20" i="47" s="1"/>
  <c r="BL17" i="47"/>
  <c r="AL17" i="47" s="1"/>
  <c r="BL12" i="47"/>
  <c r="AL22" i="47" s="1"/>
  <c r="BL18" i="47"/>
  <c r="AL16" i="47" s="1"/>
  <c r="BL15" i="47"/>
  <c r="AL19" i="47" s="1"/>
  <c r="BL22" i="47"/>
  <c r="BL20" i="47"/>
  <c r="AL14" i="47" s="1"/>
  <c r="BL23" i="47"/>
  <c r="AL11" i="47" s="1"/>
  <c r="BL19" i="47"/>
  <c r="AL15" i="47" s="1"/>
  <c r="BL16" i="47"/>
  <c r="AL18" i="47" s="1"/>
  <c r="BL28" i="47"/>
  <c r="AL40" i="47" s="1"/>
  <c r="BL31" i="47"/>
  <c r="AL37" i="47" s="1"/>
  <c r="BL34" i="47"/>
  <c r="AL34" i="47" s="1"/>
  <c r="BL29" i="47"/>
  <c r="AL39" i="47" s="1"/>
  <c r="BL35" i="47"/>
  <c r="AL33" i="47" s="1"/>
  <c r="BL38" i="47"/>
  <c r="AL30" i="47" s="1"/>
  <c r="BL37" i="47"/>
  <c r="AL31" i="47" s="1"/>
  <c r="BL40" i="47"/>
  <c r="AL28" i="47" s="1"/>
  <c r="BL36" i="47"/>
  <c r="AL32" i="47" s="1"/>
  <c r="BL33" i="47"/>
  <c r="AL35" i="47" s="1"/>
  <c r="BL32" i="47"/>
  <c r="AL36" i="47" s="1"/>
  <c r="BL39" i="47"/>
  <c r="AL29" i="47" s="1"/>
  <c r="BQ10" i="68"/>
  <c r="BI11" i="15"/>
  <c r="AJ23" i="15" s="1"/>
  <c r="BI17" i="15"/>
  <c r="AJ17" i="15" s="1"/>
  <c r="BI21" i="15"/>
  <c r="BI14" i="15"/>
  <c r="AJ20" i="15" s="1"/>
  <c r="BI20" i="15"/>
  <c r="AJ14" i="15" s="1"/>
  <c r="BI16" i="15"/>
  <c r="AJ18" i="15" s="1"/>
  <c r="BI22" i="15"/>
  <c r="AJ12" i="15" s="1"/>
  <c r="BI18" i="15"/>
  <c r="AJ16" i="15" s="1"/>
  <c r="BI12" i="15"/>
  <c r="AJ22" i="15" s="1"/>
  <c r="BI19" i="15"/>
  <c r="AJ15" i="15" s="1"/>
  <c r="BI15" i="15"/>
  <c r="AJ19" i="15" s="1"/>
  <c r="BI23" i="15"/>
  <c r="AJ11" i="15" s="1"/>
  <c r="BI11" i="54"/>
  <c r="AK23" i="54" s="1"/>
  <c r="BI17" i="54"/>
  <c r="AK17" i="54" s="1"/>
  <c r="BI21" i="54"/>
  <c r="BI14" i="54"/>
  <c r="AK20" i="54" s="1"/>
  <c r="BI20" i="54"/>
  <c r="AK14" i="54" s="1"/>
  <c r="BI12" i="54"/>
  <c r="AK22" i="54" s="1"/>
  <c r="BI19" i="54"/>
  <c r="AK15" i="54" s="1"/>
  <c r="BI15" i="54"/>
  <c r="AK19" i="54" s="1"/>
  <c r="BI23" i="54"/>
  <c r="AK11" i="54" s="1"/>
  <c r="BI16" i="54"/>
  <c r="AK18" i="54" s="1"/>
  <c r="BI18" i="54"/>
  <c r="AK16" i="54" s="1"/>
  <c r="BM11" i="53"/>
  <c r="AM23" i="53" s="1"/>
  <c r="BM21" i="53"/>
  <c r="AM13" i="53" s="1"/>
  <c r="BM12" i="53"/>
  <c r="AM22" i="53" s="1"/>
  <c r="BM14" i="53"/>
  <c r="AM20" i="53" s="1"/>
  <c r="BM20" i="53"/>
  <c r="AM14" i="53" s="1"/>
  <c r="BM17" i="53"/>
  <c r="AM17" i="53" s="1"/>
  <c r="BM15" i="53"/>
  <c r="AM19" i="53" s="1"/>
  <c r="BM23" i="53"/>
  <c r="AM11" i="53" s="1"/>
  <c r="BM16" i="53"/>
  <c r="AM18" i="53" s="1"/>
  <c r="BM18" i="53"/>
  <c r="AM16" i="53" s="1"/>
  <c r="BM19" i="53"/>
  <c r="BN14" i="17"/>
  <c r="BG18" i="13"/>
  <c r="AJ16" i="13" s="1"/>
  <c r="AH8" i="2"/>
  <c r="BF14" i="14"/>
  <c r="AJ20" i="14" s="1"/>
  <c r="BM12" i="47"/>
  <c r="AM22" i="47" s="1"/>
  <c r="AH11" i="2"/>
  <c r="BK20" i="12"/>
  <c r="AM14" i="2"/>
  <c r="BM22" i="47"/>
  <c r="AM12" i="47" s="1"/>
  <c r="BG17" i="13"/>
  <c r="BI14" i="12"/>
  <c r="AH20" i="12" s="1"/>
  <c r="BJ13" i="15"/>
  <c r="AK21" i="15" s="1"/>
  <c r="BJ14" i="53"/>
  <c r="AJ20" i="53" s="1"/>
  <c r="BJ13" i="53"/>
  <c r="AJ21" i="53" s="1"/>
  <c r="BG14" i="16"/>
  <c r="AI20" i="16" s="1"/>
  <c r="BG13" i="16"/>
  <c r="AI21" i="16" s="1"/>
  <c r="BJ13" i="47"/>
  <c r="AJ21" i="47" s="1"/>
  <c r="BJ30" i="47"/>
  <c r="AJ38" i="47" s="1"/>
  <c r="BD14" i="14"/>
  <c r="AH20" i="14" s="1"/>
  <c r="BG13" i="54"/>
  <c r="AI21" i="54" s="1"/>
  <c r="BK13" i="47"/>
  <c r="AK21" i="47" s="1"/>
  <c r="BK30" i="47"/>
  <c r="AK38" i="47" s="1"/>
  <c r="BH13" i="15"/>
  <c r="AI21" i="15" s="1"/>
  <c r="BL13" i="53"/>
  <c r="AL21" i="53" s="1"/>
  <c r="BJ16" i="17"/>
  <c r="AM24" i="17" s="1"/>
  <c r="BL13" i="47"/>
  <c r="BL30" i="47"/>
  <c r="AL38" i="47" s="1"/>
  <c r="BI13" i="15"/>
  <c r="AJ21" i="15" s="1"/>
  <c r="BI13" i="54"/>
  <c r="AK21" i="54" s="1"/>
  <c r="BM13" i="53"/>
  <c r="AM21" i="53" s="1"/>
  <c r="BM13" i="47"/>
  <c r="AM21" i="47" s="1"/>
  <c r="AV12" i="42"/>
  <c r="AD22" i="42"/>
  <c r="I27" i="61"/>
  <c r="U48" i="61"/>
  <c r="G43" i="61"/>
  <c r="G55" i="61"/>
  <c r="W19" i="61"/>
  <c r="A53" i="61"/>
  <c r="AG6" i="45"/>
  <c r="AG7" i="45" s="1"/>
  <c r="BJ31" i="47"/>
  <c r="AJ37" i="47" s="1"/>
  <c r="BN17" i="6"/>
  <c r="AI17" i="6" s="1"/>
  <c r="BN13" i="6"/>
  <c r="AI21" i="6" s="1"/>
  <c r="BN20" i="6"/>
  <c r="AI14" i="6" s="1"/>
  <c r="BN16" i="6"/>
  <c r="BP16" i="6" s="1"/>
  <c r="BJ16" i="6" s="1"/>
  <c r="AE18" i="6" s="1"/>
  <c r="BN12" i="6"/>
  <c r="AI22" i="6" s="1"/>
  <c r="BN23" i="6"/>
  <c r="AI11" i="6" s="1"/>
  <c r="BN19" i="6"/>
  <c r="AI15" i="6" s="1"/>
  <c r="BN15" i="6"/>
  <c r="AI19" i="6" s="1"/>
  <c r="BN18" i="6"/>
  <c r="AI16" i="6" s="1"/>
  <c r="BN14" i="6"/>
  <c r="AI20" i="6" s="1"/>
  <c r="BN11" i="6"/>
  <c r="AI23" i="6" s="1"/>
  <c r="AU6" i="20"/>
  <c r="AE6" i="20" s="1"/>
  <c r="AG4" i="20" s="1"/>
  <c r="AG12" i="20" s="1"/>
  <c r="BB7" i="8"/>
  <c r="AK35" i="8" s="1"/>
  <c r="AU6" i="41"/>
  <c r="AE6" i="41" s="1"/>
  <c r="AF16" i="43"/>
  <c r="AF12" i="43"/>
  <c r="AD22" i="43"/>
  <c r="AF22" i="43" s="1"/>
  <c r="AG4" i="42"/>
  <c r="AG15" i="42" s="1"/>
  <c r="BK8" i="68"/>
  <c r="AE34" i="68" s="1"/>
  <c r="BK11" i="68"/>
  <c r="AE31" i="68" s="1"/>
  <c r="AD6" i="44"/>
  <c r="AD6" i="43"/>
  <c r="J13" i="61" s="1"/>
  <c r="J15" i="61" s="1"/>
  <c r="BO18" i="11"/>
  <c r="AI20" i="11" s="1"/>
  <c r="AD23" i="44"/>
  <c r="AF23" i="44" s="1"/>
  <c r="AE13" i="42"/>
  <c r="AD22" i="44"/>
  <c r="AF22" i="44" s="1"/>
  <c r="BB12" i="69"/>
  <c r="BN15" i="4"/>
  <c r="AJ35" i="4" s="1"/>
  <c r="BO20" i="4"/>
  <c r="AK30" i="4" s="1"/>
  <c r="AW12" i="8"/>
  <c r="AF30" i="8" s="1"/>
  <c r="AE6" i="43"/>
  <c r="AV6" i="41"/>
  <c r="AD6" i="41" s="1"/>
  <c r="BM22" i="4"/>
  <c r="AI28" i="4" s="1"/>
  <c r="BM8" i="68"/>
  <c r="AG34" i="68" s="1"/>
  <c r="BO13" i="68"/>
  <c r="AI29" i="68" s="1"/>
  <c r="BL15" i="68"/>
  <c r="AF27" i="68" s="1"/>
  <c r="BL8" i="68"/>
  <c r="AF34" i="68" s="1"/>
  <c r="AD18" i="44"/>
  <c r="AF18" i="44" s="1"/>
  <c r="BO13" i="4"/>
  <c r="AK37" i="4" s="1"/>
  <c r="BO12" i="68"/>
  <c r="AI30" i="68" s="1"/>
  <c r="BP14" i="68"/>
  <c r="AJ28" i="68" s="1"/>
  <c r="AF21" i="67"/>
  <c r="BN19" i="11"/>
  <c r="AJ19" i="11" s="1"/>
  <c r="BN15" i="11"/>
  <c r="AJ23" i="11" s="1"/>
  <c r="BM11" i="4"/>
  <c r="AI39" i="4" s="1"/>
  <c r="BO17" i="4"/>
  <c r="AK33" i="4" s="1"/>
  <c r="BM14" i="68"/>
  <c r="AG28" i="68" s="1"/>
  <c r="BN18" i="68"/>
  <c r="AH24" i="68" s="1"/>
  <c r="BN6" i="68"/>
  <c r="AH36" i="68" s="1"/>
  <c r="BP10" i="68"/>
  <c r="AJ32" i="68" s="1"/>
  <c r="BK9" i="68"/>
  <c r="AE33" i="68" s="1"/>
  <c r="BL9" i="68"/>
  <c r="AF33" i="68" s="1"/>
  <c r="BO17" i="68"/>
  <c r="AI25" i="68" s="1"/>
  <c r="BO9" i="68"/>
  <c r="AI33" i="68" s="1"/>
  <c r="BM15" i="65"/>
  <c r="AH22" i="65" s="1"/>
  <c r="BN20" i="11"/>
  <c r="AJ18" i="11" s="1"/>
  <c r="BP23" i="63"/>
  <c r="AF11" i="63" s="1"/>
  <c r="BO16" i="11"/>
  <c r="AI22" i="11" s="1"/>
  <c r="AE21" i="42"/>
  <c r="BM20" i="4"/>
  <c r="AI30" i="4" s="1"/>
  <c r="BN13" i="4"/>
  <c r="AJ37" i="4" s="1"/>
  <c r="BM15" i="4"/>
  <c r="AI35" i="4" s="1"/>
  <c r="CE12" i="63"/>
  <c r="BJ22" i="63" s="1"/>
  <c r="AX8" i="8"/>
  <c r="AG34" i="8" s="1"/>
  <c r="BO15" i="11"/>
  <c r="AI23" i="11" s="1"/>
  <c r="BN18" i="11"/>
  <c r="AJ20" i="11" s="1"/>
  <c r="BN23" i="11"/>
  <c r="AJ15" i="11" s="1"/>
  <c r="BO16" i="4"/>
  <c r="AK34" i="4" s="1"/>
  <c r="BM18" i="68"/>
  <c r="AG24" i="68" s="1"/>
  <c r="BM10" i="68"/>
  <c r="AG32" i="68" s="1"/>
  <c r="BM6" i="68"/>
  <c r="AG36" i="68" s="1"/>
  <c r="BL11" i="68"/>
  <c r="AF31" i="68" s="1"/>
  <c r="BL16" i="68"/>
  <c r="AF26" i="68" s="1"/>
  <c r="BL12" i="68"/>
  <c r="AF30" i="68" s="1"/>
  <c r="BN14" i="68"/>
  <c r="AH28" i="68" s="1"/>
  <c r="BN10" i="68"/>
  <c r="AH32" i="68" s="1"/>
  <c r="BO16" i="68"/>
  <c r="AI26" i="68" s="1"/>
  <c r="BO8" i="68"/>
  <c r="AI34" i="68" s="1"/>
  <c r="BP17" i="68"/>
  <c r="AJ25" i="68" s="1"/>
  <c r="BP18" i="68"/>
  <c r="AJ24" i="68" s="1"/>
  <c r="BP6" i="68"/>
  <c r="AJ36" i="68" s="1"/>
  <c r="AZ11" i="8"/>
  <c r="AI31" i="8" s="1"/>
  <c r="BA17" i="8"/>
  <c r="AJ25" i="8" s="1"/>
  <c r="BO19" i="11"/>
  <c r="AI19" i="11" s="1"/>
  <c r="BL20" i="4"/>
  <c r="AH30" i="4" s="1"/>
  <c r="BK16" i="68"/>
  <c r="AE26" i="68" s="1"/>
  <c r="BK12" i="68"/>
  <c r="AE30" i="68" s="1"/>
  <c r="AX6" i="8"/>
  <c r="AG36" i="8" s="1"/>
  <c r="AZ14" i="8"/>
  <c r="AI28" i="8" s="1"/>
  <c r="AZ6" i="8"/>
  <c r="AI36" i="8" s="1"/>
  <c r="BA12" i="8"/>
  <c r="AJ30" i="8" s="1"/>
  <c r="BA8" i="8"/>
  <c r="AJ34" i="8" s="1"/>
  <c r="BB6" i="8"/>
  <c r="AK36" i="8" s="1"/>
  <c r="BN22" i="63"/>
  <c r="AD12" i="63" s="1"/>
  <c r="BA14" i="8"/>
  <c r="AJ28" i="8" s="1"/>
  <c r="BO20" i="11"/>
  <c r="AI18" i="11" s="1"/>
  <c r="BM19" i="4"/>
  <c r="AI31" i="4" s="1"/>
  <c r="BN16" i="4"/>
  <c r="AJ34" i="4" s="1"/>
  <c r="BN12" i="4"/>
  <c r="AJ38" i="4" s="1"/>
  <c r="BK13" i="68"/>
  <c r="AE29" i="68" s="1"/>
  <c r="AE14" i="42"/>
  <c r="CB11" i="63"/>
  <c r="BG23" i="63" s="1"/>
  <c r="AD20" i="43"/>
  <c r="AF20" i="43" s="1"/>
  <c r="BB21" i="69"/>
  <c r="AD14" i="44"/>
  <c r="AF14" i="44" s="1"/>
  <c r="AV15" i="48"/>
  <c r="AF19" i="48" s="1"/>
  <c r="AV13" i="8"/>
  <c r="AE29" i="8" s="1"/>
  <c r="AZ9" i="8"/>
  <c r="AI33" i="8" s="1"/>
  <c r="BA15" i="8"/>
  <c r="AJ27" i="8" s="1"/>
  <c r="BA11" i="8"/>
  <c r="AJ31" i="8" s="1"/>
  <c r="BM23" i="4"/>
  <c r="AI27" i="4" s="1"/>
  <c r="BM18" i="4"/>
  <c r="AI32" i="4" s="1"/>
  <c r="BM14" i="4"/>
  <c r="AI36" i="4" s="1"/>
  <c r="BN24" i="11"/>
  <c r="AJ14" i="11" s="1"/>
  <c r="BN16" i="11"/>
  <c r="AJ22" i="11" s="1"/>
  <c r="BM16" i="4"/>
  <c r="AI34" i="4" s="1"/>
  <c r="BM12" i="4"/>
  <c r="AI38" i="4" s="1"/>
  <c r="BN21" i="4"/>
  <c r="AJ29" i="4" s="1"/>
  <c r="BO22" i="4"/>
  <c r="AK28" i="4" s="1"/>
  <c r="BO14" i="4"/>
  <c r="AK36" i="4" s="1"/>
  <c r="BK18" i="68"/>
  <c r="AE24" i="68" s="1"/>
  <c r="BM15" i="68"/>
  <c r="AG27" i="68" s="1"/>
  <c r="BM11" i="68"/>
  <c r="AG31" i="68" s="1"/>
  <c r="BM16" i="68"/>
  <c r="AG26" i="68" s="1"/>
  <c r="BL17" i="68"/>
  <c r="AF25" i="68" s="1"/>
  <c r="BL13" i="68"/>
  <c r="AF29" i="68" s="1"/>
  <c r="BN15" i="68"/>
  <c r="AH27" i="68" s="1"/>
  <c r="BN7" i="68"/>
  <c r="AH35" i="68" s="1"/>
  <c r="AF32" i="67"/>
  <c r="BP11" i="68"/>
  <c r="AJ31" i="68" s="1"/>
  <c r="BO17" i="11"/>
  <c r="AI21" i="11" s="1"/>
  <c r="BL15" i="5"/>
  <c r="AH11" i="5" s="1"/>
  <c r="BL22" i="4"/>
  <c r="BL18" i="4"/>
  <c r="BB18" i="69"/>
  <c r="BP18" i="66"/>
  <c r="BJ18" i="66" s="1"/>
  <c r="AE16" i="66" s="1"/>
  <c r="BP21" i="66"/>
  <c r="AK13" i="66" s="1"/>
  <c r="BN21" i="63"/>
  <c r="AD13" i="63" s="1"/>
  <c r="BN16" i="63"/>
  <c r="AD18" i="63" s="1"/>
  <c r="AD20" i="44"/>
  <c r="AF20" i="44" s="1"/>
  <c r="AV11" i="8"/>
  <c r="AE31" i="8" s="1"/>
  <c r="AX10" i="8"/>
  <c r="AG32" i="8" s="1"/>
  <c r="AX15" i="8"/>
  <c r="AG27" i="8" s="1"/>
  <c r="BO22" i="11"/>
  <c r="AI16" i="11" s="1"/>
  <c r="BO13" i="11"/>
  <c r="AI25" i="11" s="1"/>
  <c r="BN20" i="4"/>
  <c r="AJ30" i="4" s="1"/>
  <c r="BO21" i="4"/>
  <c r="AK29" i="4" s="1"/>
  <c r="BN25" i="11"/>
  <c r="AJ13" i="11" s="1"/>
  <c r="BN17" i="11"/>
  <c r="AJ21" i="11" s="1"/>
  <c r="BN22" i="11"/>
  <c r="AJ16" i="11" s="1"/>
  <c r="BN14" i="11"/>
  <c r="AJ24" i="11" s="1"/>
  <c r="BM21" i="4"/>
  <c r="AI29" i="4" s="1"/>
  <c r="BM17" i="4"/>
  <c r="AI33" i="4" s="1"/>
  <c r="BN22" i="4"/>
  <c r="AJ28" i="4" s="1"/>
  <c r="BN18" i="4"/>
  <c r="AJ32" i="4" s="1"/>
  <c r="BO23" i="4"/>
  <c r="AK27" i="4" s="1"/>
  <c r="BO11" i="4"/>
  <c r="AK39" i="4" s="1"/>
  <c r="BM17" i="68"/>
  <c r="AG25" i="68" s="1"/>
  <c r="BM13" i="68"/>
  <c r="AG29" i="68" s="1"/>
  <c r="BM9" i="68"/>
  <c r="AG33" i="68" s="1"/>
  <c r="BL18" i="68"/>
  <c r="AF24" i="68" s="1"/>
  <c r="BL14" i="68"/>
  <c r="AF28" i="68" s="1"/>
  <c r="BL7" i="68"/>
  <c r="AF35" i="68" s="1"/>
  <c r="BN16" i="68"/>
  <c r="AH26" i="68" s="1"/>
  <c r="BN12" i="68"/>
  <c r="AH30" i="68" s="1"/>
  <c r="BN8" i="68"/>
  <c r="AH34" i="68" s="1"/>
  <c r="BN17" i="68"/>
  <c r="AH25" i="68" s="1"/>
  <c r="BN13" i="68"/>
  <c r="AH29" i="68" s="1"/>
  <c r="BO18" i="68"/>
  <c r="AI24" i="68" s="1"/>
  <c r="BO14" i="68"/>
  <c r="AI28" i="68" s="1"/>
  <c r="BO6" i="68"/>
  <c r="AI36" i="68" s="1"/>
  <c r="BO15" i="68"/>
  <c r="AI27" i="68" s="1"/>
  <c r="BO11" i="68"/>
  <c r="AI31" i="68" s="1"/>
  <c r="BO7" i="68"/>
  <c r="AI35" i="68" s="1"/>
  <c r="BP16" i="68"/>
  <c r="AJ26" i="68" s="1"/>
  <c r="BP12" i="68"/>
  <c r="AJ30" i="68" s="1"/>
  <c r="BP13" i="68"/>
  <c r="AJ29" i="68" s="1"/>
  <c r="BP9" i="68"/>
  <c r="AJ33" i="68" s="1"/>
  <c r="BK17" i="68"/>
  <c r="AE25" i="68" s="1"/>
  <c r="BO21" i="63"/>
  <c r="AE13" i="63" s="1"/>
  <c r="AD19" i="44"/>
  <c r="AF19" i="44" s="1"/>
  <c r="AD13" i="44"/>
  <c r="AF13" i="44" s="1"/>
  <c r="BP22" i="63"/>
  <c r="AF12" i="63" s="1"/>
  <c r="AD20" i="42"/>
  <c r="AY15" i="8"/>
  <c r="AH27" i="8" s="1"/>
  <c r="AY11" i="8"/>
  <c r="AH31" i="8" s="1"/>
  <c r="BM12" i="65"/>
  <c r="AI14" i="65" s="1"/>
  <c r="BL12" i="5"/>
  <c r="AH14" i="5" s="1"/>
  <c r="BK15" i="68"/>
  <c r="BK7" i="68"/>
  <c r="AE35" i="68" s="1"/>
  <c r="AF29" i="67"/>
  <c r="AV10" i="8"/>
  <c r="AE32" i="8" s="1"/>
  <c r="AW8" i="8"/>
  <c r="AF34" i="8" s="1"/>
  <c r="BN23" i="4"/>
  <c r="AJ27" i="4" s="1"/>
  <c r="BN19" i="4"/>
  <c r="AJ31" i="4" s="1"/>
  <c r="BN11" i="4"/>
  <c r="AJ39" i="4" s="1"/>
  <c r="AV11" i="48"/>
  <c r="AF23" i="48" s="1"/>
  <c r="AW14" i="48"/>
  <c r="AE20" i="48" s="1"/>
  <c r="AX21" i="48"/>
  <c r="AD13" i="48" s="1"/>
  <c r="AX16" i="48"/>
  <c r="AD18" i="48" s="1"/>
  <c r="AV8" i="8"/>
  <c r="AE34" i="8" s="1"/>
  <c r="AV17" i="8"/>
  <c r="AE25" i="8" s="1"/>
  <c r="AV9" i="8"/>
  <c r="AW11" i="8"/>
  <c r="AF31" i="8" s="1"/>
  <c r="AW7" i="8"/>
  <c r="AF35" i="8" s="1"/>
  <c r="AX12" i="8"/>
  <c r="AG30" i="8" s="1"/>
  <c r="AX13" i="8"/>
  <c r="AG29" i="8" s="1"/>
  <c r="AX9" i="8"/>
  <c r="AG33" i="8" s="1"/>
  <c r="AY6" i="8"/>
  <c r="AH36" i="8" s="1"/>
  <c r="AZ12" i="8"/>
  <c r="AI30" i="8" s="1"/>
  <c r="BA10" i="8"/>
  <c r="AJ32" i="8" s="1"/>
  <c r="BQ15" i="63"/>
  <c r="AG19" i="63" s="1"/>
  <c r="BJ19" i="63"/>
  <c r="BO14" i="6"/>
  <c r="BN13" i="11"/>
  <c r="AJ25" i="11" s="1"/>
  <c r="BL13" i="5"/>
  <c r="BJ16" i="47"/>
  <c r="AJ18" i="47" s="1"/>
  <c r="AF17" i="67"/>
  <c r="BM13" i="5"/>
  <c r="AI13" i="5" s="1"/>
  <c r="BM20" i="17"/>
  <c r="AJ20" i="17" s="1"/>
  <c r="BM17" i="17"/>
  <c r="AJ23" i="17" s="1"/>
  <c r="BN12" i="66"/>
  <c r="AI22" i="66" s="1"/>
  <c r="BN16" i="66"/>
  <c r="BP20" i="66"/>
  <c r="BJ20" i="66" s="1"/>
  <c r="AE14" i="66" s="1"/>
  <c r="AI14" i="66"/>
  <c r="BO11" i="66"/>
  <c r="AJ23" i="66" s="1"/>
  <c r="BM15" i="5"/>
  <c r="AI11" i="5" s="1"/>
  <c r="BO23" i="66"/>
  <c r="AF30" i="67"/>
  <c r="AF19" i="67"/>
  <c r="BN9" i="68"/>
  <c r="AH33" i="68" s="1"/>
  <c r="AF20" i="67"/>
  <c r="AE23" i="69"/>
  <c r="BB11" i="69"/>
  <c r="AD21" i="42"/>
  <c r="BL6" i="68"/>
  <c r="AF36" i="68" s="1"/>
  <c r="BM12" i="5"/>
  <c r="AI14" i="5" s="1"/>
  <c r="BL19" i="4"/>
  <c r="BO25" i="11"/>
  <c r="AI13" i="11" s="1"/>
  <c r="BO21" i="11"/>
  <c r="AI17" i="11" s="1"/>
  <c r="BL13" i="65"/>
  <c r="AH13" i="65" s="1"/>
  <c r="BO12" i="4"/>
  <c r="AK38" i="4" s="1"/>
  <c r="BL11" i="65"/>
  <c r="AH15" i="65" s="1"/>
  <c r="BL11" i="5"/>
  <c r="AH15" i="5" s="1"/>
  <c r="BM11" i="5"/>
  <c r="AI15" i="5" s="1"/>
  <c r="AF22" i="7"/>
  <c r="BV22" i="63"/>
  <c r="BW21" i="63"/>
  <c r="BA13" i="63" s="1"/>
  <c r="BY19" i="63"/>
  <c r="BC15" i="63" s="1"/>
  <c r="BU19" i="63"/>
  <c r="AY15" i="63" s="1"/>
  <c r="BW17" i="63"/>
  <c r="BV24" i="63"/>
  <c r="CF16" i="63"/>
  <c r="BR16" i="63" s="1"/>
  <c r="AH18" i="63" s="1"/>
  <c r="CC24" i="63"/>
  <c r="CE13" i="63"/>
  <c r="AE17" i="69"/>
  <c r="BB17" i="69"/>
  <c r="AF12" i="69"/>
  <c r="BB22" i="69"/>
  <c r="BN22" i="6"/>
  <c r="BM13" i="4"/>
  <c r="AI37" i="4" s="1"/>
  <c r="BN14" i="4"/>
  <c r="AJ36" i="4" s="1"/>
  <c r="BO19" i="4"/>
  <c r="AK31" i="4" s="1"/>
  <c r="BO15" i="4"/>
  <c r="AK35" i="4" s="1"/>
  <c r="BN21" i="11"/>
  <c r="BM12" i="68"/>
  <c r="AG30" i="68" s="1"/>
  <c r="AW17" i="8"/>
  <c r="AF25" i="8" s="1"/>
  <c r="AX7" i="8"/>
  <c r="AY13" i="8"/>
  <c r="AH29" i="8" s="1"/>
  <c r="BA9" i="8"/>
  <c r="AJ33" i="8" s="1"/>
  <c r="BL12" i="65"/>
  <c r="AH14" i="65" s="1"/>
  <c r="BL10" i="68"/>
  <c r="AF32" i="68" s="1"/>
  <c r="BO10" i="68"/>
  <c r="AI32" i="68" s="1"/>
  <c r="AX12" i="48"/>
  <c r="AD22" i="48" s="1"/>
  <c r="BN55" i="63"/>
  <c r="AD55" i="63" s="1"/>
  <c r="CF24" i="63"/>
  <c r="BV6" i="63"/>
  <c r="AE39" i="63" s="1"/>
  <c r="X54" i="61" s="1"/>
  <c r="BO14" i="11"/>
  <c r="AI24" i="11" s="1"/>
  <c r="BO23" i="11"/>
  <c r="AI15" i="11" s="1"/>
  <c r="AV14" i="48"/>
  <c r="AF20" i="48" s="1"/>
  <c r="AV18" i="48"/>
  <c r="AF16" i="48" s="1"/>
  <c r="AV22" i="48"/>
  <c r="AF12" i="48" s="1"/>
  <c r="BQ22" i="63"/>
  <c r="AG12" i="63" s="1"/>
  <c r="BP14" i="66"/>
  <c r="BJ14" i="66" s="1"/>
  <c r="AE20" i="66" s="1"/>
  <c r="AI20" i="66"/>
  <c r="AE17" i="42"/>
  <c r="BR21" i="63"/>
  <c r="AH13" i="63" s="1"/>
  <c r="BR15" i="63"/>
  <c r="AH19" i="63" s="1"/>
  <c r="BP15" i="66"/>
  <c r="BJ15" i="66" s="1"/>
  <c r="AE19" i="66" s="1"/>
  <c r="AV12" i="48"/>
  <c r="AF22" i="48" s="1"/>
  <c r="AW17" i="48"/>
  <c r="AE17" i="48" s="1"/>
  <c r="AX18" i="48"/>
  <c r="AD16" i="48" s="1"/>
  <c r="AX20" i="48"/>
  <c r="AD14" i="48" s="1"/>
  <c r="AV20" i="48"/>
  <c r="AF14" i="48" s="1"/>
  <c r="AW21" i="48"/>
  <c r="AE13" i="48" s="1"/>
  <c r="AV14" i="8"/>
  <c r="AE28" i="8" s="1"/>
  <c r="AV6" i="8"/>
  <c r="AE36" i="8" s="1"/>
  <c r="AW16" i="8"/>
  <c r="AF26" i="8" s="1"/>
  <c r="AX18" i="8"/>
  <c r="AG24" i="8" s="1"/>
  <c r="AX14" i="8"/>
  <c r="AG28" i="8" s="1"/>
  <c r="AY12" i="8"/>
  <c r="AH30" i="8" s="1"/>
  <c r="AY8" i="8"/>
  <c r="AH34" i="8" s="1"/>
  <c r="AZ18" i="8"/>
  <c r="AI24" i="8" s="1"/>
  <c r="AZ10" i="8"/>
  <c r="AI32" i="8" s="1"/>
  <c r="BA16" i="8"/>
  <c r="AJ26" i="8" s="1"/>
  <c r="BN17" i="4"/>
  <c r="AJ33" i="4" s="1"/>
  <c r="BO18" i="4"/>
  <c r="AK32" i="4" s="1"/>
  <c r="BA7" i="8"/>
  <c r="AE20" i="42"/>
  <c r="AE23" i="42"/>
  <c r="AK22" i="53"/>
  <c r="AJ22" i="6"/>
  <c r="BK22" i="17"/>
  <c r="AL18" i="17" s="1"/>
  <c r="AV11" i="42"/>
  <c r="AD23" i="42"/>
  <c r="AV18" i="42"/>
  <c r="AD16" i="42"/>
  <c r="BM24" i="17"/>
  <c r="AJ16" i="17" s="1"/>
  <c r="BJ17" i="47"/>
  <c r="AJ17" i="47" s="1"/>
  <c r="BY20" i="63"/>
  <c r="BC14" i="63" s="1"/>
  <c r="BV17" i="63"/>
  <c r="AZ17" i="63" s="1"/>
  <c r="BW16" i="63"/>
  <c r="BA18" i="63" s="1"/>
  <c r="BW13" i="63"/>
  <c r="BP13" i="63" s="1"/>
  <c r="AF21" i="63" s="1"/>
  <c r="BW24" i="63"/>
  <c r="BN21" i="6"/>
  <c r="AI13" i="6" s="1"/>
  <c r="BX24" i="63"/>
  <c r="AF28" i="7"/>
  <c r="AE22" i="42"/>
  <c r="BY12" i="63"/>
  <c r="BC22" i="63" s="1"/>
  <c r="BX12" i="63"/>
  <c r="BB22" i="63" s="1"/>
  <c r="BU12" i="63"/>
  <c r="AY22" i="63" s="1"/>
  <c r="BR17" i="63"/>
  <c r="AH17" i="63" s="1"/>
  <c r="AZ17" i="8"/>
  <c r="AI25" i="8" s="1"/>
  <c r="CC16" i="63"/>
  <c r="BH18" i="63" s="1"/>
  <c r="BK20" i="63"/>
  <c r="BR14" i="63"/>
  <c r="AH20" i="63" s="1"/>
  <c r="BW6" i="63"/>
  <c r="AF39" i="63" s="1"/>
  <c r="Y54" i="61" s="1"/>
  <c r="BN50" i="63"/>
  <c r="AD46" i="63" s="1"/>
  <c r="BB16" i="8"/>
  <c r="AK26" i="8" s="1"/>
  <c r="AW11" i="48"/>
  <c r="AE23" i="48" s="1"/>
  <c r="AW15" i="48"/>
  <c r="AE19" i="48" s="1"/>
  <c r="AV16" i="48"/>
  <c r="AF18" i="48" s="1"/>
  <c r="AX22" i="48"/>
  <c r="AD12" i="48" s="1"/>
  <c r="AW20" i="48"/>
  <c r="AE14" i="48" s="1"/>
  <c r="AV23" i="48"/>
  <c r="AF11" i="48" s="1"/>
  <c r="AV19" i="48"/>
  <c r="AF15" i="48" s="1"/>
  <c r="AV15" i="8"/>
  <c r="AE27" i="8" s="1"/>
  <c r="AV7" i="8"/>
  <c r="AE35" i="8" s="1"/>
  <c r="AV16" i="8"/>
  <c r="AV12" i="8"/>
  <c r="AE30" i="8" s="1"/>
  <c r="AF17" i="7"/>
  <c r="AW13" i="8"/>
  <c r="AF29" i="8" s="1"/>
  <c r="AW14" i="8"/>
  <c r="AF28" i="8" s="1"/>
  <c r="AW10" i="8"/>
  <c r="AF32" i="8" s="1"/>
  <c r="AF18" i="7"/>
  <c r="AX11" i="8"/>
  <c r="AX16" i="8"/>
  <c r="AY17" i="8"/>
  <c r="AH25" i="8" s="1"/>
  <c r="AY9" i="8"/>
  <c r="AH33" i="8" s="1"/>
  <c r="AY18" i="8"/>
  <c r="AH24" i="8" s="1"/>
  <c r="AY14" i="8"/>
  <c r="AH28" i="8" s="1"/>
  <c r="AY10" i="8"/>
  <c r="AH32" i="8" s="1"/>
  <c r="AZ15" i="8"/>
  <c r="AI27" i="8" s="1"/>
  <c r="AZ16" i="8"/>
  <c r="AI26" i="8" s="1"/>
  <c r="BA13" i="8"/>
  <c r="AJ29" i="8" s="1"/>
  <c r="BA6" i="8"/>
  <c r="BB16" i="69"/>
  <c r="BM7" i="68"/>
  <c r="BN11" i="68"/>
  <c r="AH31" i="68" s="1"/>
  <c r="BP15" i="68"/>
  <c r="AJ27" i="68" s="1"/>
  <c r="BB15" i="69"/>
  <c r="AZ18" i="63"/>
  <c r="BC17" i="63"/>
  <c r="AF20" i="7"/>
  <c r="AF32" i="7"/>
  <c r="AZ8" i="8"/>
  <c r="AI34" i="8" s="1"/>
  <c r="AF21" i="7"/>
  <c r="AF33" i="7"/>
  <c r="BW12" i="63"/>
  <c r="CB19" i="63"/>
  <c r="BG15" i="63" s="1"/>
  <c r="CC15" i="63"/>
  <c r="CG15" i="63" s="1"/>
  <c r="CD14" i="63"/>
  <c r="BI20" i="63" s="1"/>
  <c r="CB13" i="63"/>
  <c r="BG21" i="63" s="1"/>
  <c r="CB24" i="63"/>
  <c r="BO45" i="63"/>
  <c r="AE51" i="63" s="1"/>
  <c r="BK12" i="63"/>
  <c r="AK16" i="53"/>
  <c r="AW22" i="48"/>
  <c r="AE12" i="48" s="1"/>
  <c r="AF29" i="7"/>
  <c r="AW9" i="8"/>
  <c r="AF19" i="7"/>
  <c r="AY13" i="63"/>
  <c r="AX19" i="48"/>
  <c r="AD15" i="48" s="1"/>
  <c r="AF31" i="7"/>
  <c r="BU24" i="63"/>
  <c r="AW6" i="8"/>
  <c r="AF36" i="8" s="1"/>
  <c r="AZ7" i="8"/>
  <c r="AV17" i="42"/>
  <c r="AD17" i="43"/>
  <c r="AF17" i="43" s="1"/>
  <c r="AU18" i="42"/>
  <c r="AD16" i="44"/>
  <c r="AF16" i="44" s="1"/>
  <c r="BU15" i="63"/>
  <c r="BZ15" i="63" s="1"/>
  <c r="CB17" i="63"/>
  <c r="BG17" i="63" s="1"/>
  <c r="AD19" i="42"/>
  <c r="CE24" i="63"/>
  <c r="AU22" i="42"/>
  <c r="AD12" i="44"/>
  <c r="AF12" i="44" s="1"/>
  <c r="CE17" i="63"/>
  <c r="AV23" i="42"/>
  <c r="AD11" i="43"/>
  <c r="AF11" i="43" s="1"/>
  <c r="AW13" i="48"/>
  <c r="AE21" i="48" s="1"/>
  <c r="BU20" i="63"/>
  <c r="AY14" i="63" s="1"/>
  <c r="BW14" i="63"/>
  <c r="CC20" i="63"/>
  <c r="BH14" i="63" s="1"/>
  <c r="CD19" i="63"/>
  <c r="CD16" i="63"/>
  <c r="BN19" i="66"/>
  <c r="BK6" i="68"/>
  <c r="AE36" i="68" s="1"/>
  <c r="AF28" i="67"/>
  <c r="BK14" i="68"/>
  <c r="AE28" i="68" s="1"/>
  <c r="BK10" i="68"/>
  <c r="AE32" i="68" s="1"/>
  <c r="AF31" i="67"/>
  <c r="BP7" i="68"/>
  <c r="AF33" i="67"/>
  <c r="BP8" i="68"/>
  <c r="AJ34" i="68" s="1"/>
  <c r="AF22" i="67"/>
  <c r="BY22" i="63"/>
  <c r="BC12" i="63" s="1"/>
  <c r="BO24" i="11"/>
  <c r="BM13" i="65"/>
  <c r="BM11" i="65"/>
  <c r="BB15" i="8"/>
  <c r="AK27" i="8" s="1"/>
  <c r="BB13" i="8"/>
  <c r="AX14" i="48"/>
  <c r="AD20" i="48" s="1"/>
  <c r="AV18" i="8"/>
  <c r="AE24" i="8" s="1"/>
  <c r="AY16" i="8"/>
  <c r="BN18" i="63"/>
  <c r="AD16" i="63" s="1"/>
  <c r="AX11" i="48"/>
  <c r="AD23" i="48" s="1"/>
  <c r="AW12" i="48"/>
  <c r="AE22" i="48" s="1"/>
  <c r="AX13" i="48"/>
  <c r="AD21" i="48" s="1"/>
  <c r="AV13" i="48"/>
  <c r="AF21" i="48" s="1"/>
  <c r="AX15" i="48"/>
  <c r="AD19" i="48" s="1"/>
  <c r="AW16" i="48"/>
  <c r="AE18" i="48" s="1"/>
  <c r="AX17" i="48"/>
  <c r="AD17" i="48" s="1"/>
  <c r="AV17" i="48"/>
  <c r="AF17" i="48" s="1"/>
  <c r="AW18" i="48"/>
  <c r="AE16" i="48" s="1"/>
  <c r="AV21" i="48"/>
  <c r="AF13" i="48" s="1"/>
  <c r="AX23" i="48"/>
  <c r="AD11" i="48" s="1"/>
  <c r="AW23" i="48"/>
  <c r="AE11" i="48" s="1"/>
  <c r="AW19" i="48"/>
  <c r="AE15" i="48" s="1"/>
  <c r="AW18" i="8"/>
  <c r="AF24" i="8" s="1"/>
  <c r="AW15" i="8"/>
  <c r="AF27" i="8" s="1"/>
  <c r="AX17" i="8"/>
  <c r="AG25" i="8" s="1"/>
  <c r="AY7" i="8"/>
  <c r="AZ13" i="8"/>
  <c r="AI29" i="8" s="1"/>
  <c r="BA18" i="8"/>
  <c r="AJ24" i="8" s="1"/>
  <c r="AY21" i="63"/>
  <c r="AF22" i="69"/>
  <c r="BR23" i="63"/>
  <c r="AH11" i="63" s="1"/>
  <c r="AI11" i="16"/>
  <c r="BP17" i="66"/>
  <c r="AI17" i="66"/>
  <c r="BP13" i="66"/>
  <c r="BI13" i="66" s="1"/>
  <c r="AD21" i="66" s="1"/>
  <c r="AV21" i="42"/>
  <c r="AD13" i="43"/>
  <c r="AF13" i="43" s="1"/>
  <c r="AV19" i="42"/>
  <c r="AD15" i="43"/>
  <c r="AF15" i="43" s="1"/>
  <c r="BA13" i="69"/>
  <c r="AK23" i="47"/>
  <c r="BB18" i="8"/>
  <c r="BK17" i="17"/>
  <c r="BV14" i="63"/>
  <c r="BO14" i="63" s="1"/>
  <c r="AE20" i="63" s="1"/>
  <c r="AV20" i="42"/>
  <c r="AD14" i="43"/>
  <c r="AF14" i="43" s="1"/>
  <c r="AV22" i="42"/>
  <c r="AD12" i="42"/>
  <c r="AU19" i="42"/>
  <c r="AD15" i="44"/>
  <c r="AF15" i="44" s="1"/>
  <c r="BX21" i="63"/>
  <c r="BB13" i="63" s="1"/>
  <c r="BV19" i="63"/>
  <c r="AZ15" i="63" s="1"/>
  <c r="CE18" i="63"/>
  <c r="AF30" i="7"/>
  <c r="AU23" i="42"/>
  <c r="AE11" i="42"/>
  <c r="BY11" i="63"/>
  <c r="BC23" i="63" s="1"/>
  <c r="BV18" i="63"/>
  <c r="AZ16" i="63" s="1"/>
  <c r="AY17" i="63"/>
  <c r="CD20" i="63"/>
  <c r="BI14" i="63" s="1"/>
  <c r="AF11" i="69"/>
  <c r="BB23" i="69"/>
  <c r="BL13" i="4"/>
  <c r="BB8" i="8"/>
  <c r="BK21" i="53"/>
  <c r="AK20" i="53"/>
  <c r="BH21" i="63"/>
  <c r="BO13" i="63"/>
  <c r="AE21" i="63" s="1"/>
  <c r="AI21" i="66"/>
  <c r="AJ22" i="66"/>
  <c r="BJ22" i="47"/>
  <c r="BZ23" i="63"/>
  <c r="BR18" i="63"/>
  <c r="AH16" i="63" s="1"/>
  <c r="CG22" i="63"/>
  <c r="BI12" i="63"/>
  <c r="BG19" i="63"/>
  <c r="BB23" i="63"/>
  <c r="BQ11" i="63"/>
  <c r="AG23" i="63" s="1"/>
  <c r="BM25" i="17"/>
  <c r="AJ15" i="17" s="1"/>
  <c r="AJ34" i="47"/>
  <c r="BG20" i="63"/>
  <c r="BN14" i="63"/>
  <c r="AD20" i="63" s="1"/>
  <c r="AV16" i="42"/>
  <c r="AD18" i="43"/>
  <c r="AF18" i="43" s="1"/>
  <c r="AI19" i="16"/>
  <c r="BP18" i="63"/>
  <c r="AF16" i="63" s="1"/>
  <c r="BB14" i="69"/>
  <c r="AE18" i="42"/>
  <c r="BC16" i="63"/>
  <c r="AZ14" i="63"/>
  <c r="BQ19" i="63"/>
  <c r="AG15" i="63" s="1"/>
  <c r="BO23" i="63"/>
  <c r="AE11" i="63" s="1"/>
  <c r="BO12" i="63"/>
  <c r="AE22" i="63" s="1"/>
  <c r="BP11" i="63"/>
  <c r="AF23" i="63" s="1"/>
  <c r="BQ23" i="63"/>
  <c r="AG11" i="63" s="1"/>
  <c r="BR13" i="63"/>
  <c r="AH21" i="63" s="1"/>
  <c r="BQ16" i="63"/>
  <c r="AG18" i="63" s="1"/>
  <c r="BP15" i="63"/>
  <c r="AF19" i="63" s="1"/>
  <c r="BQ14" i="63"/>
  <c r="AG20" i="63" s="1"/>
  <c r="BJ15" i="63"/>
  <c r="BO11" i="63"/>
  <c r="AE23" i="63" s="1"/>
  <c r="BA11" i="63"/>
  <c r="BB14" i="63"/>
  <c r="BQ20" i="63"/>
  <c r="AG14" i="63" s="1"/>
  <c r="CG23" i="63"/>
  <c r="BN23" i="63"/>
  <c r="AD11" i="63" s="1"/>
  <c r="AY11" i="63"/>
  <c r="AL24" i="17"/>
  <c r="AJ22" i="16"/>
  <c r="BK22" i="63"/>
  <c r="AF15" i="69"/>
  <c r="BB19" i="69"/>
  <c r="BA14" i="63"/>
  <c r="CG21" i="63"/>
  <c r="BG13" i="63"/>
  <c r="AI23" i="66"/>
  <c r="BP22" i="66"/>
  <c r="AJ12" i="66"/>
  <c r="BB20" i="69"/>
  <c r="AE18" i="69"/>
  <c r="AD23" i="43"/>
  <c r="AF23" i="43" s="1"/>
  <c r="AD21" i="43"/>
  <c r="AF21" i="43" s="1"/>
  <c r="AD19" i="43"/>
  <c r="AF19" i="43" s="1"/>
  <c r="AD11" i="44"/>
  <c r="AF11" i="44" s="1"/>
  <c r="AE15" i="42"/>
  <c r="AD17" i="44"/>
  <c r="AF17" i="44" s="1"/>
  <c r="AE19" i="42"/>
  <c r="AD21" i="44"/>
  <c r="AF21" i="44" s="1"/>
  <c r="A25" i="61"/>
  <c r="N37" i="61"/>
  <c r="W40" i="61"/>
  <c r="V26" i="61"/>
  <c r="W15" i="61"/>
  <c r="W7" i="61"/>
  <c r="G49" i="61"/>
  <c r="H35" i="61"/>
  <c r="E21" i="61"/>
  <c r="H28" i="58"/>
  <c r="I14" i="61"/>
  <c r="W11" i="61"/>
  <c r="H7" i="61"/>
  <c r="BK21" i="15" l="1"/>
  <c r="BC21" i="15" s="1"/>
  <c r="AD13" i="15" s="1"/>
  <c r="BX6" i="63"/>
  <c r="AG39" i="63" s="1"/>
  <c r="Z54" i="61" s="1"/>
  <c r="BB17" i="8"/>
  <c r="BL6" i="17"/>
  <c r="AL9" i="17" s="1"/>
  <c r="BL8" i="17"/>
  <c r="AL7" i="17" s="1"/>
  <c r="BB14" i="8"/>
  <c r="AK28" i="8" s="1"/>
  <c r="BB10" i="8"/>
  <c r="BB9" i="8"/>
  <c r="AK33" i="8" s="1"/>
  <c r="BK27" i="17"/>
  <c r="BN19" i="53"/>
  <c r="AN15" i="53" s="1"/>
  <c r="BB26" i="79"/>
  <c r="AK45" i="79" s="1"/>
  <c r="BA6" i="69"/>
  <c r="AF6" i="69" s="1"/>
  <c r="BE15" i="13"/>
  <c r="AH19" i="13" s="1"/>
  <c r="BE19" i="13"/>
  <c r="AH15" i="13" s="1"/>
  <c r="BE17" i="13"/>
  <c r="AH17" i="13" s="1"/>
  <c r="BD18" i="14"/>
  <c r="AH16" i="14" s="1"/>
  <c r="BD15" i="14"/>
  <c r="AH19" i="14" s="1"/>
  <c r="BD21" i="14"/>
  <c r="AH13" i="14" s="1"/>
  <c r="BI19" i="12"/>
  <c r="AH15" i="12" s="1"/>
  <c r="BI15" i="12"/>
  <c r="AH19" i="12" s="1"/>
  <c r="BE12" i="13"/>
  <c r="AH22" i="13" s="1"/>
  <c r="BE14" i="13"/>
  <c r="AH20" i="13" s="1"/>
  <c r="BD22" i="14"/>
  <c r="AH12" i="14" s="1"/>
  <c r="BD12" i="14"/>
  <c r="AH22" i="14" s="1"/>
  <c r="BD17" i="14"/>
  <c r="AH17" i="14" s="1"/>
  <c r="BI22" i="12"/>
  <c r="AH12" i="12" s="1"/>
  <c r="BI21" i="12"/>
  <c r="AH13" i="12" s="1"/>
  <c r="BI11" i="12"/>
  <c r="AH23" i="12" s="1"/>
  <c r="AZ6" i="69"/>
  <c r="AE6" i="69" s="1"/>
  <c r="BD13" i="14"/>
  <c r="AH21" i="14" s="1"/>
  <c r="BE18" i="13"/>
  <c r="AH16" i="13" s="1"/>
  <c r="BE20" i="13"/>
  <c r="AH14" i="13" s="1"/>
  <c r="BE11" i="13"/>
  <c r="AH23" i="13" s="1"/>
  <c r="BD19" i="14"/>
  <c r="AH15" i="14" s="1"/>
  <c r="BD20" i="14"/>
  <c r="AH14" i="14" s="1"/>
  <c r="BD11" i="14"/>
  <c r="AH23" i="14" s="1"/>
  <c r="BI16" i="12"/>
  <c r="AH18" i="12" s="1"/>
  <c r="BI23" i="12"/>
  <c r="AH11" i="12" s="1"/>
  <c r="BI20" i="12"/>
  <c r="AH14" i="12" s="1"/>
  <c r="BI13" i="12"/>
  <c r="AH21" i="12" s="1"/>
  <c r="BE22" i="13"/>
  <c r="AH12" i="13" s="1"/>
  <c r="BE16" i="13"/>
  <c r="BE21" i="13"/>
  <c r="AH13" i="13" s="1"/>
  <c r="BE13" i="13"/>
  <c r="AH21" i="13" s="1"/>
  <c r="BD23" i="14"/>
  <c r="AH11" i="14" s="1"/>
  <c r="BD16" i="14"/>
  <c r="AH18" i="14" s="1"/>
  <c r="BI18" i="12"/>
  <c r="AH16" i="12" s="1"/>
  <c r="BI12" i="12"/>
  <c r="AH22" i="12" s="1"/>
  <c r="BI17" i="12"/>
  <c r="AH17" i="12" s="1"/>
  <c r="BJ21" i="54"/>
  <c r="BD21" i="54" s="1"/>
  <c r="AF13" i="54" s="1"/>
  <c r="BQ12" i="68"/>
  <c r="BC12" i="68" s="1"/>
  <c r="AE12" i="68" s="1"/>
  <c r="BQ15" i="68"/>
  <c r="BQ11" i="68"/>
  <c r="AK31" i="68" s="1"/>
  <c r="BQ9" i="68"/>
  <c r="BD9" i="68" s="1"/>
  <c r="AF15" i="68" s="1"/>
  <c r="BK9" i="17"/>
  <c r="AK6" i="17" s="1"/>
  <c r="BK6" i="53"/>
  <c r="AK6" i="53" s="1"/>
  <c r="BK24" i="53"/>
  <c r="BK7" i="17"/>
  <c r="AK8" i="17" s="1"/>
  <c r="BQ13" i="68"/>
  <c r="AK29" i="68" s="1"/>
  <c r="BJ21" i="16"/>
  <c r="BC21" i="16" s="1"/>
  <c r="AE13" i="16" s="1"/>
  <c r="BQ18" i="68"/>
  <c r="AK24" i="68" s="1"/>
  <c r="BQ17" i="68"/>
  <c r="BD17" i="68" s="1"/>
  <c r="AF7" i="68" s="1"/>
  <c r="BQ14" i="68"/>
  <c r="BK11" i="15"/>
  <c r="BD11" i="15" s="1"/>
  <c r="AE23" i="15" s="1"/>
  <c r="BK20" i="15"/>
  <c r="AL14" i="15" s="1"/>
  <c r="BQ6" i="68"/>
  <c r="AK36" i="68" s="1"/>
  <c r="BQ7" i="68"/>
  <c r="AK35" i="68" s="1"/>
  <c r="BQ16" i="68"/>
  <c r="BJ23" i="54"/>
  <c r="BD23" i="54" s="1"/>
  <c r="AF11" i="54" s="1"/>
  <c r="BH24" i="16"/>
  <c r="BJ17" i="16"/>
  <c r="BD17" i="16" s="1"/>
  <c r="AF17" i="16" s="1"/>
  <c r="BJ15" i="16"/>
  <c r="BH24" i="54"/>
  <c r="BH6" i="54" s="1"/>
  <c r="AJ6" i="54" s="1"/>
  <c r="BJ19" i="16"/>
  <c r="BC19" i="16" s="1"/>
  <c r="AE15" i="16" s="1"/>
  <c r="BJ11" i="54"/>
  <c r="BQ8" i="68"/>
  <c r="AK34" i="68" s="1"/>
  <c r="BN11" i="53"/>
  <c r="BD11" i="53" s="1"/>
  <c r="AD23" i="53" s="1"/>
  <c r="AL23" i="53"/>
  <c r="BJ12" i="54"/>
  <c r="BJ20" i="54"/>
  <c r="BJ23" i="16"/>
  <c r="BB23" i="16" s="1"/>
  <c r="AD11" i="16" s="1"/>
  <c r="BK12" i="15"/>
  <c r="BE12" i="15" s="1"/>
  <c r="AF22" i="15" s="1"/>
  <c r="BJ15" i="54"/>
  <c r="BC15" i="54" s="1"/>
  <c r="AE19" i="54" s="1"/>
  <c r="BK16" i="15"/>
  <c r="BE16" i="15" s="1"/>
  <c r="AF18" i="15" s="1"/>
  <c r="AM15" i="53"/>
  <c r="BJ20" i="16"/>
  <c r="BB20" i="16" s="1"/>
  <c r="AD14" i="16" s="1"/>
  <c r="BF17" i="14"/>
  <c r="AM16" i="2"/>
  <c r="BJ16" i="16"/>
  <c r="AL18" i="16" s="1"/>
  <c r="BJ18" i="54"/>
  <c r="BB18" i="54" s="1"/>
  <c r="AD16" i="54" s="1"/>
  <c r="BK18" i="15"/>
  <c r="BC18" i="15" s="1"/>
  <c r="AD16" i="15" s="1"/>
  <c r="AW23" i="55"/>
  <c r="AG11" i="55" s="1"/>
  <c r="BJ16" i="54"/>
  <c r="BN17" i="53"/>
  <c r="BD17" i="53" s="1"/>
  <c r="AD17" i="53" s="1"/>
  <c r="BJ17" i="54"/>
  <c r="BK17" i="15"/>
  <c r="BD17" i="15" s="1"/>
  <c r="AE17" i="15" s="1"/>
  <c r="AM4" i="2"/>
  <c r="BL7" i="17"/>
  <c r="AY21" i="55"/>
  <c r="AE13" i="55" s="1"/>
  <c r="AH6" i="2"/>
  <c r="AY12" i="55"/>
  <c r="AE22" i="55" s="1"/>
  <c r="BG12" i="13"/>
  <c r="BN24" i="17"/>
  <c r="BE24" i="17" s="1"/>
  <c r="AF16" i="17" s="1"/>
  <c r="AJ13" i="15"/>
  <c r="AJ24" i="15" s="1"/>
  <c r="AZ19" i="55"/>
  <c r="AD15" i="55" s="1"/>
  <c r="AX12" i="55"/>
  <c r="AF22" i="55" s="1"/>
  <c r="AZ11" i="55"/>
  <c r="AD23" i="55" s="1"/>
  <c r="AW19" i="55"/>
  <c r="AG15" i="55" s="1"/>
  <c r="BK16" i="12"/>
  <c r="AJ18" i="12" s="1"/>
  <c r="AY16" i="55"/>
  <c r="AE18" i="55" s="1"/>
  <c r="BN16" i="53"/>
  <c r="BE16" i="53" s="1"/>
  <c r="AE18" i="53" s="1"/>
  <c r="BM33" i="47"/>
  <c r="AM35" i="47" s="1"/>
  <c r="BN20" i="53"/>
  <c r="AN14" i="53" s="1"/>
  <c r="AW12" i="55"/>
  <c r="AG22" i="55" s="1"/>
  <c r="BM29" i="47"/>
  <c r="AM39" i="47" s="1"/>
  <c r="BG11" i="13"/>
  <c r="BN15" i="17"/>
  <c r="AN25" i="17" s="1"/>
  <c r="AY15" i="55"/>
  <c r="AE19" i="55" s="1"/>
  <c r="AJ14" i="12"/>
  <c r="BG20" i="13"/>
  <c r="BM32" i="47"/>
  <c r="BE32" i="47" s="1"/>
  <c r="AE36" i="47" s="1"/>
  <c r="AM15" i="2"/>
  <c r="AX22" i="55"/>
  <c r="AF12" i="55" s="1"/>
  <c r="AH5" i="2"/>
  <c r="AZ23" i="55"/>
  <c r="AD11" i="55" s="1"/>
  <c r="BM40" i="47"/>
  <c r="BD40" i="47" s="1"/>
  <c r="AF28" i="47" s="1"/>
  <c r="AW18" i="55"/>
  <c r="AG16" i="55" s="1"/>
  <c r="AH9" i="2"/>
  <c r="BN21" i="17"/>
  <c r="BF21" i="17" s="1"/>
  <c r="AE19" i="17" s="1"/>
  <c r="BF23" i="14"/>
  <c r="BF18" i="14"/>
  <c r="BG23" i="13"/>
  <c r="AJ11" i="13" s="1"/>
  <c r="AY23" i="55"/>
  <c r="AE11" i="55" s="1"/>
  <c r="AX17" i="55"/>
  <c r="AF17" i="55" s="1"/>
  <c r="BK17" i="12"/>
  <c r="BK18" i="12"/>
  <c r="AJ16" i="12" s="1"/>
  <c r="AM10" i="2"/>
  <c r="BM35" i="47"/>
  <c r="BD35" i="47" s="1"/>
  <c r="AF33" i="47" s="1"/>
  <c r="AY18" i="55"/>
  <c r="AE16" i="55" s="1"/>
  <c r="BN20" i="17"/>
  <c r="BE20" i="17" s="1"/>
  <c r="AF20" i="17" s="1"/>
  <c r="BM17" i="47"/>
  <c r="AM17" i="47" s="1"/>
  <c r="BN26" i="17"/>
  <c r="BE26" i="17" s="1"/>
  <c r="AF14" i="17" s="1"/>
  <c r="BM34" i="47"/>
  <c r="AM34" i="47" s="1"/>
  <c r="AZ18" i="55"/>
  <c r="AD16" i="55" s="1"/>
  <c r="AY17" i="55"/>
  <c r="AE17" i="55" s="1"/>
  <c r="AH10" i="2"/>
  <c r="BM23" i="47"/>
  <c r="AM11" i="47" s="1"/>
  <c r="AX18" i="55"/>
  <c r="AF16" i="55" s="1"/>
  <c r="BK23" i="12"/>
  <c r="AH4" i="2"/>
  <c r="AW17" i="55"/>
  <c r="AG17" i="55" s="1"/>
  <c r="AM11" i="2"/>
  <c r="BM18" i="47"/>
  <c r="BD18" i="47" s="1"/>
  <c r="AF16" i="47" s="1"/>
  <c r="AY19" i="55"/>
  <c r="AE15" i="55" s="1"/>
  <c r="AM12" i="2"/>
  <c r="BM19" i="47"/>
  <c r="AM15" i="47" s="1"/>
  <c r="BJ7" i="47"/>
  <c r="AX16" i="55"/>
  <c r="AF18" i="55" s="1"/>
  <c r="AX11" i="55"/>
  <c r="AF23" i="55" s="1"/>
  <c r="AZ20" i="55"/>
  <c r="AD14" i="55" s="1"/>
  <c r="AZ17" i="55"/>
  <c r="AD17" i="55" s="1"/>
  <c r="BJ8" i="17"/>
  <c r="AJ7" i="17" s="1"/>
  <c r="AW16" i="55"/>
  <c r="AG18" i="55" s="1"/>
  <c r="BG19" i="13"/>
  <c r="BN22" i="17"/>
  <c r="AN18" i="17" s="1"/>
  <c r="BF19" i="14"/>
  <c r="AJ15" i="14" s="1"/>
  <c r="BK19" i="12"/>
  <c r="AJ15" i="12" s="1"/>
  <c r="BM16" i="47"/>
  <c r="BE16" i="47" s="1"/>
  <c r="AE18" i="47" s="1"/>
  <c r="BN19" i="17"/>
  <c r="AN21" i="17" s="1"/>
  <c r="BM36" i="47"/>
  <c r="AM32" i="47" s="1"/>
  <c r="AK13" i="54"/>
  <c r="BD12" i="47"/>
  <c r="AF22" i="47" s="1"/>
  <c r="BI24" i="16"/>
  <c r="AX21" i="55"/>
  <c r="AF13" i="55" s="1"/>
  <c r="AZ12" i="55"/>
  <c r="AD22" i="55" s="1"/>
  <c r="BF16" i="14"/>
  <c r="AJ18" i="14" s="1"/>
  <c r="AW11" i="55"/>
  <c r="AG23" i="55" s="1"/>
  <c r="BF11" i="14"/>
  <c r="BM11" i="47"/>
  <c r="BE11" i="47" s="1"/>
  <c r="AE23" i="47" s="1"/>
  <c r="AM5" i="2"/>
  <c r="BM21" i="47"/>
  <c r="BD21" i="47" s="1"/>
  <c r="AF13" i="47" s="1"/>
  <c r="BF12" i="14"/>
  <c r="AJ22" i="14" s="1"/>
  <c r="BK22" i="15"/>
  <c r="BD22" i="15" s="1"/>
  <c r="AE12" i="15" s="1"/>
  <c r="BF12" i="47"/>
  <c r="AD22" i="47" s="1"/>
  <c r="BK11" i="12"/>
  <c r="AH15" i="2"/>
  <c r="BF21" i="14"/>
  <c r="BK12" i="12"/>
  <c r="BJ11" i="16"/>
  <c r="BJ19" i="54"/>
  <c r="BC19" i="54" s="1"/>
  <c r="AE15" i="54" s="1"/>
  <c r="AY11" i="55"/>
  <c r="AE23" i="55" s="1"/>
  <c r="BG21" i="13"/>
  <c r="AW21" i="55"/>
  <c r="AG13" i="55" s="1"/>
  <c r="BN15" i="53"/>
  <c r="BD15" i="53" s="1"/>
  <c r="AD19" i="53" s="1"/>
  <c r="BK15" i="15"/>
  <c r="BN18" i="53"/>
  <c r="BF18" i="53" s="1"/>
  <c r="AF16" i="53" s="1"/>
  <c r="BM28" i="47"/>
  <c r="AM40" i="47" s="1"/>
  <c r="BG16" i="13"/>
  <c r="AJ18" i="13" s="1"/>
  <c r="AM9" i="2"/>
  <c r="BJ12" i="16"/>
  <c r="BD12" i="16" s="1"/>
  <c r="AF22" i="16" s="1"/>
  <c r="AZ21" i="55"/>
  <c r="AD13" i="55" s="1"/>
  <c r="BM38" i="47"/>
  <c r="BE38" i="47" s="1"/>
  <c r="AE30" i="47" s="1"/>
  <c r="BK21" i="12"/>
  <c r="AJ13" i="12" s="1"/>
  <c r="BN12" i="53"/>
  <c r="AN22" i="53" s="1"/>
  <c r="AX19" i="55"/>
  <c r="AF15" i="55" s="1"/>
  <c r="AX23" i="55"/>
  <c r="AF11" i="55" s="1"/>
  <c r="AZ16" i="55"/>
  <c r="AD18" i="55" s="1"/>
  <c r="BP13" i="11"/>
  <c r="AL25" i="11" s="1"/>
  <c r="BP24" i="11"/>
  <c r="BP19" i="11"/>
  <c r="BJ18" i="11" s="1"/>
  <c r="AD18" i="11" s="1"/>
  <c r="BP25" i="11"/>
  <c r="BP21" i="11"/>
  <c r="BP23" i="11"/>
  <c r="AL15" i="11" s="1"/>
  <c r="BP17" i="11"/>
  <c r="BI16" i="11" s="1"/>
  <c r="AE20" i="11" s="1"/>
  <c r="BP18" i="11"/>
  <c r="AL20" i="11" s="1"/>
  <c r="BP20" i="11"/>
  <c r="AL18" i="11" s="1"/>
  <c r="BP22" i="11"/>
  <c r="AL16" i="11" s="1"/>
  <c r="AH12" i="2"/>
  <c r="AM8" i="2"/>
  <c r="BG15" i="13"/>
  <c r="AH7" i="2"/>
  <c r="BK22" i="12"/>
  <c r="AZ15" i="55"/>
  <c r="AD19" i="55" s="1"/>
  <c r="BN18" i="17"/>
  <c r="BD18" i="17" s="1"/>
  <c r="AG22" i="17" s="1"/>
  <c r="BM20" i="47"/>
  <c r="AM14" i="47" s="1"/>
  <c r="BF22" i="14"/>
  <c r="AJ12" i="14" s="1"/>
  <c r="AY20" i="55"/>
  <c r="AE14" i="55" s="1"/>
  <c r="AZ22" i="55"/>
  <c r="AD12" i="55" s="1"/>
  <c r="BM39" i="47"/>
  <c r="BE39" i="47" s="1"/>
  <c r="AE29" i="47" s="1"/>
  <c r="AX15" i="55"/>
  <c r="AF19" i="55" s="1"/>
  <c r="AM13" i="2"/>
  <c r="BG22" i="13"/>
  <c r="AJ12" i="13" s="1"/>
  <c r="BF20" i="14"/>
  <c r="AZ20" i="14" s="1"/>
  <c r="AD14" i="14" s="1"/>
  <c r="BE22" i="47"/>
  <c r="AE12" i="47" s="1"/>
  <c r="BF15" i="14"/>
  <c r="BM15" i="47"/>
  <c r="BF15" i="47" s="1"/>
  <c r="AD19" i="47" s="1"/>
  <c r="AW15" i="55"/>
  <c r="AG19" i="55" s="1"/>
  <c r="BK15" i="12"/>
  <c r="AW20" i="55"/>
  <c r="AG14" i="55" s="1"/>
  <c r="BM37" i="47"/>
  <c r="BF37" i="47" s="1"/>
  <c r="AD31" i="47" s="1"/>
  <c r="AW22" i="55"/>
  <c r="AG12" i="55" s="1"/>
  <c r="AX20" i="55"/>
  <c r="AF14" i="55" s="1"/>
  <c r="BN23" i="17"/>
  <c r="BG23" i="17" s="1"/>
  <c r="AD17" i="17" s="1"/>
  <c r="AY22" i="55"/>
  <c r="AE12" i="55" s="1"/>
  <c r="BN25" i="17"/>
  <c r="BF25" i="17" s="1"/>
  <c r="AE15" i="17" s="1"/>
  <c r="BD22" i="47"/>
  <c r="AF12" i="47" s="1"/>
  <c r="AH16" i="2"/>
  <c r="AK24" i="15"/>
  <c r="BJ6" i="53"/>
  <c r="AJ6" i="53" s="1"/>
  <c r="BJ24" i="15"/>
  <c r="BJ13" i="16"/>
  <c r="BG24" i="16"/>
  <c r="AJ24" i="53"/>
  <c r="AL12" i="47"/>
  <c r="BL6" i="47"/>
  <c r="AL7" i="47" s="1"/>
  <c r="BD24" i="14"/>
  <c r="BJ14" i="16"/>
  <c r="BB14" i="16" s="1"/>
  <c r="AD20" i="16" s="1"/>
  <c r="BJ24" i="53"/>
  <c r="BL7" i="47"/>
  <c r="AL6" i="47" s="1"/>
  <c r="BJ14" i="54"/>
  <c r="BC14" i="54" s="1"/>
  <c r="AE20" i="54" s="1"/>
  <c r="BN14" i="53"/>
  <c r="BF14" i="53" s="1"/>
  <c r="AF20" i="53" s="1"/>
  <c r="BL24" i="47"/>
  <c r="BK14" i="15"/>
  <c r="AL20" i="15" s="1"/>
  <c r="BJ6" i="17"/>
  <c r="AJ9" i="17" s="1"/>
  <c r="BK6" i="47"/>
  <c r="AK7" i="47" s="1"/>
  <c r="BG24" i="54"/>
  <c r="BG6" i="54" s="1"/>
  <c r="AI6" i="54" s="1"/>
  <c r="BJ13" i="54"/>
  <c r="BD13" i="54" s="1"/>
  <c r="AF21" i="54" s="1"/>
  <c r="BK13" i="15"/>
  <c r="BD13" i="15" s="1"/>
  <c r="AE21" i="15" s="1"/>
  <c r="BM30" i="47"/>
  <c r="AM38" i="47" s="1"/>
  <c r="BI6" i="15"/>
  <c r="AJ6" i="15" s="1"/>
  <c r="AZ13" i="55"/>
  <c r="AD21" i="55" s="1"/>
  <c r="AW13" i="55"/>
  <c r="AG21" i="55" s="1"/>
  <c r="BO31" i="66"/>
  <c r="BO33" i="66"/>
  <c r="BO34" i="66"/>
  <c r="BA26" i="8"/>
  <c r="BK56" i="47"/>
  <c r="BK57" i="47"/>
  <c r="BK58" i="47"/>
  <c r="BK59" i="47"/>
  <c r="BK60" i="47"/>
  <c r="BL56" i="47"/>
  <c r="BL57" i="47"/>
  <c r="BL58" i="47"/>
  <c r="BL59" i="47"/>
  <c r="BL60" i="47"/>
  <c r="BJ55" i="47"/>
  <c r="BK48" i="47"/>
  <c r="BJ56" i="47"/>
  <c r="BJ57" i="47"/>
  <c r="BJ58" i="47"/>
  <c r="BJ59" i="47"/>
  <c r="BJ60" i="47"/>
  <c r="BK55" i="47"/>
  <c r="AV29" i="46"/>
  <c r="AD32" i="46" s="1"/>
  <c r="AV30" i="46"/>
  <c r="AD31" i="46" s="1"/>
  <c r="AV31" i="46"/>
  <c r="AD30" i="46" s="1"/>
  <c r="AV32" i="46"/>
  <c r="AD29" i="46" s="1"/>
  <c r="AV33" i="46"/>
  <c r="AD28" i="46" s="1"/>
  <c r="AU28" i="46"/>
  <c r="AE33" i="46" s="1"/>
  <c r="AE28" i="44"/>
  <c r="AE29" i="44"/>
  <c r="AE30" i="44"/>
  <c r="AE31" i="44"/>
  <c r="AE32" i="44"/>
  <c r="AE33" i="44"/>
  <c r="AD30" i="41"/>
  <c r="AD32" i="20"/>
  <c r="AD28" i="20"/>
  <c r="BH34" i="16"/>
  <c r="BG33" i="16"/>
  <c r="BI31" i="16"/>
  <c r="BH30" i="16"/>
  <c r="AU29" i="46"/>
  <c r="AE32" i="46" s="1"/>
  <c r="AU30" i="46"/>
  <c r="AE31" i="46" s="1"/>
  <c r="AU31" i="46"/>
  <c r="AE30" i="46" s="1"/>
  <c r="AU32" i="46"/>
  <c r="AE29" i="46" s="1"/>
  <c r="AU33" i="46"/>
  <c r="AE28" i="46" s="1"/>
  <c r="AV28" i="45"/>
  <c r="AD33" i="45" s="1"/>
  <c r="AE32" i="43"/>
  <c r="AE30" i="43"/>
  <c r="AE28" i="43"/>
  <c r="AD29" i="41"/>
  <c r="AD31" i="20"/>
  <c r="AD33" i="20"/>
  <c r="AV29" i="45"/>
  <c r="AD32" i="45" s="1"/>
  <c r="AV30" i="45"/>
  <c r="AD31" i="45" s="1"/>
  <c r="AV31" i="45"/>
  <c r="AD30" i="45" s="1"/>
  <c r="AV32" i="45"/>
  <c r="AD29" i="45" s="1"/>
  <c r="AV33" i="45"/>
  <c r="AD28" i="45" s="1"/>
  <c r="AU28" i="45"/>
  <c r="AE33" i="45" s="1"/>
  <c r="AE28" i="41"/>
  <c r="AE29" i="41"/>
  <c r="AE30" i="41"/>
  <c r="AE31" i="41"/>
  <c r="AE32" i="41"/>
  <c r="AE33" i="41"/>
  <c r="AE33" i="43"/>
  <c r="AD32" i="41"/>
  <c r="AD28" i="41"/>
  <c r="AD30" i="20"/>
  <c r="AU29" i="45"/>
  <c r="AE32" i="45" s="1"/>
  <c r="AU30" i="45"/>
  <c r="AE31" i="45" s="1"/>
  <c r="AU31" i="45"/>
  <c r="AE30" i="45" s="1"/>
  <c r="AU32" i="45"/>
  <c r="AE29" i="45" s="1"/>
  <c r="AU33" i="45"/>
  <c r="AE28" i="45" s="1"/>
  <c r="AV28" i="46"/>
  <c r="AD33" i="46" s="1"/>
  <c r="AE28" i="20"/>
  <c r="AE29" i="20"/>
  <c r="AE30" i="20"/>
  <c r="AE31" i="20"/>
  <c r="AE32" i="20"/>
  <c r="AE33" i="20"/>
  <c r="AE31" i="43"/>
  <c r="AE29" i="43"/>
  <c r="AD31" i="41"/>
  <c r="AD33" i="41"/>
  <c r="AD29" i="20"/>
  <c r="BI34" i="16"/>
  <c r="BH33" i="16"/>
  <c r="BG32" i="16"/>
  <c r="BI30" i="16"/>
  <c r="BM30" i="53"/>
  <c r="BM31" i="53"/>
  <c r="BM32" i="53"/>
  <c r="BM33" i="53"/>
  <c r="BM34" i="53"/>
  <c r="BI33" i="16"/>
  <c r="BG31" i="16"/>
  <c r="BJ30" i="53"/>
  <c r="BK31" i="53"/>
  <c r="BL32" i="53"/>
  <c r="BJ34" i="53"/>
  <c r="BI32" i="16"/>
  <c r="BG30" i="16"/>
  <c r="BK30" i="53"/>
  <c r="BH32" i="16"/>
  <c r="BL30" i="53"/>
  <c r="BJ32" i="53"/>
  <c r="BK33" i="53"/>
  <c r="BL34" i="53"/>
  <c r="BG34" i="16"/>
  <c r="BH31" i="16"/>
  <c r="BJ31" i="53"/>
  <c r="BK32" i="53"/>
  <c r="BL33" i="53"/>
  <c r="BL31" i="53"/>
  <c r="BG30" i="54"/>
  <c r="BH31" i="54"/>
  <c r="BI32" i="54"/>
  <c r="BG34" i="54"/>
  <c r="BH30" i="15"/>
  <c r="BI31" i="15"/>
  <c r="BJ32" i="15"/>
  <c r="BH34" i="15"/>
  <c r="CE33" i="63"/>
  <c r="BJ33" i="63" s="1"/>
  <c r="CD32" i="63"/>
  <c r="BI32" i="63" s="1"/>
  <c r="CC31" i="63"/>
  <c r="BH31" i="63" s="1"/>
  <c r="CF30" i="63"/>
  <c r="BK30" i="63" s="1"/>
  <c r="CE29" i="63"/>
  <c r="BJ29" i="63" s="1"/>
  <c r="BR44" i="63"/>
  <c r="AI45" i="63" s="1"/>
  <c r="BR42" i="63"/>
  <c r="AI47" i="63" s="1"/>
  <c r="BJ33" i="53"/>
  <c r="BH30" i="54"/>
  <c r="BI31" i="54"/>
  <c r="BG33" i="54"/>
  <c r="BH34" i="54"/>
  <c r="BI30" i="15"/>
  <c r="BJ31" i="15"/>
  <c r="BH33" i="15"/>
  <c r="BI34" i="15"/>
  <c r="CF33" i="63"/>
  <c r="BK33" i="63" s="1"/>
  <c r="CE32" i="63"/>
  <c r="BJ32" i="63" s="1"/>
  <c r="CD31" i="63"/>
  <c r="BI31" i="63" s="1"/>
  <c r="CC30" i="63"/>
  <c r="BH30" i="63" s="1"/>
  <c r="CF29" i="63"/>
  <c r="BK29" i="63" s="1"/>
  <c r="BR45" i="63"/>
  <c r="AI44" i="63" s="1"/>
  <c r="BK34" i="53"/>
  <c r="BI30" i="54"/>
  <c r="BG32" i="54"/>
  <c r="BH33" i="54"/>
  <c r="BI34" i="54"/>
  <c r="BJ30" i="15"/>
  <c r="BH32" i="15"/>
  <c r="BI33" i="15"/>
  <c r="BJ34" i="15"/>
  <c r="CC33" i="63"/>
  <c r="BH33" i="63" s="1"/>
  <c r="CF32" i="63"/>
  <c r="BK32" i="63" s="1"/>
  <c r="CE31" i="63"/>
  <c r="BJ31" i="63" s="1"/>
  <c r="CD30" i="63"/>
  <c r="BI30" i="63" s="1"/>
  <c r="CC29" i="63"/>
  <c r="BH29" i="63" s="1"/>
  <c r="BR46" i="63"/>
  <c r="AI43" i="63" s="1"/>
  <c r="BG31" i="54"/>
  <c r="BH32" i="54"/>
  <c r="BI33" i="54"/>
  <c r="BH31" i="15"/>
  <c r="BI32" i="15"/>
  <c r="BJ33" i="15"/>
  <c r="CD33" i="63"/>
  <c r="BI33" i="63" s="1"/>
  <c r="CC32" i="63"/>
  <c r="BH32" i="63" s="1"/>
  <c r="CF31" i="63"/>
  <c r="BK31" i="63" s="1"/>
  <c r="CE30" i="63"/>
  <c r="BJ30" i="63" s="1"/>
  <c r="CD29" i="63"/>
  <c r="BI29" i="63" s="1"/>
  <c r="BR43" i="63"/>
  <c r="AI46" i="63" s="1"/>
  <c r="BR47" i="63"/>
  <c r="AI42" i="63" s="1"/>
  <c r="BP33" i="11"/>
  <c r="AL36" i="11" s="1"/>
  <c r="BP35" i="11"/>
  <c r="AL34" i="11" s="1"/>
  <c r="BP37" i="11"/>
  <c r="AL32" i="11" s="1"/>
  <c r="BP15" i="11"/>
  <c r="BP34" i="11"/>
  <c r="AL35" i="11" s="1"/>
  <c r="BP36" i="11"/>
  <c r="AL33" i="11" s="1"/>
  <c r="BN13" i="53"/>
  <c r="AN21" i="53" s="1"/>
  <c r="BN16" i="17"/>
  <c r="BE16" i="17" s="1"/>
  <c r="AF24" i="17" s="1"/>
  <c r="AH14" i="2"/>
  <c r="AX13" i="55"/>
  <c r="AF21" i="55" s="1"/>
  <c r="BG13" i="13"/>
  <c r="BA13" i="13" s="1"/>
  <c r="AD21" i="13" s="1"/>
  <c r="BK13" i="12"/>
  <c r="BJ13" i="12" s="1"/>
  <c r="BF13" i="12" s="1"/>
  <c r="AE21" i="12" s="1"/>
  <c r="AM6" i="2"/>
  <c r="BF13" i="14"/>
  <c r="BO31" i="6"/>
  <c r="BO33" i="6"/>
  <c r="BO30" i="6"/>
  <c r="BO32" i="6"/>
  <c r="BO34" i="6"/>
  <c r="AZ14" i="14"/>
  <c r="AD20" i="14" s="1"/>
  <c r="AG4" i="41"/>
  <c r="AG12" i="41" s="1"/>
  <c r="BJ6" i="47"/>
  <c r="AJ7" i="47" s="1"/>
  <c r="BK7" i="47"/>
  <c r="AK6" i="47" s="1"/>
  <c r="AH13" i="2"/>
  <c r="BJ14" i="47"/>
  <c r="AJ20" i="47" s="1"/>
  <c r="AM7" i="2"/>
  <c r="BG14" i="13"/>
  <c r="AJ20" i="13" s="1"/>
  <c r="BM14" i="47"/>
  <c r="AM20" i="47" s="1"/>
  <c r="AX14" i="55"/>
  <c r="AF20" i="55" s="1"/>
  <c r="BM31" i="47"/>
  <c r="AM37" i="47" s="1"/>
  <c r="BE14" i="14"/>
  <c r="BA14" i="14" s="1"/>
  <c r="AE20" i="14" s="1"/>
  <c r="BK14" i="12"/>
  <c r="AJ20" i="12" s="1"/>
  <c r="AW14" i="55"/>
  <c r="AG20" i="55" s="1"/>
  <c r="BN17" i="17"/>
  <c r="AN23" i="17" s="1"/>
  <c r="AY14" i="55"/>
  <c r="AE20" i="55" s="1"/>
  <c r="BP15" i="6"/>
  <c r="AK19" i="6" s="1"/>
  <c r="AS7" i="8"/>
  <c r="AJ17" i="8" s="1"/>
  <c r="AI18" i="6"/>
  <c r="AP7" i="8"/>
  <c r="AG17" i="8" s="1"/>
  <c r="BP13" i="6"/>
  <c r="BJ13" i="6" s="1"/>
  <c r="BP23" i="6"/>
  <c r="BK23" i="6" s="1"/>
  <c r="AF11" i="6" s="1"/>
  <c r="BC16" i="68"/>
  <c r="AE8" i="68" s="1"/>
  <c r="BP20" i="6"/>
  <c r="BJ20" i="6" s="1"/>
  <c r="AE14" i="6" s="1"/>
  <c r="BP17" i="6"/>
  <c r="BJ17" i="6" s="1"/>
  <c r="AE17" i="6" s="1"/>
  <c r="BP12" i="6"/>
  <c r="BI12" i="6" s="1"/>
  <c r="AD22" i="6" s="1"/>
  <c r="BP19" i="6"/>
  <c r="BK19" i="6" s="1"/>
  <c r="AF15" i="6" s="1"/>
  <c r="BK22" i="4"/>
  <c r="AG28" i="4" s="1"/>
  <c r="BK12" i="4"/>
  <c r="AG38" i="4" s="1"/>
  <c r="BK11" i="4"/>
  <c r="AG39" i="4" s="1"/>
  <c r="BK20" i="4"/>
  <c r="AG30" i="4" s="1"/>
  <c r="BP11" i="6"/>
  <c r="BJ11" i="6" s="1"/>
  <c r="AE23" i="6" s="1"/>
  <c r="BK18" i="4"/>
  <c r="AG32" i="4" s="1"/>
  <c r="BK14" i="4"/>
  <c r="AG36" i="4" s="1"/>
  <c r="BK19" i="4"/>
  <c r="AG31" i="4" s="1"/>
  <c r="BK15" i="4"/>
  <c r="AG35" i="4" s="1"/>
  <c r="BP18" i="6"/>
  <c r="BJ18" i="6" s="1"/>
  <c r="BK17" i="4"/>
  <c r="AG33" i="4" s="1"/>
  <c r="BL15" i="65"/>
  <c r="AH11" i="65" s="1"/>
  <c r="BK16" i="4"/>
  <c r="AG34" i="4" s="1"/>
  <c r="BK13" i="4"/>
  <c r="AG37" i="4" s="1"/>
  <c r="BK21" i="4"/>
  <c r="AG29" i="4" s="1"/>
  <c r="BK23" i="4"/>
  <c r="AG27" i="4" s="1"/>
  <c r="BL17" i="4"/>
  <c r="AH33" i="4" s="1"/>
  <c r="BP16" i="11"/>
  <c r="BJ15" i="11" s="1"/>
  <c r="AD21" i="11" s="1"/>
  <c r="AF6" i="43"/>
  <c r="AH4" i="43" s="1"/>
  <c r="AH14" i="43" s="1"/>
  <c r="BK8" i="17"/>
  <c r="AK7" i="17" s="1"/>
  <c r="L13" i="61"/>
  <c r="L15" i="61" s="1"/>
  <c r="A12" i="61" s="1"/>
  <c r="AF6" i="44"/>
  <c r="AH4" i="44" s="1"/>
  <c r="AH14" i="44" s="1"/>
  <c r="BN12" i="65"/>
  <c r="AJ14" i="65" s="1"/>
  <c r="AO12" i="8"/>
  <c r="AF12" i="8" s="1"/>
  <c r="BG13" i="68"/>
  <c r="AI11" i="68" s="1"/>
  <c r="BD16" i="15"/>
  <c r="AE18" i="15" s="1"/>
  <c r="AL18" i="15"/>
  <c r="BC16" i="15"/>
  <c r="AD18" i="15" s="1"/>
  <c r="BM25" i="11"/>
  <c r="AK13" i="11" s="1"/>
  <c r="BE18" i="47"/>
  <c r="AE16" i="47" s="1"/>
  <c r="AM16" i="47"/>
  <c r="AZ19" i="14"/>
  <c r="AD15" i="14" s="1"/>
  <c r="BJ21" i="11"/>
  <c r="AD15" i="11" s="1"/>
  <c r="BD13" i="68"/>
  <c r="AF11" i="68" s="1"/>
  <c r="BM16" i="11"/>
  <c r="AK22" i="11" s="1"/>
  <c r="BH13" i="68"/>
  <c r="AJ11" i="68" s="1"/>
  <c r="AF11" i="7"/>
  <c r="BO55" i="63"/>
  <c r="AE55" i="63" s="1"/>
  <c r="BM18" i="11"/>
  <c r="AK20" i="11" s="1"/>
  <c r="BG16" i="68"/>
  <c r="AI8" i="68" s="1"/>
  <c r="AQ13" i="8"/>
  <c r="AH11" i="8" s="1"/>
  <c r="BM15" i="11"/>
  <c r="AK23" i="11" s="1"/>
  <c r="AI11" i="65"/>
  <c r="BL16" i="4"/>
  <c r="AH34" i="4" s="1"/>
  <c r="BI16" i="6"/>
  <c r="AD18" i="6" s="1"/>
  <c r="BI19" i="11"/>
  <c r="AE17" i="11" s="1"/>
  <c r="BF16" i="68"/>
  <c r="AH8" i="68" s="1"/>
  <c r="AS14" i="8"/>
  <c r="AJ10" i="8" s="1"/>
  <c r="BD28" i="47"/>
  <c r="AF40" i="47" s="1"/>
  <c r="AO16" i="8"/>
  <c r="AF8" i="8" s="1"/>
  <c r="BM19" i="11"/>
  <c r="AK19" i="11" s="1"/>
  <c r="BO24" i="63"/>
  <c r="BK21" i="66"/>
  <c r="AF13" i="66" s="1"/>
  <c r="BM20" i="11"/>
  <c r="AK18" i="11" s="1"/>
  <c r="BF19" i="47"/>
  <c r="AD15" i="47" s="1"/>
  <c r="BU6" i="63"/>
  <c r="BD15" i="47"/>
  <c r="AF19" i="47" s="1"/>
  <c r="BD16" i="47"/>
  <c r="AF18" i="47" s="1"/>
  <c r="BI18" i="66"/>
  <c r="AD16" i="66" s="1"/>
  <c r="BF16" i="47"/>
  <c r="AD18" i="47" s="1"/>
  <c r="BC14" i="68"/>
  <c r="AE10" i="68" s="1"/>
  <c r="AQ6" i="8"/>
  <c r="AH18" i="8" s="1"/>
  <c r="BM23" i="11"/>
  <c r="BH22" i="11" s="1"/>
  <c r="AF14" i="11" s="1"/>
  <c r="BM17" i="11"/>
  <c r="AK21" i="11" s="1"/>
  <c r="AF8" i="67"/>
  <c r="BJ13" i="66"/>
  <c r="AE21" i="66" s="1"/>
  <c r="AO11" i="8"/>
  <c r="AF13" i="8" s="1"/>
  <c r="BI22" i="11"/>
  <c r="AE14" i="11" s="1"/>
  <c r="BD22" i="17"/>
  <c r="AG18" i="17" s="1"/>
  <c r="BM13" i="11"/>
  <c r="AK25" i="11" s="1"/>
  <c r="AS11" i="8"/>
  <c r="AJ13" i="8" s="1"/>
  <c r="BL21" i="4"/>
  <c r="BJ19" i="11"/>
  <c r="AD17" i="11" s="1"/>
  <c r="BK18" i="66"/>
  <c r="AF16" i="66" s="1"/>
  <c r="BI14" i="66"/>
  <c r="AD20" i="66" s="1"/>
  <c r="AH22" i="5"/>
  <c r="BE17" i="47"/>
  <c r="AE17" i="47" s="1"/>
  <c r="AK16" i="66"/>
  <c r="BI21" i="11"/>
  <c r="AE15" i="11" s="1"/>
  <c r="AE24" i="69"/>
  <c r="AK20" i="66"/>
  <c r="BJ7" i="17"/>
  <c r="AJ8" i="17" s="1"/>
  <c r="BE13" i="68"/>
  <c r="AG11" i="68" s="1"/>
  <c r="AN11" i="8"/>
  <c r="AE13" i="8" s="1"/>
  <c r="BM24" i="11"/>
  <c r="AK14" i="11" s="1"/>
  <c r="BG15" i="17"/>
  <c r="AD25" i="17" s="1"/>
  <c r="BO7" i="11"/>
  <c r="AI7" i="11" s="1"/>
  <c r="BD17" i="47"/>
  <c r="AF17" i="47" s="1"/>
  <c r="CG12" i="63"/>
  <c r="BK14" i="66"/>
  <c r="AF20" i="66" s="1"/>
  <c r="BC21" i="54"/>
  <c r="AE13" i="54" s="1"/>
  <c r="BH6" i="68"/>
  <c r="AJ18" i="68" s="1"/>
  <c r="BQ12" i="63"/>
  <c r="AG22" i="63" s="1"/>
  <c r="BE15" i="17"/>
  <c r="AF25" i="17" s="1"/>
  <c r="AO7" i="8"/>
  <c r="AF17" i="8" s="1"/>
  <c r="CG13" i="63"/>
  <c r="BL12" i="4"/>
  <c r="AH38" i="4" s="1"/>
  <c r="BK13" i="66"/>
  <c r="AF21" i="66" s="1"/>
  <c r="BJ21" i="66"/>
  <c r="AE13" i="66" s="1"/>
  <c r="BD14" i="68"/>
  <c r="AF10" i="68" s="1"/>
  <c r="BH7" i="68"/>
  <c r="AJ17" i="68" s="1"/>
  <c r="BL11" i="4"/>
  <c r="AH39" i="4" s="1"/>
  <c r="BC13" i="68"/>
  <c r="AE11" i="68" s="1"/>
  <c r="AR14" i="8"/>
  <c r="AI10" i="8" s="1"/>
  <c r="CG11" i="63"/>
  <c r="BG7" i="68"/>
  <c r="AI17" i="68" s="1"/>
  <c r="BF7" i="68"/>
  <c r="AH17" i="68" s="1"/>
  <c r="BF15" i="68"/>
  <c r="AH9" i="68" s="1"/>
  <c r="BL14" i="65"/>
  <c r="AH12" i="65" s="1"/>
  <c r="AR11" i="8"/>
  <c r="AI13" i="8" s="1"/>
  <c r="BO24" i="4"/>
  <c r="BI21" i="66"/>
  <c r="AD13" i="66" s="1"/>
  <c r="BL19" i="68"/>
  <c r="AF37" i="68" s="1"/>
  <c r="BN11" i="63"/>
  <c r="AD23" i="63" s="1"/>
  <c r="AK21" i="66"/>
  <c r="AP6" i="8"/>
  <c r="AG18" i="8" s="1"/>
  <c r="AR6" i="8"/>
  <c r="AI18" i="8" s="1"/>
  <c r="AO17" i="8"/>
  <c r="AF7" i="8" s="1"/>
  <c r="BE19" i="12"/>
  <c r="AD15" i="12" s="1"/>
  <c r="BF13" i="47"/>
  <c r="AD21" i="47" s="1"/>
  <c r="BD16" i="6"/>
  <c r="BD19" i="47"/>
  <c r="AF15" i="47" s="1"/>
  <c r="BE19" i="47"/>
  <c r="AE15" i="47" s="1"/>
  <c r="AN19" i="53"/>
  <c r="BZ17" i="63"/>
  <c r="BR19" i="63"/>
  <c r="AH15" i="63" s="1"/>
  <c r="BK16" i="6"/>
  <c r="AF18" i="6" s="1"/>
  <c r="BP21" i="6"/>
  <c r="AK13" i="6" s="1"/>
  <c r="BD16" i="68"/>
  <c r="AF8" i="68" s="1"/>
  <c r="AS10" i="8"/>
  <c r="AJ14" i="8" s="1"/>
  <c r="AE33" i="8"/>
  <c r="BC15" i="68"/>
  <c r="AE9" i="68" s="1"/>
  <c r="BN15" i="5"/>
  <c r="AJ11" i="5" s="1"/>
  <c r="BO17" i="63"/>
  <c r="AE17" i="63" s="1"/>
  <c r="BE13" i="47"/>
  <c r="AE21" i="47" s="1"/>
  <c r="BO19" i="68"/>
  <c r="AI37" i="68" s="1"/>
  <c r="BF13" i="68"/>
  <c r="AH11" i="68" s="1"/>
  <c r="AK26" i="68"/>
  <c r="AK18" i="6"/>
  <c r="BB15" i="54"/>
  <c r="AD19" i="54" s="1"/>
  <c r="AP13" i="8"/>
  <c r="AG11" i="8" s="1"/>
  <c r="AF6" i="7"/>
  <c r="BF29" i="47"/>
  <c r="AD39" i="47" s="1"/>
  <c r="BE16" i="68"/>
  <c r="AG8" i="68" s="1"/>
  <c r="AN10" i="8"/>
  <c r="AE14" i="8" s="1"/>
  <c r="BH16" i="68"/>
  <c r="AJ8" i="68" s="1"/>
  <c r="AV19" i="8"/>
  <c r="AE37" i="8" s="1"/>
  <c r="AH21" i="5"/>
  <c r="AF9" i="67"/>
  <c r="BJ22" i="11"/>
  <c r="AD14" i="11" s="1"/>
  <c r="BG22" i="17"/>
  <c r="AD18" i="17" s="1"/>
  <c r="BP11" i="66"/>
  <c r="BJ11" i="66" s="1"/>
  <c r="AE23" i="66" s="1"/>
  <c r="BK18" i="63"/>
  <c r="BK24" i="63" s="1"/>
  <c r="BA21" i="63"/>
  <c r="AJ14" i="13"/>
  <c r="BJ12" i="12"/>
  <c r="AI22" i="12" s="1"/>
  <c r="BZ13" i="63"/>
  <c r="AZ20" i="63"/>
  <c r="BC23" i="16"/>
  <c r="AE11" i="16" s="1"/>
  <c r="AM18" i="47"/>
  <c r="BM24" i="4"/>
  <c r="BC14" i="16"/>
  <c r="AE20" i="16" s="1"/>
  <c r="AE27" i="68"/>
  <c r="AK40" i="4"/>
  <c r="AP9" i="8"/>
  <c r="AG15" i="8" s="1"/>
  <c r="BM22" i="11"/>
  <c r="BH21" i="11" s="1"/>
  <c r="AF15" i="11" s="1"/>
  <c r="AN15" i="17"/>
  <c r="BL15" i="4"/>
  <c r="AZ24" i="69"/>
  <c r="AJ22" i="12"/>
  <c r="AI40" i="4"/>
  <c r="BN26" i="11"/>
  <c r="BM19" i="68"/>
  <c r="AG37" i="68" s="1"/>
  <c r="BD38" i="47"/>
  <c r="AF30" i="47" s="1"/>
  <c r="BD25" i="17"/>
  <c r="AG15" i="17" s="1"/>
  <c r="BO24" i="66"/>
  <c r="BO6" i="66" s="1"/>
  <c r="BN7" i="11"/>
  <c r="AJ7" i="11" s="1"/>
  <c r="BF17" i="47"/>
  <c r="AD17" i="47" s="1"/>
  <c r="BE8" i="68"/>
  <c r="AG16" i="68" s="1"/>
  <c r="BN19" i="63"/>
  <c r="AD15" i="63" s="1"/>
  <c r="BM14" i="65"/>
  <c r="AI12" i="65" s="1"/>
  <c r="AK29" i="8"/>
  <c r="BD12" i="53"/>
  <c r="AD22" i="53" s="1"/>
  <c r="AK19" i="66"/>
  <c r="BI15" i="66"/>
  <c r="AD19" i="66" s="1"/>
  <c r="AJ40" i="4"/>
  <c r="AN13" i="8"/>
  <c r="AE11" i="8" s="1"/>
  <c r="BG20" i="53"/>
  <c r="AG14" i="53" s="1"/>
  <c r="AK30" i="68"/>
  <c r="CG14" i="63"/>
  <c r="BK15" i="66"/>
  <c r="AF19" i="66" s="1"/>
  <c r="BR11" i="63"/>
  <c r="AH23" i="63" s="1"/>
  <c r="BF26" i="17"/>
  <c r="AE14" i="17" s="1"/>
  <c r="BF12" i="53"/>
  <c r="AF22" i="53" s="1"/>
  <c r="BA19" i="8"/>
  <c r="AJ37" i="8" s="1"/>
  <c r="AQ10" i="8"/>
  <c r="AH14" i="8" s="1"/>
  <c r="BD8" i="68"/>
  <c r="AF16" i="68" s="1"/>
  <c r="BF22" i="17"/>
  <c r="AE18" i="17" s="1"/>
  <c r="AW6" i="48"/>
  <c r="AE6" i="48" s="1"/>
  <c r="AG35" i="8"/>
  <c r="BF20" i="53"/>
  <c r="AF14" i="53" s="1"/>
  <c r="AN17" i="8"/>
  <c r="AE7" i="8" s="1"/>
  <c r="AN6" i="8"/>
  <c r="AE18" i="8" s="1"/>
  <c r="AN16" i="17"/>
  <c r="BB16" i="16"/>
  <c r="AD18" i="16" s="1"/>
  <c r="BG12" i="53"/>
  <c r="AG22" i="53" s="1"/>
  <c r="AM30" i="47"/>
  <c r="BF24" i="17"/>
  <c r="AE16" i="17" s="1"/>
  <c r="BE12" i="53"/>
  <c r="AE22" i="53" s="1"/>
  <c r="BF18" i="47"/>
  <c r="AD16" i="47" s="1"/>
  <c r="BZ11" i="63"/>
  <c r="BF8" i="68"/>
  <c r="AH16" i="68" s="1"/>
  <c r="BD16" i="16"/>
  <c r="AF18" i="16" s="1"/>
  <c r="BG8" i="68"/>
  <c r="AI16" i="68" s="1"/>
  <c r="BC16" i="16"/>
  <c r="AE18" i="16" s="1"/>
  <c r="BC8" i="68"/>
  <c r="AE16" i="68" s="1"/>
  <c r="AH31" i="4"/>
  <c r="AJ11" i="66"/>
  <c r="AJ24" i="66" s="1"/>
  <c r="AJ6" i="66" s="1"/>
  <c r="BP23" i="66"/>
  <c r="AJ20" i="6"/>
  <c r="AJ24" i="6" s="1"/>
  <c r="AJ6" i="6" s="1"/>
  <c r="BP14" i="6"/>
  <c r="AP17" i="8"/>
  <c r="AG7" i="8" s="1"/>
  <c r="AN23" i="53"/>
  <c r="AJ35" i="8"/>
  <c r="BZ22" i="63"/>
  <c r="BL14" i="4"/>
  <c r="AM13" i="47"/>
  <c r="BP12" i="66"/>
  <c r="BK12" i="66" s="1"/>
  <c r="AF22" i="66" s="1"/>
  <c r="BG24" i="17"/>
  <c r="AD16" i="17" s="1"/>
  <c r="BN24" i="4"/>
  <c r="BE14" i="68"/>
  <c r="AG10" i="68" s="1"/>
  <c r="AK28" i="68"/>
  <c r="BN11" i="5"/>
  <c r="BH11" i="5" s="1"/>
  <c r="AD15" i="5" s="1"/>
  <c r="BL23" i="4"/>
  <c r="AH27" i="4" s="1"/>
  <c r="BK20" i="66"/>
  <c r="AF14" i="66" s="1"/>
  <c r="AF7" i="7"/>
  <c r="BE7" i="68"/>
  <c r="AG17" i="68" s="1"/>
  <c r="AF18" i="67"/>
  <c r="AF7" i="67" s="1"/>
  <c r="BD24" i="17"/>
  <c r="AG16" i="17" s="1"/>
  <c r="BP21" i="63"/>
  <c r="AF13" i="63" s="1"/>
  <c r="BI20" i="66"/>
  <c r="AD14" i="66" s="1"/>
  <c r="BG25" i="17"/>
  <c r="AD15" i="17" s="1"/>
  <c r="AN17" i="53"/>
  <c r="CG16" i="63"/>
  <c r="BD7" i="68"/>
  <c r="AF17" i="68" s="1"/>
  <c r="BC7" i="68"/>
  <c r="AE17" i="68" s="1"/>
  <c r="BG14" i="68"/>
  <c r="AI10" i="68" s="1"/>
  <c r="AZ21" i="14"/>
  <c r="AD13" i="14" s="1"/>
  <c r="BF21" i="47"/>
  <c r="AD13" i="47" s="1"/>
  <c r="AJ17" i="11"/>
  <c r="AJ26" i="11" s="1"/>
  <c r="BM21" i="11"/>
  <c r="AK17" i="11" s="1"/>
  <c r="AI12" i="6"/>
  <c r="BP22" i="6"/>
  <c r="BP17" i="63"/>
  <c r="AF17" i="63" s="1"/>
  <c r="BA17" i="63"/>
  <c r="AP18" i="8"/>
  <c r="AG6" i="8" s="1"/>
  <c r="BE21" i="47"/>
  <c r="AE13" i="47" s="1"/>
  <c r="BF14" i="68"/>
  <c r="AH10" i="68" s="1"/>
  <c r="BO24" i="6"/>
  <c r="BO6" i="6" s="1"/>
  <c r="BK19" i="15"/>
  <c r="BH14" i="68"/>
  <c r="AJ10" i="68" s="1"/>
  <c r="BD10" i="68"/>
  <c r="AF14" i="68" s="1"/>
  <c r="BN24" i="66"/>
  <c r="BN6" i="66" s="1"/>
  <c r="BR20" i="63"/>
  <c r="AH14" i="63" s="1"/>
  <c r="AK14" i="66"/>
  <c r="BE22" i="17"/>
  <c r="AF18" i="17" s="1"/>
  <c r="AP16" i="8"/>
  <c r="AG8" i="8" s="1"/>
  <c r="BJ21" i="63"/>
  <c r="BQ13" i="63"/>
  <c r="AG21" i="63" s="1"/>
  <c r="AZ12" i="63"/>
  <c r="BO22" i="63"/>
  <c r="AE12" i="63" s="1"/>
  <c r="AI18" i="66"/>
  <c r="BP16" i="66"/>
  <c r="BM14" i="5"/>
  <c r="AI12" i="5" s="1"/>
  <c r="AI16" i="5" s="1"/>
  <c r="AG35" i="68"/>
  <c r="AI14" i="11"/>
  <c r="AI26" i="11" s="1"/>
  <c r="BE18" i="12"/>
  <c r="AD16" i="12" s="1"/>
  <c r="BF35" i="47"/>
  <c r="AD33" i="47" s="1"/>
  <c r="AL13" i="15"/>
  <c r="BE12" i="68"/>
  <c r="AG12" i="68" s="1"/>
  <c r="BE19" i="17"/>
  <c r="AF21" i="17" s="1"/>
  <c r="BM14" i="11"/>
  <c r="AJ24" i="54"/>
  <c r="AS12" i="8"/>
  <c r="AJ12" i="8" s="1"/>
  <c r="BE35" i="47"/>
  <c r="AE33" i="47" s="1"/>
  <c r="AN18" i="8"/>
  <c r="AE6" i="8" s="1"/>
  <c r="AM36" i="47"/>
  <c r="BD32" i="47"/>
  <c r="AF36" i="47" s="1"/>
  <c r="AO13" i="8"/>
  <c r="AF11" i="8" s="1"/>
  <c r="BO26" i="11"/>
  <c r="BD21" i="15"/>
  <c r="AE13" i="15" s="1"/>
  <c r="AN7" i="8"/>
  <c r="AE17" i="8" s="1"/>
  <c r="AR16" i="8"/>
  <c r="AI8" i="8" s="1"/>
  <c r="BR12" i="63"/>
  <c r="AH22" i="63" s="1"/>
  <c r="BP19" i="68"/>
  <c r="AJ37" i="68" s="1"/>
  <c r="AM33" i="47"/>
  <c r="BH12" i="68"/>
  <c r="AJ12" i="68" s="1"/>
  <c r="BN19" i="68"/>
  <c r="AH37" i="68" s="1"/>
  <c r="BE21" i="15"/>
  <c r="AF13" i="15" s="1"/>
  <c r="BN20" i="63"/>
  <c r="AD14" i="63" s="1"/>
  <c r="AQ18" i="8"/>
  <c r="AH6" i="8" s="1"/>
  <c r="AR12" i="8"/>
  <c r="AI12" i="8" s="1"/>
  <c r="AP12" i="8"/>
  <c r="AG12" i="8" s="1"/>
  <c r="BB12" i="16"/>
  <c r="AD22" i="16" s="1"/>
  <c r="AI24" i="54"/>
  <c r="BK41" i="47"/>
  <c r="BZ20" i="63"/>
  <c r="BA24" i="69"/>
  <c r="AW19" i="8"/>
  <c r="BG18" i="53"/>
  <c r="AG16" i="53" s="1"/>
  <c r="BE18" i="15"/>
  <c r="AF16" i="15" s="1"/>
  <c r="AN16" i="53"/>
  <c r="BQ21" i="63"/>
  <c r="AG13" i="63" s="1"/>
  <c r="BZ21" i="63"/>
  <c r="AJ23" i="14"/>
  <c r="BF34" i="47"/>
  <c r="AD34" i="47" s="1"/>
  <c r="BO16" i="63"/>
  <c r="AE18" i="63" s="1"/>
  <c r="AN17" i="17"/>
  <c r="AP14" i="8"/>
  <c r="AG10" i="8" s="1"/>
  <c r="AH32" i="4"/>
  <c r="BD18" i="54"/>
  <c r="AF16" i="54" s="1"/>
  <c r="BG19" i="17"/>
  <c r="AD21" i="17" s="1"/>
  <c r="AJ13" i="14"/>
  <c r="BN24" i="6"/>
  <c r="BN6" i="6" s="1"/>
  <c r="BD14" i="54"/>
  <c r="AF20" i="54" s="1"/>
  <c r="BF11" i="47"/>
  <c r="AD23" i="47" s="1"/>
  <c r="BH8" i="68"/>
  <c r="AJ16" i="68" s="1"/>
  <c r="BE11" i="14"/>
  <c r="BA11" i="14" s="1"/>
  <c r="AE23" i="14" s="1"/>
  <c r="AK27" i="17"/>
  <c r="BG11" i="68"/>
  <c r="AI13" i="68" s="1"/>
  <c r="BF23" i="17"/>
  <c r="AE17" i="17" s="1"/>
  <c r="AN14" i="8"/>
  <c r="AE10" i="8" s="1"/>
  <c r="AO10" i="8"/>
  <c r="AF14" i="8" s="1"/>
  <c r="AL22" i="16"/>
  <c r="AF34" i="7"/>
  <c r="AC29" i="7" s="1"/>
  <c r="BF19" i="17"/>
  <c r="AE21" i="17" s="1"/>
  <c r="BH11" i="68"/>
  <c r="AJ13" i="68" s="1"/>
  <c r="BD14" i="17"/>
  <c r="AG26" i="17" s="1"/>
  <c r="AF10" i="7"/>
  <c r="BC12" i="16"/>
  <c r="AE22" i="16" s="1"/>
  <c r="BC12" i="15"/>
  <c r="AD22" i="15" s="1"/>
  <c r="BC10" i="68"/>
  <c r="AE14" i="68" s="1"/>
  <c r="BA18" i="13"/>
  <c r="AD16" i="13" s="1"/>
  <c r="BN13" i="63"/>
  <c r="AD21" i="63" s="1"/>
  <c r="BD19" i="17"/>
  <c r="AG21" i="17" s="1"/>
  <c r="AR10" i="8"/>
  <c r="AI14" i="8" s="1"/>
  <c r="BQ24" i="63"/>
  <c r="BD15" i="54"/>
  <c r="AF19" i="54" s="1"/>
  <c r="AO14" i="8"/>
  <c r="AF10" i="8" s="1"/>
  <c r="BF12" i="13"/>
  <c r="AI22" i="13" s="1"/>
  <c r="BG17" i="68"/>
  <c r="AI7" i="68" s="1"/>
  <c r="BZ12" i="63"/>
  <c r="AJ36" i="8"/>
  <c r="AS6" i="8"/>
  <c r="AJ18" i="8" s="1"/>
  <c r="BF21" i="13"/>
  <c r="AJ13" i="13"/>
  <c r="BA21" i="13"/>
  <c r="AD13" i="13" s="1"/>
  <c r="BE11" i="68"/>
  <c r="AG13" i="68" s="1"/>
  <c r="AS16" i="8"/>
  <c r="AJ8" i="8" s="1"/>
  <c r="AM16" i="17"/>
  <c r="AY19" i="8"/>
  <c r="AK24" i="8"/>
  <c r="AL13" i="16"/>
  <c r="BZ14" i="63"/>
  <c r="BG14" i="17"/>
  <c r="AD26" i="17" s="1"/>
  <c r="AL19" i="54"/>
  <c r="AO6" i="8"/>
  <c r="AF18" i="8" s="1"/>
  <c r="AQ14" i="8"/>
  <c r="AH10" i="8" s="1"/>
  <c r="AO18" i="8"/>
  <c r="AF6" i="8" s="1"/>
  <c r="BF20" i="47"/>
  <c r="AD14" i="47" s="1"/>
  <c r="AK25" i="68"/>
  <c r="BO20" i="63"/>
  <c r="AE14" i="63" s="1"/>
  <c r="BE25" i="17"/>
  <c r="AF15" i="17" s="1"/>
  <c r="AJ14" i="14"/>
  <c r="AG31" i="8"/>
  <c r="AP11" i="8"/>
  <c r="AG13" i="8" s="1"/>
  <c r="AK31" i="8"/>
  <c r="AQ11" i="8"/>
  <c r="AH13" i="8" s="1"/>
  <c r="BF18" i="13"/>
  <c r="AE26" i="8"/>
  <c r="AN16" i="8"/>
  <c r="AE8" i="8" s="1"/>
  <c r="BN12" i="63"/>
  <c r="AD22" i="63" s="1"/>
  <c r="AR18" i="8"/>
  <c r="AI6" i="8" s="1"/>
  <c r="AM28" i="47"/>
  <c r="BE28" i="47"/>
  <c r="AE40" i="47" s="1"/>
  <c r="BG16" i="53"/>
  <c r="AG18" i="53" s="1"/>
  <c r="BF17" i="68"/>
  <c r="AH7" i="68" s="1"/>
  <c r="AJ41" i="47"/>
  <c r="AS13" i="8"/>
  <c r="AJ11" i="8" s="1"/>
  <c r="AG26" i="8"/>
  <c r="BD19" i="16"/>
  <c r="AF15" i="16" s="1"/>
  <c r="BF11" i="68"/>
  <c r="AH13" i="68" s="1"/>
  <c r="BC11" i="68"/>
  <c r="AE13" i="68" s="1"/>
  <c r="BZ16" i="63"/>
  <c r="BD11" i="68"/>
  <c r="AF13" i="68" s="1"/>
  <c r="BG24" i="63"/>
  <c r="BE19" i="53"/>
  <c r="AE15" i="53" s="1"/>
  <c r="BG15" i="53"/>
  <c r="AG19" i="53" s="1"/>
  <c r="AL13" i="54"/>
  <c r="BD20" i="47"/>
  <c r="AF14" i="47" s="1"/>
  <c r="AJ35" i="68"/>
  <c r="BK19" i="68"/>
  <c r="AE37" i="68" s="1"/>
  <c r="BB21" i="54"/>
  <c r="AD13" i="54" s="1"/>
  <c r="BH10" i="68"/>
  <c r="AJ14" i="68" s="1"/>
  <c r="BN17" i="63"/>
  <c r="AD17" i="63" s="1"/>
  <c r="AZ19" i="8"/>
  <c r="AI37" i="8" s="1"/>
  <c r="AR13" i="8"/>
  <c r="AI11" i="8" s="1"/>
  <c r="AI15" i="66"/>
  <c r="BP19" i="66"/>
  <c r="BI15" i="63"/>
  <c r="BP19" i="63"/>
  <c r="AF15" i="63" s="1"/>
  <c r="BA20" i="63"/>
  <c r="BP14" i="63"/>
  <c r="AF20" i="63" s="1"/>
  <c r="BQ17" i="63"/>
  <c r="AG17" i="63" s="1"/>
  <c r="BJ17" i="63"/>
  <c r="BJ11" i="12"/>
  <c r="BH19" i="63"/>
  <c r="BH24" i="63" s="1"/>
  <c r="BO15" i="63"/>
  <c r="AE19" i="63" s="1"/>
  <c r="AQ16" i="8"/>
  <c r="AH8" i="8" s="1"/>
  <c r="AH26" i="8"/>
  <c r="AK22" i="47"/>
  <c r="BE12" i="47"/>
  <c r="AE22" i="47" s="1"/>
  <c r="BR22" i="63"/>
  <c r="AH12" i="63" s="1"/>
  <c r="BJ16" i="12"/>
  <c r="AI24" i="16"/>
  <c r="BF28" i="47"/>
  <c r="AD40" i="47" s="1"/>
  <c r="BE22" i="14"/>
  <c r="AI12" i="14" s="1"/>
  <c r="BE34" i="47"/>
  <c r="AE34" i="47" s="1"/>
  <c r="AQ15" i="8"/>
  <c r="AH9" i="8" s="1"/>
  <c r="AM31" i="47"/>
  <c r="AN18" i="53"/>
  <c r="BF15" i="53"/>
  <c r="AF19" i="53" s="1"/>
  <c r="BO19" i="63"/>
  <c r="AE15" i="63" s="1"/>
  <c r="BE15" i="53"/>
  <c r="AE19" i="53" s="1"/>
  <c r="AX6" i="48"/>
  <c r="AD6" i="48" s="1"/>
  <c r="AJ22" i="13"/>
  <c r="CD24" i="63"/>
  <c r="BP24" i="63" s="1"/>
  <c r="BF10" i="68"/>
  <c r="AH14" i="68" s="1"/>
  <c r="AS18" i="8"/>
  <c r="AJ6" i="8" s="1"/>
  <c r="BD34" i="47"/>
  <c r="AF34" i="47" s="1"/>
  <c r="AO15" i="8"/>
  <c r="AF9" i="8" s="1"/>
  <c r="AR15" i="8"/>
  <c r="AI9" i="8" s="1"/>
  <c r="AF8" i="7"/>
  <c r="AK30" i="8"/>
  <c r="AN12" i="8"/>
  <c r="AE12" i="8" s="1"/>
  <c r="BI18" i="63"/>
  <c r="BP16" i="63"/>
  <c r="AF18" i="63" s="1"/>
  <c r="AQ12" i="8"/>
  <c r="AH12" i="8" s="1"/>
  <c r="AY19" i="63"/>
  <c r="AY24" i="63" s="1"/>
  <c r="BN15" i="63"/>
  <c r="AD19" i="63" s="1"/>
  <c r="AK27" i="68"/>
  <c r="BH15" i="68"/>
  <c r="AJ9" i="68" s="1"/>
  <c r="BG15" i="68"/>
  <c r="AI9" i="68" s="1"/>
  <c r="BE15" i="68"/>
  <c r="AG9" i="68" s="1"/>
  <c r="AI35" i="8"/>
  <c r="AR7" i="8"/>
  <c r="AI17" i="8" s="1"/>
  <c r="CG19" i="63"/>
  <c r="BE16" i="14"/>
  <c r="BE18" i="53"/>
  <c r="AE16" i="53" s="1"/>
  <c r="BD18" i="53"/>
  <c r="AD16" i="53" s="1"/>
  <c r="BF11" i="13"/>
  <c r="AJ23" i="13"/>
  <c r="AP15" i="8"/>
  <c r="AG9" i="8" s="1"/>
  <c r="AK32" i="8"/>
  <c r="AP10" i="8"/>
  <c r="AG14" i="8" s="1"/>
  <c r="BL14" i="5"/>
  <c r="AI21" i="5" s="1"/>
  <c r="BD14" i="15"/>
  <c r="AE20" i="15" s="1"/>
  <c r="AN26" i="17"/>
  <c r="BF14" i="17"/>
  <c r="AE26" i="17" s="1"/>
  <c r="BE14" i="17"/>
  <c r="AF26" i="17" s="1"/>
  <c r="BP12" i="63"/>
  <c r="AF22" i="63" s="1"/>
  <c r="BA22" i="63"/>
  <c r="BL9" i="17"/>
  <c r="AL6" i="17" s="1"/>
  <c r="BD19" i="53"/>
  <c r="AD15" i="53" s="1"/>
  <c r="AJ27" i="17"/>
  <c r="AS15" i="8"/>
  <c r="AJ9" i="8" s="1"/>
  <c r="BF32" i="47"/>
  <c r="AD36" i="47" s="1"/>
  <c r="CG17" i="63"/>
  <c r="BZ19" i="63"/>
  <c r="AH35" i="8"/>
  <c r="AQ7" i="8"/>
  <c r="AH17" i="8" s="1"/>
  <c r="AH28" i="4"/>
  <c r="BD21" i="16"/>
  <c r="AF13" i="16" s="1"/>
  <c r="BB21" i="16"/>
  <c r="AD13" i="16" s="1"/>
  <c r="AF33" i="8"/>
  <c r="AO9" i="8"/>
  <c r="AF15" i="8" s="1"/>
  <c r="BD11" i="47"/>
  <c r="AF23" i="47" s="1"/>
  <c r="AM23" i="47"/>
  <c r="AN15" i="8"/>
  <c r="AE9" i="8" s="1"/>
  <c r="BD15" i="68"/>
  <c r="AF9" i="68" s="1"/>
  <c r="AH37" i="4"/>
  <c r="BK24" i="47"/>
  <c r="AL16" i="54"/>
  <c r="BC24" i="63"/>
  <c r="BN12" i="5"/>
  <c r="BI12" i="5" s="1"/>
  <c r="AE14" i="5" s="1"/>
  <c r="AS17" i="8"/>
  <c r="AJ7" i="8" s="1"/>
  <c r="AK25" i="8"/>
  <c r="AQ17" i="8"/>
  <c r="AH7" i="8" s="1"/>
  <c r="AR17" i="8"/>
  <c r="AI7" i="8" s="1"/>
  <c r="AF21" i="69"/>
  <c r="AF24" i="69" s="1"/>
  <c r="BB13" i="69"/>
  <c r="BB24" i="69" s="1"/>
  <c r="AJ17" i="14"/>
  <c r="BE17" i="14"/>
  <c r="AZ17" i="14"/>
  <c r="AD17" i="14" s="1"/>
  <c r="AH13" i="5"/>
  <c r="BN13" i="5"/>
  <c r="BF30" i="47"/>
  <c r="AD38" i="47" s="1"/>
  <c r="AX19" i="8"/>
  <c r="AG37" i="8" s="1"/>
  <c r="AK34" i="8"/>
  <c r="AP8" i="8"/>
  <c r="AG16" i="8" s="1"/>
  <c r="AR8" i="8"/>
  <c r="AI16" i="8" s="1"/>
  <c r="AQ8" i="8"/>
  <c r="AH16" i="8" s="1"/>
  <c r="BJ16" i="63"/>
  <c r="BQ18" i="63"/>
  <c r="AG16" i="63" s="1"/>
  <c r="CG18" i="63"/>
  <c r="AS8" i="8"/>
  <c r="AJ16" i="8" s="1"/>
  <c r="AJ17" i="12"/>
  <c r="AK17" i="66"/>
  <c r="BI17" i="66"/>
  <c r="AD17" i="66" s="1"/>
  <c r="BJ17" i="66"/>
  <c r="AE17" i="66" s="1"/>
  <c r="BK17" i="66"/>
  <c r="AF17" i="66" s="1"/>
  <c r="AN8" i="8"/>
  <c r="AE16" i="8" s="1"/>
  <c r="BO18" i="63"/>
  <c r="AE16" i="63" s="1"/>
  <c r="BZ18" i="63"/>
  <c r="BC18" i="54"/>
  <c r="AE16" i="54" s="1"/>
  <c r="AL23" i="17"/>
  <c r="AL27" i="17" s="1"/>
  <c r="AJ17" i="13"/>
  <c r="BF17" i="13"/>
  <c r="BA17" i="13"/>
  <c r="AD17" i="13" s="1"/>
  <c r="AL15" i="54"/>
  <c r="BC11" i="15"/>
  <c r="AD23" i="15" s="1"/>
  <c r="AL23" i="15"/>
  <c r="BE11" i="15"/>
  <c r="AF23" i="15" s="1"/>
  <c r="BP20" i="63"/>
  <c r="AF14" i="63" s="1"/>
  <c r="BJ41" i="47"/>
  <c r="CG20" i="63"/>
  <c r="AK32" i="68"/>
  <c r="BE10" i="68"/>
  <c r="AG14" i="68" s="1"/>
  <c r="BG10" i="68"/>
  <c r="AI14" i="68" s="1"/>
  <c r="BY24" i="63"/>
  <c r="BR24" i="63" s="1"/>
  <c r="BD16" i="53"/>
  <c r="AD18" i="53" s="1"/>
  <c r="BF16" i="53"/>
  <c r="AF18" i="53" s="1"/>
  <c r="BG20" i="17"/>
  <c r="AD20" i="17" s="1"/>
  <c r="AK14" i="47"/>
  <c r="BE20" i="47"/>
  <c r="AE14" i="47" s="1"/>
  <c r="BD13" i="47"/>
  <c r="AF21" i="47" s="1"/>
  <c r="AL21" i="47"/>
  <c r="BM27" i="17"/>
  <c r="BJ9" i="17"/>
  <c r="AJ6" i="17" s="1"/>
  <c r="AL11" i="16"/>
  <c r="BE17" i="15"/>
  <c r="AF17" i="15" s="1"/>
  <c r="BC17" i="15"/>
  <c r="AD17" i="15" s="1"/>
  <c r="AL17" i="15"/>
  <c r="AO8" i="8"/>
  <c r="AF16" i="8" s="1"/>
  <c r="BB24" i="63"/>
  <c r="AL41" i="47"/>
  <c r="AL17" i="16"/>
  <c r="BC17" i="16"/>
  <c r="AE17" i="16" s="1"/>
  <c r="BB17" i="16"/>
  <c r="AD17" i="16" s="1"/>
  <c r="BC15" i="16"/>
  <c r="AE19" i="16" s="1"/>
  <c r="AL19" i="16"/>
  <c r="BB15" i="16"/>
  <c r="AD19" i="16" s="1"/>
  <c r="BD15" i="16"/>
  <c r="AF19" i="16" s="1"/>
  <c r="AF10" i="67"/>
  <c r="AJ16" i="16"/>
  <c r="AJ24" i="16" s="1"/>
  <c r="BJ18" i="16"/>
  <c r="AJ12" i="47"/>
  <c r="BF22" i="47"/>
  <c r="AD12" i="47" s="1"/>
  <c r="BE15" i="14"/>
  <c r="AJ19" i="13"/>
  <c r="BA15" i="13"/>
  <c r="AD19" i="13" s="1"/>
  <c r="AK33" i="68"/>
  <c r="BE9" i="68"/>
  <c r="AG15" i="68" s="1"/>
  <c r="AJ16" i="14"/>
  <c r="AN20" i="53"/>
  <c r="BE14" i="53"/>
  <c r="AE20" i="53" s="1"/>
  <c r="AI13" i="65"/>
  <c r="BN13" i="65"/>
  <c r="BI13" i="65" s="1"/>
  <c r="AE13" i="65" s="1"/>
  <c r="BF17" i="53"/>
  <c r="AF17" i="53" s="1"/>
  <c r="BE23" i="14"/>
  <c r="AJ11" i="14"/>
  <c r="AZ23" i="14"/>
  <c r="AD11" i="14" s="1"/>
  <c r="AM14" i="17"/>
  <c r="AN22" i="17"/>
  <c r="BD20" i="16"/>
  <c r="AF14" i="16" s="1"/>
  <c r="AV6" i="48"/>
  <c r="AF6" i="48" s="1"/>
  <c r="AI15" i="65"/>
  <c r="BN11" i="65"/>
  <c r="AL12" i="15"/>
  <c r="AJ19" i="12"/>
  <c r="BJ15" i="12"/>
  <c r="AK13" i="53"/>
  <c r="AK24" i="53" s="1"/>
  <c r="BN21" i="53"/>
  <c r="BE21" i="53" s="1"/>
  <c r="AE13" i="53" s="1"/>
  <c r="BL41" i="47"/>
  <c r="AF6" i="67"/>
  <c r="BC20" i="16"/>
  <c r="AE14" i="16" s="1"/>
  <c r="AL14" i="16"/>
  <c r="BD14" i="53"/>
  <c r="AD20" i="53" s="1"/>
  <c r="AL21" i="16"/>
  <c r="BC13" i="16"/>
  <c r="AE21" i="16" s="1"/>
  <c r="BB13" i="16"/>
  <c r="AD21" i="16" s="1"/>
  <c r="BD13" i="16"/>
  <c r="AF21" i="16" s="1"/>
  <c r="BI6" i="12"/>
  <c r="BI24" i="12"/>
  <c r="BE15" i="15"/>
  <c r="AF19" i="15" s="1"/>
  <c r="BD15" i="15"/>
  <c r="AE19" i="15" s="1"/>
  <c r="BC15" i="15"/>
  <c r="AD19" i="15" s="1"/>
  <c r="AL19" i="15"/>
  <c r="AK12" i="16"/>
  <c r="AK24" i="16" s="1"/>
  <c r="BJ22" i="16"/>
  <c r="BB12" i="54"/>
  <c r="AD22" i="54" s="1"/>
  <c r="BC12" i="54"/>
  <c r="AE22" i="54" s="1"/>
  <c r="BD12" i="54"/>
  <c r="AF22" i="54" s="1"/>
  <c r="AL22" i="54"/>
  <c r="AL21" i="54"/>
  <c r="BD20" i="54"/>
  <c r="AF14" i="54" s="1"/>
  <c r="BB20" i="54"/>
  <c r="AD14" i="54" s="1"/>
  <c r="AL14" i="54"/>
  <c r="BC11" i="54"/>
  <c r="AE23" i="54" s="1"/>
  <c r="BD11" i="54"/>
  <c r="AF23" i="54" s="1"/>
  <c r="BB11" i="54"/>
  <c r="AD23" i="54" s="1"/>
  <c r="AL23" i="54"/>
  <c r="BD17" i="54"/>
  <c r="AF17" i="54" s="1"/>
  <c r="BB17" i="54"/>
  <c r="AD17" i="54" s="1"/>
  <c r="AL17" i="54"/>
  <c r="BC17" i="54"/>
  <c r="AE17" i="54" s="1"/>
  <c r="BC20" i="54"/>
  <c r="AE14" i="54" s="1"/>
  <c r="BB13" i="54"/>
  <c r="AD21" i="54" s="1"/>
  <c r="BJ20" i="11"/>
  <c r="AD16" i="11" s="1"/>
  <c r="AL17" i="11"/>
  <c r="BI20" i="11"/>
  <c r="AE16" i="11" s="1"/>
  <c r="U47" i="61"/>
  <c r="W32" i="61"/>
  <c r="W18" i="61"/>
  <c r="W10" i="61"/>
  <c r="G54" i="61"/>
  <c r="G42" i="61"/>
  <c r="I26" i="61"/>
  <c r="I13" i="61"/>
  <c r="V52" i="61"/>
  <c r="W39" i="61"/>
  <c r="V25" i="61"/>
  <c r="W14" i="61"/>
  <c r="W6" i="61"/>
  <c r="G48" i="61"/>
  <c r="H34" i="61"/>
  <c r="E20" i="61"/>
  <c r="BH23" i="15"/>
  <c r="BE23" i="13"/>
  <c r="AY13" i="55"/>
  <c r="AE21" i="55" s="1"/>
  <c r="BM22" i="53"/>
  <c r="BM6" i="53"/>
  <c r="AF9" i="7"/>
  <c r="AF23" i="7"/>
  <c r="AC20" i="7" s="1"/>
  <c r="AL8" i="17"/>
  <c r="BI22" i="54"/>
  <c r="BI24" i="54"/>
  <c r="BN24" i="63"/>
  <c r="AL11" i="53"/>
  <c r="BN23" i="53"/>
  <c r="BJ16" i="11"/>
  <c r="AD20" i="11" s="1"/>
  <c r="BO32" i="66"/>
  <c r="BL55" i="47"/>
  <c r="BD11" i="16"/>
  <c r="AF23" i="16" s="1"/>
  <c r="AL23" i="16"/>
  <c r="BB11" i="16"/>
  <c r="AD23" i="16" s="1"/>
  <c r="BC11" i="16"/>
  <c r="AE23" i="16" s="1"/>
  <c r="AF11" i="67"/>
  <c r="AF34" i="67"/>
  <c r="AC33" i="67" s="1"/>
  <c r="BO30" i="66"/>
  <c r="AZ14" i="55"/>
  <c r="AD20" i="55" s="1"/>
  <c r="BL22" i="53"/>
  <c r="BL6" i="53"/>
  <c r="BK6" i="17"/>
  <c r="BK22" i="66"/>
  <c r="AF12" i="66" s="1"/>
  <c r="AK12" i="66"/>
  <c r="BI22" i="66"/>
  <c r="AD12" i="66" s="1"/>
  <c r="BJ22" i="66"/>
  <c r="AE12" i="66" s="1"/>
  <c r="AK41" i="47"/>
  <c r="BB16" i="54"/>
  <c r="AD18" i="54" s="1"/>
  <c r="BD16" i="54"/>
  <c r="AF18" i="54" s="1"/>
  <c r="BC16" i="54"/>
  <c r="AE18" i="54" s="1"/>
  <c r="AL18" i="54"/>
  <c r="BD23" i="47"/>
  <c r="AF11" i="47" s="1"/>
  <c r="BF15" i="13" l="1"/>
  <c r="BI24" i="15"/>
  <c r="BY6" i="63"/>
  <c r="AH39" i="63" s="1"/>
  <c r="BG14" i="53"/>
  <c r="AG20" i="53" s="1"/>
  <c r="AL24" i="47"/>
  <c r="BJ6" i="15"/>
  <c r="AK6" i="15" s="1"/>
  <c r="AL20" i="16"/>
  <c r="BD14" i="16"/>
  <c r="AF20" i="16" s="1"/>
  <c r="AZ18" i="14"/>
  <c r="AD16" i="14" s="1"/>
  <c r="BF20" i="13"/>
  <c r="BB20" i="13" s="1"/>
  <c r="AE14" i="13" s="1"/>
  <c r="BE17" i="12"/>
  <c r="AD17" i="12" s="1"/>
  <c r="BQ19" i="68"/>
  <c r="AK37" i="68" s="1"/>
  <c r="AH24" i="14"/>
  <c r="BD23" i="16"/>
  <c r="AF11" i="16" s="1"/>
  <c r="AL21" i="11"/>
  <c r="AL11" i="54"/>
  <c r="BB23" i="54"/>
  <c r="AD11" i="54" s="1"/>
  <c r="BJ23" i="12"/>
  <c r="AI11" i="12" s="1"/>
  <c r="BD26" i="17"/>
  <c r="AG14" i="17" s="1"/>
  <c r="BE18" i="14"/>
  <c r="AI16" i="14" s="1"/>
  <c r="BH9" i="68"/>
  <c r="AJ15" i="68" s="1"/>
  <c r="BJ27" i="17"/>
  <c r="BC20" i="15"/>
  <c r="AD14" i="15" s="1"/>
  <c r="AL16" i="15"/>
  <c r="BB14" i="54"/>
  <c r="AD20" i="54" s="1"/>
  <c r="BF36" i="47"/>
  <c r="AD32" i="47" s="1"/>
  <c r="BD36" i="47"/>
  <c r="AF32" i="47" s="1"/>
  <c r="AN14" i="17"/>
  <c r="BE22" i="12"/>
  <c r="AD12" i="12" s="1"/>
  <c r="BE13" i="15"/>
  <c r="AF21" i="15" s="1"/>
  <c r="BG26" i="17"/>
  <c r="AD14" i="17" s="1"/>
  <c r="BI12" i="11"/>
  <c r="AE24" i="11" s="1"/>
  <c r="BA22" i="13"/>
  <c r="AD12" i="13" s="1"/>
  <c r="AL21" i="15"/>
  <c r="BE19" i="14"/>
  <c r="AI15" i="14" s="1"/>
  <c r="BE18" i="68"/>
  <c r="AG6" i="68" s="1"/>
  <c r="BF18" i="68"/>
  <c r="AH6" i="68" s="1"/>
  <c r="BI18" i="11"/>
  <c r="AE18" i="11" s="1"/>
  <c r="BG9" i="68"/>
  <c r="AI15" i="68" s="1"/>
  <c r="BD19" i="54"/>
  <c r="AF15" i="54" s="1"/>
  <c r="BJ17" i="12"/>
  <c r="AI17" i="12" s="1"/>
  <c r="AZ16" i="14"/>
  <c r="AD18" i="14" s="1"/>
  <c r="BG19" i="53"/>
  <c r="AG15" i="53" s="1"/>
  <c r="BD20" i="15"/>
  <c r="AE14" i="15" s="1"/>
  <c r="BD33" i="47"/>
  <c r="AF35" i="47" s="1"/>
  <c r="BD18" i="15"/>
  <c r="AE16" i="15" s="1"/>
  <c r="BE36" i="47"/>
  <c r="AE32" i="47" s="1"/>
  <c r="BC23" i="54"/>
  <c r="AE11" i="54" s="1"/>
  <c r="BG18" i="68"/>
  <c r="AI6" i="68" s="1"/>
  <c r="AM19" i="47"/>
  <c r="BE20" i="15"/>
  <c r="AF14" i="15" s="1"/>
  <c r="BF11" i="53"/>
  <c r="AF23" i="53" s="1"/>
  <c r="BF33" i="47"/>
  <c r="AD35" i="47" s="1"/>
  <c r="BE11" i="53"/>
  <c r="AE23" i="53" s="1"/>
  <c r="BD29" i="47"/>
  <c r="AF39" i="47" s="1"/>
  <c r="BJ12" i="11"/>
  <c r="AD24" i="11" s="1"/>
  <c r="BE12" i="14"/>
  <c r="AI22" i="14" s="1"/>
  <c r="AS9" i="8"/>
  <c r="AJ15" i="8" s="1"/>
  <c r="BC13" i="15"/>
  <c r="AD21" i="15" s="1"/>
  <c r="BD18" i="68"/>
  <c r="AF6" i="68" s="1"/>
  <c r="AL19" i="11"/>
  <c r="BC9" i="68"/>
  <c r="AE15" i="68" s="1"/>
  <c r="BF9" i="68"/>
  <c r="AH15" i="68" s="1"/>
  <c r="BB19" i="54"/>
  <c r="AD15" i="54" s="1"/>
  <c r="BF19" i="53"/>
  <c r="AF15" i="53" s="1"/>
  <c r="BF16" i="13"/>
  <c r="AI18" i="13" s="1"/>
  <c r="BE33" i="47"/>
  <c r="AE35" i="47" s="1"/>
  <c r="AQ9" i="8"/>
  <c r="AH15" i="8" s="1"/>
  <c r="BF38" i="47"/>
  <c r="AD30" i="47" s="1"/>
  <c r="AL20" i="54"/>
  <c r="BE29" i="47"/>
  <c r="AE39" i="47" s="1"/>
  <c r="BC18" i="68"/>
  <c r="AE6" i="68" s="1"/>
  <c r="AR9" i="8"/>
  <c r="AI15" i="8" s="1"/>
  <c r="BG11" i="53"/>
  <c r="AG23" i="53" s="1"/>
  <c r="AN9" i="8"/>
  <c r="AE15" i="8" s="1"/>
  <c r="AZ12" i="14"/>
  <c r="AD22" i="14" s="1"/>
  <c r="BH18" i="68"/>
  <c r="AJ6" i="68" s="1"/>
  <c r="AX25" i="79"/>
  <c r="AG46" i="79" s="1"/>
  <c r="AV28" i="79"/>
  <c r="BA26" i="79"/>
  <c r="AY29" i="79"/>
  <c r="AZ25" i="79"/>
  <c r="AX28" i="79"/>
  <c r="AX27" i="79"/>
  <c r="AW26" i="79"/>
  <c r="BA28" i="79"/>
  <c r="AV25" i="79"/>
  <c r="AZ27" i="79"/>
  <c r="BE20" i="14"/>
  <c r="BE20" i="12"/>
  <c r="AD14" i="12" s="1"/>
  <c r="AH18" i="13"/>
  <c r="BA16" i="13"/>
  <c r="AD18" i="13" s="1"/>
  <c r="AH24" i="12"/>
  <c r="BE15" i="12"/>
  <c r="AD19" i="12" s="1"/>
  <c r="AZ15" i="14"/>
  <c r="AD19" i="14" s="1"/>
  <c r="AV26" i="79"/>
  <c r="AZ28" i="79"/>
  <c r="AY27" i="79"/>
  <c r="AX26" i="79"/>
  <c r="AV29" i="79"/>
  <c r="AZ22" i="14"/>
  <c r="AD12" i="14" s="1"/>
  <c r="BB28" i="79"/>
  <c r="AK43" i="79" s="1"/>
  <c r="AZ26" i="79"/>
  <c r="AX29" i="79"/>
  <c r="AY25" i="79"/>
  <c r="AW28" i="79"/>
  <c r="AV27" i="79"/>
  <c r="AZ29" i="79"/>
  <c r="BB25" i="79"/>
  <c r="BB27" i="79"/>
  <c r="AK44" i="79" s="1"/>
  <c r="BA20" i="13"/>
  <c r="AD14" i="13" s="1"/>
  <c r="AV24" i="79"/>
  <c r="AX24" i="79"/>
  <c r="BA25" i="79"/>
  <c r="AY28" i="79"/>
  <c r="BJ19" i="12"/>
  <c r="BB24" i="79"/>
  <c r="AK47" i="79" s="1"/>
  <c r="AZ24" i="79"/>
  <c r="AY26" i="79"/>
  <c r="AW29" i="79"/>
  <c r="BB29" i="79"/>
  <c r="AK42" i="79" s="1"/>
  <c r="AW24" i="79"/>
  <c r="AY24" i="79"/>
  <c r="AW27" i="79"/>
  <c r="BA29" i="79"/>
  <c r="BA11" i="13"/>
  <c r="AD23" i="13" s="1"/>
  <c r="BA12" i="13"/>
  <c r="AD22" i="13" s="1"/>
  <c r="BA24" i="79"/>
  <c r="AW25" i="79"/>
  <c r="BA27" i="79"/>
  <c r="BE21" i="14"/>
  <c r="BE12" i="12"/>
  <c r="AD22" i="12" s="1"/>
  <c r="AZ11" i="14"/>
  <c r="AD23" i="14" s="1"/>
  <c r="BJ22" i="12"/>
  <c r="BE11" i="12"/>
  <c r="AD23" i="12" s="1"/>
  <c r="BF19" i="13"/>
  <c r="BB19" i="13" s="1"/>
  <c r="AE15" i="13" s="1"/>
  <c r="BE23" i="12"/>
  <c r="AD11" i="12" s="1"/>
  <c r="AZ34" i="69"/>
  <c r="AE29" i="69" s="1"/>
  <c r="BA31" i="69"/>
  <c r="AF32" i="69" s="1"/>
  <c r="BE31" i="13"/>
  <c r="AH32" i="13" s="1"/>
  <c r="AZ33" i="69"/>
  <c r="AE30" i="69" s="1"/>
  <c r="BE34" i="13"/>
  <c r="AH29" i="13" s="1"/>
  <c r="BI33" i="12"/>
  <c r="AH30" i="12" s="1"/>
  <c r="AZ32" i="69"/>
  <c r="AE31" i="69" s="1"/>
  <c r="BE32" i="13"/>
  <c r="AH31" i="13" s="1"/>
  <c r="BD31" i="14"/>
  <c r="AH32" i="14" s="1"/>
  <c r="AZ31" i="69"/>
  <c r="AE32" i="69" s="1"/>
  <c r="BD34" i="14"/>
  <c r="AH29" i="14" s="1"/>
  <c r="BE30" i="13"/>
  <c r="AH33" i="13" s="1"/>
  <c r="BA34" i="69"/>
  <c r="AF29" i="69" s="1"/>
  <c r="BD6" i="14"/>
  <c r="AH6" i="14" s="1"/>
  <c r="BJ20" i="12"/>
  <c r="AZ30" i="69"/>
  <c r="AE33" i="69" s="1"/>
  <c r="BD32" i="14"/>
  <c r="AH31" i="14" s="1"/>
  <c r="BI31" i="12"/>
  <c r="BI34" i="12"/>
  <c r="AH29" i="12" s="1"/>
  <c r="BD30" i="14"/>
  <c r="AH33" i="14" s="1"/>
  <c r="BA32" i="69"/>
  <c r="AF31" i="69" s="1"/>
  <c r="BE33" i="13"/>
  <c r="AH30" i="13" s="1"/>
  <c r="BI32" i="12"/>
  <c r="AH31" i="12" s="1"/>
  <c r="BA33" i="69"/>
  <c r="AF30" i="69" s="1"/>
  <c r="BI30" i="12"/>
  <c r="AH33" i="12" s="1"/>
  <c r="BA30" i="69"/>
  <c r="AF33" i="69" s="1"/>
  <c r="BD33" i="14"/>
  <c r="AH30" i="14" s="1"/>
  <c r="AJ19" i="14"/>
  <c r="BD30" i="47"/>
  <c r="AF38" i="47" s="1"/>
  <c r="BE23" i="17"/>
  <c r="AF17" i="17" s="1"/>
  <c r="BD23" i="17"/>
  <c r="AG17" i="17" s="1"/>
  <c r="BE30" i="47"/>
  <c r="AE38" i="47" s="1"/>
  <c r="BJ24" i="16"/>
  <c r="BF23" i="47"/>
  <c r="AD11" i="47" s="1"/>
  <c r="BC13" i="54"/>
  <c r="AE21" i="54" s="1"/>
  <c r="AJ11" i="12"/>
  <c r="BF18" i="17"/>
  <c r="AE22" i="17" s="1"/>
  <c r="BE17" i="53"/>
  <c r="AE17" i="53" s="1"/>
  <c r="AN20" i="17"/>
  <c r="BF20" i="17"/>
  <c r="AE20" i="17" s="1"/>
  <c r="BE14" i="15"/>
  <c r="AF20" i="15" s="1"/>
  <c r="BE21" i="17"/>
  <c r="AF19" i="17" s="1"/>
  <c r="BF40" i="47"/>
  <c r="AD28" i="47" s="1"/>
  <c r="BD12" i="15"/>
  <c r="AE22" i="15" s="1"/>
  <c r="BE21" i="12"/>
  <c r="AD13" i="12" s="1"/>
  <c r="BB19" i="16"/>
  <c r="AD15" i="16" s="1"/>
  <c r="BE18" i="17"/>
  <c r="AF22" i="17" s="1"/>
  <c r="BE15" i="47"/>
  <c r="AE19" i="47" s="1"/>
  <c r="BG12" i="68"/>
  <c r="AI12" i="68" s="1"/>
  <c r="BD12" i="68"/>
  <c r="AF12" i="68" s="1"/>
  <c r="BF12" i="68"/>
  <c r="AH12" i="68" s="1"/>
  <c r="BF39" i="47"/>
  <c r="AD29" i="47" s="1"/>
  <c r="AM29" i="47"/>
  <c r="AM41" i="47" s="1"/>
  <c r="BD21" i="17"/>
  <c r="AG19" i="17" s="1"/>
  <c r="BL27" i="17"/>
  <c r="BE22" i="15"/>
  <c r="AF12" i="15" s="1"/>
  <c r="BG18" i="17"/>
  <c r="AD22" i="17" s="1"/>
  <c r="BG17" i="53"/>
  <c r="AG17" i="53" s="1"/>
  <c r="BE16" i="12"/>
  <c r="AD18" i="12" s="1"/>
  <c r="BJ18" i="12"/>
  <c r="AI16" i="12" s="1"/>
  <c r="AN19" i="17"/>
  <c r="BD39" i="47"/>
  <c r="AF29" i="47" s="1"/>
  <c r="BH17" i="68"/>
  <c r="AJ7" i="68" s="1"/>
  <c r="AL22" i="15"/>
  <c r="BJ21" i="12"/>
  <c r="AI13" i="12" s="1"/>
  <c r="BE17" i="68"/>
  <c r="AG7" i="68" s="1"/>
  <c r="BD20" i="53"/>
  <c r="AD14" i="53" s="1"/>
  <c r="BA19" i="13"/>
  <c r="AD15" i="13" s="1"/>
  <c r="BC17" i="68"/>
  <c r="AE7" i="68" s="1"/>
  <c r="BF6" i="68"/>
  <c r="AH18" i="68" s="1"/>
  <c r="BD15" i="17"/>
  <c r="AG25" i="17" s="1"/>
  <c r="BI17" i="11"/>
  <c r="AE19" i="11" s="1"/>
  <c r="BE23" i="47"/>
  <c r="AE11" i="47" s="1"/>
  <c r="BC22" i="15"/>
  <c r="AD12" i="15" s="1"/>
  <c r="BD20" i="17"/>
  <c r="AG20" i="17" s="1"/>
  <c r="BE37" i="47"/>
  <c r="AE31" i="47" s="1"/>
  <c r="BD37" i="47"/>
  <c r="AF31" i="47" s="1"/>
  <c r="BC14" i="15"/>
  <c r="AD20" i="15" s="1"/>
  <c r="AJ23" i="12"/>
  <c r="AL15" i="16"/>
  <c r="BE40" i="47"/>
  <c r="AE28" i="47" s="1"/>
  <c r="BD6" i="68"/>
  <c r="AF18" i="68" s="1"/>
  <c r="BE20" i="53"/>
  <c r="AE14" i="53" s="1"/>
  <c r="AJ15" i="13"/>
  <c r="AJ12" i="12"/>
  <c r="BG21" i="17"/>
  <c r="AD19" i="17" s="1"/>
  <c r="BC6" i="68"/>
  <c r="AE18" i="68" s="1"/>
  <c r="BF15" i="17"/>
  <c r="AE25" i="17" s="1"/>
  <c r="BE6" i="68"/>
  <c r="AG18" i="68" s="1"/>
  <c r="BF22" i="13"/>
  <c r="AI12" i="13" s="1"/>
  <c r="BG6" i="68"/>
  <c r="AI18" i="68" s="1"/>
  <c r="BJ17" i="11"/>
  <c r="AD19" i="11" s="1"/>
  <c r="AW31" i="55"/>
  <c r="AG30" i="55" s="1"/>
  <c r="BF16" i="17"/>
  <c r="AE24" i="17" s="1"/>
  <c r="BK29" i="68"/>
  <c r="AE42" i="68" s="1"/>
  <c r="AH17" i="2"/>
  <c r="AE8" i="2" s="1"/>
  <c r="BF24" i="14"/>
  <c r="BE24" i="14" s="1"/>
  <c r="AM17" i="2"/>
  <c r="BG16" i="17"/>
  <c r="AD24" i="17" s="1"/>
  <c r="AN24" i="17"/>
  <c r="BD13" i="53"/>
  <c r="AD21" i="53" s="1"/>
  <c r="AI21" i="12"/>
  <c r="BD16" i="17"/>
  <c r="AG24" i="17" s="1"/>
  <c r="BE31" i="47"/>
  <c r="AE37" i="47" s="1"/>
  <c r="BD31" i="47"/>
  <c r="AF37" i="47" s="1"/>
  <c r="BE13" i="53"/>
  <c r="AE21" i="53" s="1"/>
  <c r="BF13" i="53"/>
  <c r="AF21" i="53" s="1"/>
  <c r="AJ21" i="12"/>
  <c r="AJ21" i="13"/>
  <c r="BF13" i="13"/>
  <c r="AI21" i="13" s="1"/>
  <c r="BG13" i="53"/>
  <c r="AG21" i="53" s="1"/>
  <c r="BE13" i="12"/>
  <c r="AD21" i="12" s="1"/>
  <c r="BM33" i="4"/>
  <c r="AI53" i="4" s="1"/>
  <c r="BM24" i="47"/>
  <c r="AY29" i="8"/>
  <c r="AH42" i="8" s="1"/>
  <c r="BB19" i="8"/>
  <c r="BL29" i="68"/>
  <c r="AF42" i="68" s="1"/>
  <c r="BP14" i="11"/>
  <c r="BH13" i="11" s="1"/>
  <c r="AF23" i="11" s="1"/>
  <c r="BP26" i="11"/>
  <c r="AZ13" i="14"/>
  <c r="AD21" i="14" s="1"/>
  <c r="AJ21" i="14"/>
  <c r="BE13" i="14"/>
  <c r="BO33" i="4"/>
  <c r="AK53" i="4" s="1"/>
  <c r="AJ24" i="47"/>
  <c r="AY6" i="55"/>
  <c r="AE6" i="55" s="1"/>
  <c r="X25" i="61" s="1"/>
  <c r="X27" i="61" s="1"/>
  <c r="BJ24" i="47"/>
  <c r="BN33" i="4"/>
  <c r="AJ53" i="4" s="1"/>
  <c r="BG6" i="13"/>
  <c r="AJ6" i="13" s="1"/>
  <c r="BM25" i="68"/>
  <c r="AG46" i="68" s="1"/>
  <c r="BN27" i="17"/>
  <c r="BE27" i="17" s="1"/>
  <c r="AF27" i="17" s="1"/>
  <c r="BM41" i="47"/>
  <c r="BF31" i="47"/>
  <c r="AD37" i="47" s="1"/>
  <c r="BK15" i="6"/>
  <c r="AF19" i="6" s="1"/>
  <c r="BJ15" i="6"/>
  <c r="BD15" i="6" s="1"/>
  <c r="BG17" i="17"/>
  <c r="AD23" i="17" s="1"/>
  <c r="BF17" i="17"/>
  <c r="AE23" i="17" s="1"/>
  <c r="BD17" i="17"/>
  <c r="AG23" i="17" s="1"/>
  <c r="BE17" i="17"/>
  <c r="AF23" i="17" s="1"/>
  <c r="BA14" i="13"/>
  <c r="AD20" i="13" s="1"/>
  <c r="BF14" i="13"/>
  <c r="AI20" i="13" s="1"/>
  <c r="BI15" i="6"/>
  <c r="AD19" i="6" s="1"/>
  <c r="AI20" i="14"/>
  <c r="BN6" i="47"/>
  <c r="BG24" i="13"/>
  <c r="BK6" i="12"/>
  <c r="AJ6" i="12" s="1"/>
  <c r="BF6" i="14"/>
  <c r="AZ6" i="14" s="1"/>
  <c r="AD6" i="14" s="1"/>
  <c r="AW6" i="55"/>
  <c r="AG6" i="55" s="1"/>
  <c r="Z25" i="61" s="1"/>
  <c r="Z27" i="61" s="1"/>
  <c r="AX6" i="55"/>
  <c r="AF6" i="55" s="1"/>
  <c r="Y25" i="61" s="1"/>
  <c r="Y27" i="61" s="1"/>
  <c r="BD14" i="47"/>
  <c r="AF20" i="47" s="1"/>
  <c r="BE14" i="47"/>
  <c r="AE20" i="47" s="1"/>
  <c r="BN7" i="47"/>
  <c r="BK24" i="12"/>
  <c r="BJ24" i="12" s="1"/>
  <c r="BF14" i="47"/>
  <c r="AD20" i="47" s="1"/>
  <c r="BE14" i="12"/>
  <c r="AD20" i="12" s="1"/>
  <c r="BJ14" i="12"/>
  <c r="AI20" i="12" s="1"/>
  <c r="AH21" i="65"/>
  <c r="AH23" i="65" s="1"/>
  <c r="BK13" i="6"/>
  <c r="AF21" i="6" s="1"/>
  <c r="AK21" i="6"/>
  <c r="BK20" i="6"/>
  <c r="AF14" i="6" s="1"/>
  <c r="BK12" i="6"/>
  <c r="AF22" i="6" s="1"/>
  <c r="BN35" i="11"/>
  <c r="AJ34" i="11" s="1"/>
  <c r="AK11" i="6"/>
  <c r="BJ23" i="6"/>
  <c r="AE11" i="6" s="1"/>
  <c r="BI23" i="6"/>
  <c r="AD11" i="6" s="1"/>
  <c r="BI13" i="6"/>
  <c r="AD21" i="6" s="1"/>
  <c r="BN15" i="65"/>
  <c r="BH15" i="65" s="1"/>
  <c r="AD11" i="65" s="1"/>
  <c r="AI24" i="6"/>
  <c r="AI6" i="6" s="1"/>
  <c r="BI18" i="6"/>
  <c r="AD16" i="6" s="1"/>
  <c r="BK17" i="6"/>
  <c r="AF17" i="6" s="1"/>
  <c r="BK18" i="6"/>
  <c r="AF16" i="6" s="1"/>
  <c r="BP13" i="4"/>
  <c r="BE13" i="4" s="1"/>
  <c r="AH22" i="4" s="1"/>
  <c r="BD17" i="6"/>
  <c r="AK16" i="6"/>
  <c r="AH16" i="65"/>
  <c r="BD20" i="6"/>
  <c r="BI11" i="6"/>
  <c r="AD23" i="6" s="1"/>
  <c r="AK14" i="6"/>
  <c r="AK23" i="6"/>
  <c r="BP22" i="4"/>
  <c r="AL28" i="4" s="1"/>
  <c r="BI20" i="6"/>
  <c r="AD14" i="6" s="1"/>
  <c r="BP20" i="4"/>
  <c r="BF20" i="4" s="1"/>
  <c r="AI15" i="4" s="1"/>
  <c r="AK17" i="6"/>
  <c r="BP19" i="4"/>
  <c r="BF19" i="4" s="1"/>
  <c r="AI16" i="4" s="1"/>
  <c r="BP18" i="4"/>
  <c r="BE18" i="4" s="1"/>
  <c r="AH17" i="4" s="1"/>
  <c r="BK11" i="6"/>
  <c r="AF23" i="6" s="1"/>
  <c r="BI17" i="6"/>
  <c r="AD17" i="6" s="1"/>
  <c r="BJ19" i="6"/>
  <c r="AE15" i="6" s="1"/>
  <c r="AK15" i="6"/>
  <c r="BI19" i="6"/>
  <c r="AD15" i="6" s="1"/>
  <c r="AG40" i="4"/>
  <c r="AK22" i="6"/>
  <c r="BJ12" i="6"/>
  <c r="BD12" i="6" s="1"/>
  <c r="BP21" i="4"/>
  <c r="BE21" i="4" s="1"/>
  <c r="AH14" i="4" s="1"/>
  <c r="BK24" i="4"/>
  <c r="BP14" i="4"/>
  <c r="BD14" i="4" s="1"/>
  <c r="AG21" i="4" s="1"/>
  <c r="AL22" i="11"/>
  <c r="BI15" i="11"/>
  <c r="AE21" i="11" s="1"/>
  <c r="BP17" i="4"/>
  <c r="BG17" i="4" s="1"/>
  <c r="AJ18" i="4" s="1"/>
  <c r="BM8" i="17"/>
  <c r="BF8" i="17" s="1"/>
  <c r="AF7" i="17" s="1"/>
  <c r="Z10" i="61" s="1"/>
  <c r="Z12" i="61" s="1"/>
  <c r="BA19" i="14"/>
  <c r="AE15" i="14" s="1"/>
  <c r="AH23" i="5"/>
  <c r="BI12" i="65"/>
  <c r="AE14" i="65" s="1"/>
  <c r="BH12" i="65"/>
  <c r="AD14" i="65" s="1"/>
  <c r="BH18" i="11"/>
  <c r="AF18" i="11" s="1"/>
  <c r="BZ24" i="63"/>
  <c r="AD39" i="63"/>
  <c r="W54" i="61" s="1"/>
  <c r="AK15" i="11"/>
  <c r="AI24" i="66"/>
  <c r="AI6" i="66" s="1"/>
  <c r="BH19" i="11"/>
  <c r="AF17" i="11" s="1"/>
  <c r="BH17" i="11"/>
  <c r="AF19" i="11" s="1"/>
  <c r="BK21" i="6"/>
  <c r="AF13" i="6" s="1"/>
  <c r="AI21" i="65"/>
  <c r="BO27" i="68"/>
  <c r="AI44" i="68" s="1"/>
  <c r="AK16" i="11"/>
  <c r="BH15" i="11"/>
  <c r="AF21" i="11" s="1"/>
  <c r="AI22" i="65"/>
  <c r="AJ22" i="65" s="1"/>
  <c r="AD22" i="65" s="1"/>
  <c r="BD19" i="68"/>
  <c r="AF19" i="68" s="1"/>
  <c r="AH29" i="4"/>
  <c r="BM26" i="11"/>
  <c r="BP16" i="4"/>
  <c r="BG16" i="4" s="1"/>
  <c r="AJ19" i="4" s="1"/>
  <c r="BM16" i="65"/>
  <c r="AI6" i="65" s="1"/>
  <c r="AI23" i="14"/>
  <c r="BP11" i="4"/>
  <c r="AL39" i="4" s="1"/>
  <c r="BH16" i="11"/>
  <c r="AF20" i="11" s="1"/>
  <c r="BP12" i="4"/>
  <c r="BH12" i="4" s="1"/>
  <c r="AK23" i="4" s="1"/>
  <c r="BK11" i="66"/>
  <c r="AF23" i="66" s="1"/>
  <c r="BF12" i="12"/>
  <c r="AE22" i="12" s="1"/>
  <c r="BM7" i="11"/>
  <c r="AK7" i="11" s="1"/>
  <c r="BJ21" i="6"/>
  <c r="AE13" i="6" s="1"/>
  <c r="BL16" i="65"/>
  <c r="AH6" i="65" s="1"/>
  <c r="AI14" i="13"/>
  <c r="BQ26" i="68"/>
  <c r="AK45" i="68" s="1"/>
  <c r="BH12" i="11"/>
  <c r="AF24" i="11" s="1"/>
  <c r="BM7" i="17"/>
  <c r="BF7" i="17" s="1"/>
  <c r="AF8" i="17" s="1"/>
  <c r="Z14" i="61" s="1"/>
  <c r="Z16" i="61" s="1"/>
  <c r="BN14" i="65"/>
  <c r="BI14" i="65" s="1"/>
  <c r="AE12" i="65" s="1"/>
  <c r="BI21" i="6"/>
  <c r="AD13" i="6" s="1"/>
  <c r="AZ31" i="55"/>
  <c r="AD30" i="55" s="1"/>
  <c r="BH19" i="68"/>
  <c r="AJ19" i="68" s="1"/>
  <c r="AZ24" i="63"/>
  <c r="AH37" i="8"/>
  <c r="BP24" i="6"/>
  <c r="BP6" i="6" s="1"/>
  <c r="BJ6" i="6" s="1"/>
  <c r="AE6" i="6" s="1"/>
  <c r="BI11" i="66"/>
  <c r="AD23" i="66" s="1"/>
  <c r="AK23" i="66"/>
  <c r="AK22" i="66"/>
  <c r="AC31" i="7"/>
  <c r="BI15" i="5"/>
  <c r="AE11" i="5" s="1"/>
  <c r="BH15" i="5"/>
  <c r="BE15" i="5" s="1"/>
  <c r="BJ12" i="66"/>
  <c r="AE22" i="66" s="1"/>
  <c r="AZ28" i="8"/>
  <c r="AI43" i="8" s="1"/>
  <c r="BI11" i="5"/>
  <c r="AE15" i="5" s="1"/>
  <c r="AH35" i="4"/>
  <c r="BP15" i="4"/>
  <c r="AJ15" i="5"/>
  <c r="BE11" i="5"/>
  <c r="BC6" i="5" s="1"/>
  <c r="BA22" i="14"/>
  <c r="AE12" i="14" s="1"/>
  <c r="AF37" i="8"/>
  <c r="BH20" i="11"/>
  <c r="AF16" i="11" s="1"/>
  <c r="AC33" i="7"/>
  <c r="AC32" i="7"/>
  <c r="AC30" i="7"/>
  <c r="AC28" i="7"/>
  <c r="BA24" i="63"/>
  <c r="AM24" i="47"/>
  <c r="BI12" i="66"/>
  <c r="AD22" i="66" s="1"/>
  <c r="BM16" i="5"/>
  <c r="AI6" i="5" s="1"/>
  <c r="BJ22" i="6"/>
  <c r="BI22" i="6"/>
  <c r="AD12" i="6" s="1"/>
  <c r="BK22" i="6"/>
  <c r="AF12" i="6" s="1"/>
  <c r="AK12" i="6"/>
  <c r="BJ23" i="66"/>
  <c r="AE11" i="66" s="1"/>
  <c r="BI23" i="66"/>
  <c r="AD11" i="66" s="1"/>
  <c r="AK11" i="66"/>
  <c r="BK23" i="66"/>
  <c r="AF11" i="66" s="1"/>
  <c r="BP23" i="4"/>
  <c r="BD23" i="4" s="1"/>
  <c r="AG12" i="4" s="1"/>
  <c r="AH36" i="4"/>
  <c r="BJ24" i="63"/>
  <c r="AD24" i="63"/>
  <c r="BJ16" i="66"/>
  <c r="AE18" i="66" s="1"/>
  <c r="BI16" i="66"/>
  <c r="AD18" i="66" s="1"/>
  <c r="AK18" i="66"/>
  <c r="BK16" i="66"/>
  <c r="AF18" i="66" s="1"/>
  <c r="AI22" i="5"/>
  <c r="AJ22" i="5" s="1"/>
  <c r="AE22" i="5" s="1"/>
  <c r="BJ14" i="6"/>
  <c r="BK14" i="6"/>
  <c r="AF20" i="6" s="1"/>
  <c r="AK20" i="6"/>
  <c r="BI14" i="6"/>
  <c r="AD20" i="6" s="1"/>
  <c r="AL15" i="15"/>
  <c r="BE19" i="15"/>
  <c r="AF15" i="15" s="1"/>
  <c r="AF12" i="67"/>
  <c r="AC10" i="67" s="1"/>
  <c r="BL24" i="4"/>
  <c r="AF23" i="67"/>
  <c r="AC18" i="67" s="1"/>
  <c r="BC19" i="15"/>
  <c r="AD15" i="15" s="1"/>
  <c r="AM27" i="17"/>
  <c r="BD19" i="15"/>
  <c r="AE15" i="15" s="1"/>
  <c r="AH24" i="63"/>
  <c r="AK24" i="11"/>
  <c r="AV25" i="8"/>
  <c r="AZ26" i="8"/>
  <c r="AI45" i="8" s="1"/>
  <c r="BH12" i="5"/>
  <c r="AD14" i="5" s="1"/>
  <c r="BB16" i="13"/>
  <c r="AE18" i="13" s="1"/>
  <c r="AJ14" i="5"/>
  <c r="BB12" i="13"/>
  <c r="AE22" i="13" s="1"/>
  <c r="BO30" i="4"/>
  <c r="AK56" i="4" s="1"/>
  <c r="BN25" i="68"/>
  <c r="AH46" i="68" s="1"/>
  <c r="AW29" i="8"/>
  <c r="AF42" i="8" s="1"/>
  <c r="BA25" i="8"/>
  <c r="AJ46" i="8" s="1"/>
  <c r="AW33" i="55"/>
  <c r="AG28" i="55" s="1"/>
  <c r="AX33" i="55"/>
  <c r="AF28" i="55" s="1"/>
  <c r="AI16" i="13"/>
  <c r="BB18" i="13"/>
  <c r="AE16" i="13" s="1"/>
  <c r="AI13" i="13"/>
  <c r="BB21" i="13"/>
  <c r="AE13" i="13" s="1"/>
  <c r="BO29" i="68"/>
  <c r="AI42" i="68" s="1"/>
  <c r="BK25" i="68"/>
  <c r="AE46" i="68" s="1"/>
  <c r="BN31" i="4"/>
  <c r="AJ55" i="4" s="1"/>
  <c r="BN28" i="68"/>
  <c r="AH43" i="68" s="1"/>
  <c r="BB26" i="8"/>
  <c r="AK45" i="8" s="1"/>
  <c r="AE24" i="63"/>
  <c r="AG24" i="63"/>
  <c r="AJ21" i="5"/>
  <c r="AX32" i="48"/>
  <c r="AD29" i="48" s="1"/>
  <c r="AX25" i="8"/>
  <c r="AG46" i="8" s="1"/>
  <c r="AY30" i="55"/>
  <c r="AE31" i="55" s="1"/>
  <c r="BM9" i="17"/>
  <c r="BF9" i="17" s="1"/>
  <c r="AF6" i="17" s="1"/>
  <c r="Z6" i="61" s="1"/>
  <c r="Z8" i="61" s="1"/>
  <c r="AK24" i="47"/>
  <c r="CG24" i="63"/>
  <c r="BA16" i="14"/>
  <c r="AE18" i="14" s="1"/>
  <c r="AI18" i="14"/>
  <c r="BF16" i="12"/>
  <c r="AE18" i="12" s="1"/>
  <c r="AI18" i="12"/>
  <c r="BF11" i="12"/>
  <c r="AE23" i="12" s="1"/>
  <c r="AI23" i="12"/>
  <c r="BI24" i="63"/>
  <c r="BO25" i="68"/>
  <c r="AI46" i="68" s="1"/>
  <c r="AF24" i="63"/>
  <c r="BB11" i="13"/>
  <c r="AE23" i="13" s="1"/>
  <c r="AI23" i="13"/>
  <c r="AH12" i="5"/>
  <c r="AH16" i="5" s="1"/>
  <c r="BN14" i="5"/>
  <c r="BI19" i="66"/>
  <c r="AD15" i="66" s="1"/>
  <c r="BJ19" i="66"/>
  <c r="AE15" i="66" s="1"/>
  <c r="BK19" i="66"/>
  <c r="AF15" i="66" s="1"/>
  <c r="AK15" i="66"/>
  <c r="AZ30" i="55"/>
  <c r="AD31" i="55" s="1"/>
  <c r="BN36" i="11"/>
  <c r="AJ33" i="11" s="1"/>
  <c r="AW30" i="55"/>
  <c r="AG31" i="55" s="1"/>
  <c r="BA27" i="8"/>
  <c r="AJ44" i="8" s="1"/>
  <c r="BP24" i="66"/>
  <c r="BP6" i="66" s="1"/>
  <c r="BI6" i="66" s="1"/>
  <c r="AD6" i="66" s="1"/>
  <c r="BL16" i="5"/>
  <c r="AH6" i="5" s="1"/>
  <c r="BO32" i="4"/>
  <c r="AK54" i="4" s="1"/>
  <c r="AW26" i="8"/>
  <c r="AF45" i="8" s="1"/>
  <c r="AY28" i="8"/>
  <c r="AH43" i="8" s="1"/>
  <c r="AW25" i="8"/>
  <c r="BM31" i="4"/>
  <c r="AI55" i="4" s="1"/>
  <c r="AY25" i="8"/>
  <c r="AH46" i="8" s="1"/>
  <c r="AI17" i="13"/>
  <c r="BB17" i="13"/>
  <c r="AE17" i="13" s="1"/>
  <c r="BH13" i="5"/>
  <c r="AJ13" i="5"/>
  <c r="BI13" i="5"/>
  <c r="AE13" i="5" s="1"/>
  <c r="AI17" i="14"/>
  <c r="BA17" i="14"/>
  <c r="AE17" i="14" s="1"/>
  <c r="BB27" i="8"/>
  <c r="AK44" i="8" s="1"/>
  <c r="BF17" i="12"/>
  <c r="AE17" i="12" s="1"/>
  <c r="AZ29" i="8"/>
  <c r="AI42" i="8" s="1"/>
  <c r="BP27" i="68"/>
  <c r="AJ44" i="68" s="1"/>
  <c r="AY27" i="8"/>
  <c r="AX28" i="8"/>
  <c r="AG43" i="8" s="1"/>
  <c r="AE16" i="6"/>
  <c r="BD18" i="6"/>
  <c r="AJ15" i="65"/>
  <c r="BH11" i="65"/>
  <c r="AJ6" i="47"/>
  <c r="AI11" i="14"/>
  <c r="BA23" i="14"/>
  <c r="AE11" i="14" s="1"/>
  <c r="BO6" i="63"/>
  <c r="AF6" i="63" s="1"/>
  <c r="BP6" i="63"/>
  <c r="AH6" i="63" s="1"/>
  <c r="BD22" i="16"/>
  <c r="AF12" i="16" s="1"/>
  <c r="AL12" i="16"/>
  <c r="BB22" i="16"/>
  <c r="AD12" i="16" s="1"/>
  <c r="BC22" i="16"/>
  <c r="AE12" i="16" s="1"/>
  <c r="AI19" i="12"/>
  <c r="BF15" i="12"/>
  <c r="AE19" i="12" s="1"/>
  <c r="AJ13" i="65"/>
  <c r="BH13" i="65"/>
  <c r="BD18" i="16"/>
  <c r="AF16" i="16" s="1"/>
  <c r="BB18" i="16"/>
  <c r="AD16" i="16" s="1"/>
  <c r="AL16" i="16"/>
  <c r="BO34" i="4"/>
  <c r="AK52" i="4" s="1"/>
  <c r="BB28" i="8"/>
  <c r="AK43" i="8" s="1"/>
  <c r="AX29" i="8"/>
  <c r="AG42" i="8" s="1"/>
  <c r="BQ28" i="68"/>
  <c r="AK43" i="68" s="1"/>
  <c r="AH6" i="12"/>
  <c r="AJ4" i="69" s="1"/>
  <c r="AJ12" i="69" s="1"/>
  <c r="BC18" i="16"/>
  <c r="AE16" i="16" s="1"/>
  <c r="AX28" i="48"/>
  <c r="AD33" i="48" s="1"/>
  <c r="AW32" i="55"/>
  <c r="AG29" i="55" s="1"/>
  <c r="BO31" i="4"/>
  <c r="AK55" i="4" s="1"/>
  <c r="AW32" i="48"/>
  <c r="AE29" i="48" s="1"/>
  <c r="BM34" i="4"/>
  <c r="AI52" i="4" s="1"/>
  <c r="BN34" i="11"/>
  <c r="AJ35" i="11" s="1"/>
  <c r="AN13" i="53"/>
  <c r="BD21" i="53"/>
  <c r="AD13" i="53" s="1"/>
  <c r="BF21" i="53"/>
  <c r="AF13" i="53" s="1"/>
  <c r="BG21" i="53"/>
  <c r="AG13" i="53" s="1"/>
  <c r="BI11" i="65"/>
  <c r="AE15" i="65" s="1"/>
  <c r="AI16" i="65"/>
  <c r="BA15" i="14"/>
  <c r="AE19" i="14" s="1"/>
  <c r="AI19" i="14"/>
  <c r="BA29" i="69"/>
  <c r="AF34" i="69" s="1"/>
  <c r="BM34" i="17"/>
  <c r="BQ46" i="63"/>
  <c r="AH43" i="63" s="1"/>
  <c r="BJ30" i="16"/>
  <c r="AL33" i="16" s="1"/>
  <c r="AI33" i="16"/>
  <c r="AJ30" i="16"/>
  <c r="BN32" i="6"/>
  <c r="BX29" i="63"/>
  <c r="BN27" i="68"/>
  <c r="BH35" i="54"/>
  <c r="BH29" i="54"/>
  <c r="AK33" i="53"/>
  <c r="AM27" i="2"/>
  <c r="AH24" i="2"/>
  <c r="BM59" i="47"/>
  <c r="AM56" i="47" s="1"/>
  <c r="BN36" i="17"/>
  <c r="AN33" i="17" s="1"/>
  <c r="BM49" i="47"/>
  <c r="AM46" i="47" s="1"/>
  <c r="BF33" i="14"/>
  <c r="BK33" i="12"/>
  <c r="BG33" i="13"/>
  <c r="AZ29" i="69"/>
  <c r="AE34" i="69" s="1"/>
  <c r="AL30" i="53"/>
  <c r="BE29" i="13"/>
  <c r="AL55" i="47"/>
  <c r="BJ34" i="17"/>
  <c r="AK33" i="16"/>
  <c r="BW31" i="63"/>
  <c r="AX28" i="55"/>
  <c r="AF33" i="55" s="1"/>
  <c r="BV31" i="63"/>
  <c r="BW30" i="63"/>
  <c r="AX26" i="8"/>
  <c r="AV28" i="8"/>
  <c r="BN33" i="6"/>
  <c r="BJ32" i="54"/>
  <c r="AL31" i="54" s="1"/>
  <c r="AI31" i="54"/>
  <c r="BN34" i="66"/>
  <c r="AJ30" i="53"/>
  <c r="BN33" i="53"/>
  <c r="AN30" i="53" s="1"/>
  <c r="BU31" i="63"/>
  <c r="BH29" i="15"/>
  <c r="BH35" i="15"/>
  <c r="BX30" i="63"/>
  <c r="AJ33" i="54"/>
  <c r="BX35" i="63"/>
  <c r="BX34" i="63"/>
  <c r="BQ29" i="68"/>
  <c r="AK42" i="68" s="1"/>
  <c r="BL49" i="47"/>
  <c r="CB30" i="63"/>
  <c r="BJ30" i="54"/>
  <c r="AL33" i="54" s="1"/>
  <c r="AI33" i="54"/>
  <c r="AK30" i="15"/>
  <c r="BM30" i="4"/>
  <c r="AZ33" i="55"/>
  <c r="AD28" i="55" s="1"/>
  <c r="AK33" i="54"/>
  <c r="BB24" i="8"/>
  <c r="AK47" i="8" s="1"/>
  <c r="AW24" i="8"/>
  <c r="AJ32" i="53"/>
  <c r="BN31" i="53"/>
  <c r="AN32" i="53" s="1"/>
  <c r="AV31" i="42"/>
  <c r="AD30" i="43"/>
  <c r="AF30" i="43" s="1"/>
  <c r="AD30" i="42"/>
  <c r="BJ47" i="47"/>
  <c r="AJ30" i="66"/>
  <c r="BK35" i="17"/>
  <c r="AM30" i="53"/>
  <c r="AV30" i="42"/>
  <c r="AD31" i="43"/>
  <c r="AF31" i="43" s="1"/>
  <c r="AD31" i="42"/>
  <c r="AL31" i="53"/>
  <c r="BJ46" i="47"/>
  <c r="AU30" i="42"/>
  <c r="AD31" i="44"/>
  <c r="AF31" i="44" s="1"/>
  <c r="AE31" i="42"/>
  <c r="BN29" i="68"/>
  <c r="AX29" i="48"/>
  <c r="AD32" i="48" s="1"/>
  <c r="BW33" i="63"/>
  <c r="BO29" i="66"/>
  <c r="BY31" i="63"/>
  <c r="BB29" i="8"/>
  <c r="AK42" i="8" s="1"/>
  <c r="AX31" i="48"/>
  <c r="AD30" i="48" s="1"/>
  <c r="AK30" i="16"/>
  <c r="BQ44" i="63"/>
  <c r="AH45" i="63" s="1"/>
  <c r="AJ30" i="15"/>
  <c r="AW31" i="48"/>
  <c r="AE30" i="48" s="1"/>
  <c r="AJ33" i="6"/>
  <c r="AJ32" i="16"/>
  <c r="AJ31" i="54"/>
  <c r="BY30" i="63"/>
  <c r="BK46" i="47"/>
  <c r="AJ31" i="6"/>
  <c r="BJ32" i="17"/>
  <c r="BN31" i="66"/>
  <c r="BQ42" i="63"/>
  <c r="AH47" i="63" s="1"/>
  <c r="AY31" i="55"/>
  <c r="AE30" i="55" s="1"/>
  <c r="AX31" i="55"/>
  <c r="AF30" i="55" s="1"/>
  <c r="AJ29" i="54"/>
  <c r="BD23" i="53"/>
  <c r="AD11" i="53" s="1"/>
  <c r="AN11" i="53"/>
  <c r="BE23" i="53"/>
  <c r="AE11" i="53" s="1"/>
  <c r="BG23" i="53"/>
  <c r="AG11" i="53" s="1"/>
  <c r="BP25" i="68"/>
  <c r="BL27" i="68"/>
  <c r="AK55" i="47"/>
  <c r="BY29" i="63"/>
  <c r="BN32" i="4"/>
  <c r="AK33" i="15"/>
  <c r="AM6" i="53"/>
  <c r="BE6" i="13"/>
  <c r="BE24" i="13"/>
  <c r="AI11" i="15"/>
  <c r="AI24" i="15" s="1"/>
  <c r="BK23" i="15"/>
  <c r="BC23" i="15" s="1"/>
  <c r="AD11" i="15" s="1"/>
  <c r="AJ33" i="16"/>
  <c r="AV29" i="42"/>
  <c r="AD32" i="42"/>
  <c r="AD32" i="43"/>
  <c r="AF32" i="43" s="1"/>
  <c r="AK9" i="17"/>
  <c r="BM6" i="17"/>
  <c r="BE6" i="17" s="1"/>
  <c r="AE9" i="17" s="1"/>
  <c r="Y18" i="61" s="1"/>
  <c r="Y20" i="61" s="1"/>
  <c r="AL6" i="53"/>
  <c r="BN6" i="53"/>
  <c r="BF6" i="53" s="1"/>
  <c r="AF6" i="53" s="1"/>
  <c r="AK29" i="54"/>
  <c r="AL12" i="53"/>
  <c r="AL24" i="53" s="1"/>
  <c r="BN22" i="53"/>
  <c r="BF22" i="53" s="1"/>
  <c r="AF12" i="53" s="1"/>
  <c r="BL24" i="53"/>
  <c r="BJ48" i="47"/>
  <c r="BY35" i="63"/>
  <c r="BY34" i="63"/>
  <c r="AC28" i="67"/>
  <c r="AC29" i="67"/>
  <c r="AC31" i="67"/>
  <c r="AC30" i="67"/>
  <c r="AC32" i="67"/>
  <c r="BD13" i="6"/>
  <c r="AE21" i="6"/>
  <c r="BH29" i="16"/>
  <c r="AM31" i="53"/>
  <c r="BV32" i="63"/>
  <c r="BJ33" i="17"/>
  <c r="BJ49" i="47"/>
  <c r="BJ35" i="15"/>
  <c r="BJ29" i="15"/>
  <c r="BI29" i="16"/>
  <c r="BX33" i="63"/>
  <c r="AH32" i="12"/>
  <c r="BM35" i="17"/>
  <c r="AL58" i="47"/>
  <c r="BM36" i="17"/>
  <c r="CE34" i="63"/>
  <c r="BJ34" i="63" s="1"/>
  <c r="BJ35" i="63" s="1"/>
  <c r="CE35" i="63"/>
  <c r="BV33" i="63"/>
  <c r="AM32" i="53"/>
  <c r="AV29" i="48"/>
  <c r="AF32" i="48" s="1"/>
  <c r="BJ36" i="17"/>
  <c r="BX32" i="63"/>
  <c r="AW28" i="8"/>
  <c r="BU33" i="63"/>
  <c r="BN31" i="6"/>
  <c r="BM37" i="17"/>
  <c r="BJ34" i="16"/>
  <c r="AL29" i="16" s="1"/>
  <c r="AI29" i="16"/>
  <c r="BO36" i="11"/>
  <c r="AK29" i="53"/>
  <c r="BJ50" i="47"/>
  <c r="AY29" i="55"/>
  <c r="AE32" i="55" s="1"/>
  <c r="CB31" i="63"/>
  <c r="AJ60" i="47"/>
  <c r="BJ61" i="47"/>
  <c r="AJ30" i="6"/>
  <c r="BQ43" i="63"/>
  <c r="AH46" i="63" s="1"/>
  <c r="BN24" i="68"/>
  <c r="AU32" i="42"/>
  <c r="AD29" i="44"/>
  <c r="AF29" i="44" s="1"/>
  <c r="AE29" i="42"/>
  <c r="AJ31" i="15"/>
  <c r="AZ32" i="55"/>
  <c r="AD29" i="55" s="1"/>
  <c r="AV32" i="48"/>
  <c r="AF29" i="48" s="1"/>
  <c r="BY32" i="63"/>
  <c r="AV28" i="42"/>
  <c r="AD33" i="43"/>
  <c r="AF33" i="43" s="1"/>
  <c r="AD33" i="42"/>
  <c r="AK31" i="16"/>
  <c r="BK27" i="68"/>
  <c r="AJ32" i="54"/>
  <c r="AL59" i="47"/>
  <c r="AV26" i="8"/>
  <c r="AJ45" i="8"/>
  <c r="BL28" i="68"/>
  <c r="AK32" i="16"/>
  <c r="AK29" i="16"/>
  <c r="BA28" i="8"/>
  <c r="AZ25" i="8"/>
  <c r="BO32" i="11"/>
  <c r="BN34" i="17"/>
  <c r="AN35" i="17" s="1"/>
  <c r="BM57" i="47"/>
  <c r="AM58" i="47" s="1"/>
  <c r="BF31" i="14"/>
  <c r="BG31" i="13"/>
  <c r="AM25" i="2"/>
  <c r="AH26" i="2"/>
  <c r="BK31" i="12"/>
  <c r="BM47" i="47"/>
  <c r="AM48" i="47" s="1"/>
  <c r="BL29" i="53"/>
  <c r="AJ32" i="15"/>
  <c r="AJ33" i="15"/>
  <c r="BL50" i="47"/>
  <c r="CC34" i="63"/>
  <c r="BH34" i="63" s="1"/>
  <c r="BH35" i="63" s="1"/>
  <c r="CC35" i="63"/>
  <c r="BJ34" i="54"/>
  <c r="AL29" i="54" s="1"/>
  <c r="AI29" i="54"/>
  <c r="BL37" i="17"/>
  <c r="BM32" i="17"/>
  <c r="BL46" i="47"/>
  <c r="AX30" i="48"/>
  <c r="AD31" i="48" s="1"/>
  <c r="AJ29" i="16"/>
  <c r="CD34" i="63"/>
  <c r="BI34" i="63" s="1"/>
  <c r="BI35" i="63" s="1"/>
  <c r="CD35" i="63"/>
  <c r="BQ25" i="68"/>
  <c r="AK46" i="68" s="1"/>
  <c r="BN30" i="4"/>
  <c r="BM29" i="53"/>
  <c r="AJ33" i="53"/>
  <c r="BN30" i="53"/>
  <c r="AN33" i="53" s="1"/>
  <c r="BK47" i="47"/>
  <c r="AW30" i="48"/>
  <c r="AE31" i="48" s="1"/>
  <c r="AX30" i="55"/>
  <c r="AF31" i="55" s="1"/>
  <c r="BW29" i="63"/>
  <c r="BP26" i="68"/>
  <c r="BB25" i="8"/>
  <c r="AK46" i="8" s="1"/>
  <c r="BL35" i="17"/>
  <c r="BI35" i="54"/>
  <c r="BI29" i="54"/>
  <c r="BQ24" i="68"/>
  <c r="AK47" i="68" s="1"/>
  <c r="BW35" i="63"/>
  <c r="BW34" i="63"/>
  <c r="AJ29" i="15"/>
  <c r="BO26" i="68"/>
  <c r="BL34" i="17"/>
  <c r="AY26" i="8"/>
  <c r="BP29" i="68"/>
  <c r="BF23" i="53"/>
  <c r="AF11" i="53" s="1"/>
  <c r="BM26" i="68"/>
  <c r="AC21" i="7"/>
  <c r="AC17" i="7"/>
  <c r="AC22" i="7"/>
  <c r="AC18" i="7"/>
  <c r="AC19" i="7"/>
  <c r="AM12" i="53"/>
  <c r="AM24" i="53" s="1"/>
  <c r="BM24" i="53"/>
  <c r="AH11" i="13"/>
  <c r="BA23" i="13"/>
  <c r="AD11" i="13" s="1"/>
  <c r="BF23" i="13"/>
  <c r="AK47" i="47"/>
  <c r="BO37" i="11"/>
  <c r="AJ33" i="66"/>
  <c r="AJ29" i="6"/>
  <c r="AK30" i="54"/>
  <c r="AJ31" i="16"/>
  <c r="AY28" i="55"/>
  <c r="AE33" i="55" s="1"/>
  <c r="AI32" i="15"/>
  <c r="BK31" i="15"/>
  <c r="AL32" i="15" s="1"/>
  <c r="AV32" i="42"/>
  <c r="AD29" i="43"/>
  <c r="AF29" i="43" s="1"/>
  <c r="AD29" i="42"/>
  <c r="BK24" i="68"/>
  <c r="AZ28" i="55"/>
  <c r="AD33" i="55" s="1"/>
  <c r="BA24" i="8"/>
  <c r="AW27" i="8"/>
  <c r="AJ32" i="6"/>
  <c r="AX32" i="55"/>
  <c r="AF29" i="55" s="1"/>
  <c r="CB29" i="63"/>
  <c r="BN32" i="66"/>
  <c r="BJ45" i="47"/>
  <c r="AJ57" i="47"/>
  <c r="AJ29" i="66"/>
  <c r="BX31" i="63"/>
  <c r="BO34" i="11"/>
  <c r="AJ32" i="66"/>
  <c r="AV31" i="48"/>
  <c r="AF30" i="48" s="1"/>
  <c r="BF30" i="14"/>
  <c r="BM46" i="47"/>
  <c r="AM49" i="47" s="1"/>
  <c r="AM24" i="2"/>
  <c r="BG30" i="13"/>
  <c r="BK30" i="12"/>
  <c r="AH27" i="2"/>
  <c r="BN33" i="17"/>
  <c r="AN36" i="17" s="1"/>
  <c r="BM56" i="47"/>
  <c r="AM59" i="47" s="1"/>
  <c r="BP38" i="11"/>
  <c r="BP32" i="11"/>
  <c r="AL37" i="11" s="1"/>
  <c r="AL38" i="11" s="1"/>
  <c r="BN30" i="6"/>
  <c r="BM45" i="47"/>
  <c r="BK29" i="12"/>
  <c r="BG29" i="13"/>
  <c r="BM55" i="47"/>
  <c r="BF55" i="47" s="1"/>
  <c r="AD60" i="47" s="1"/>
  <c r="AM23" i="2"/>
  <c r="BF29" i="14"/>
  <c r="BN32" i="17"/>
  <c r="AN37" i="17" s="1"/>
  <c r="AH28" i="2"/>
  <c r="BN34" i="4"/>
  <c r="CB33" i="63"/>
  <c r="AY24" i="8"/>
  <c r="AK32" i="53"/>
  <c r="AL56" i="47"/>
  <c r="AK31" i="15"/>
  <c r="BM60" i="47"/>
  <c r="AM55" i="47" s="1"/>
  <c r="BF34" i="14"/>
  <c r="BM50" i="47"/>
  <c r="AM45" i="47" s="1"/>
  <c r="BN37" i="17"/>
  <c r="AN32" i="17" s="1"/>
  <c r="BG34" i="13"/>
  <c r="BK34" i="12"/>
  <c r="AM28" i="2"/>
  <c r="AH23" i="2"/>
  <c r="BJ35" i="17"/>
  <c r="AU28" i="42"/>
  <c r="AD33" i="44"/>
  <c r="AF33" i="44" s="1"/>
  <c r="AE33" i="42"/>
  <c r="AJ59" i="47"/>
  <c r="BD29" i="14"/>
  <c r="BK26" i="68"/>
  <c r="AI30" i="16"/>
  <c r="BJ33" i="16"/>
  <c r="AL30" i="16" s="1"/>
  <c r="BN32" i="53"/>
  <c r="AN31" i="53" s="1"/>
  <c r="AJ31" i="53"/>
  <c r="BN26" i="68"/>
  <c r="BP28" i="68"/>
  <c r="BK34" i="17"/>
  <c r="AW28" i="55"/>
  <c r="AG33" i="55" s="1"/>
  <c r="AX27" i="8"/>
  <c r="BO33" i="11"/>
  <c r="AY32" i="55"/>
  <c r="AE29" i="55" s="1"/>
  <c r="AY33" i="55"/>
  <c r="AE28" i="55" s="1"/>
  <c r="BU29" i="63"/>
  <c r="AK59" i="47"/>
  <c r="BM27" i="68"/>
  <c r="BI35" i="15"/>
  <c r="BI29" i="15"/>
  <c r="BJ37" i="17"/>
  <c r="BN37" i="11"/>
  <c r="AK60" i="47"/>
  <c r="BK61" i="47"/>
  <c r="AV30" i="48"/>
  <c r="AF31" i="48" s="1"/>
  <c r="BG29" i="54"/>
  <c r="BG35" i="54"/>
  <c r="BN33" i="66"/>
  <c r="BM28" i="68"/>
  <c r="BO35" i="11"/>
  <c r="AX29" i="55"/>
  <c r="AF32" i="55" s="1"/>
  <c r="BK37" i="17"/>
  <c r="BK45" i="47"/>
  <c r="BA29" i="8"/>
  <c r="BK32" i="17"/>
  <c r="BJ29" i="53"/>
  <c r="CB34" i="63"/>
  <c r="BK28" i="68"/>
  <c r="BY33" i="63"/>
  <c r="BO28" i="68"/>
  <c r="AV29" i="8"/>
  <c r="AM33" i="53"/>
  <c r="AL33" i="53"/>
  <c r="BW32" i="63"/>
  <c r="BL33" i="17"/>
  <c r="AL57" i="47"/>
  <c r="AK58" i="47"/>
  <c r="AK29" i="15"/>
  <c r="AW33" i="48"/>
  <c r="AE28" i="48" s="1"/>
  <c r="BL32" i="17"/>
  <c r="BL26" i="68"/>
  <c r="BJ31" i="54"/>
  <c r="AL32" i="54" s="1"/>
  <c r="AI32" i="54"/>
  <c r="BK33" i="15"/>
  <c r="AL30" i="15" s="1"/>
  <c r="AI30" i="15"/>
  <c r="BK50" i="47"/>
  <c r="BI6" i="54"/>
  <c r="BJ24" i="54"/>
  <c r="BJ6" i="54" s="1"/>
  <c r="BU34" i="63"/>
  <c r="BO29" i="6"/>
  <c r="AF12" i="7"/>
  <c r="AC9" i="7" s="1"/>
  <c r="AK31" i="53"/>
  <c r="AL23" i="11"/>
  <c r="BI14" i="11"/>
  <c r="AE22" i="11" s="1"/>
  <c r="BJ14" i="11"/>
  <c r="AD22" i="11" s="1"/>
  <c r="BH14" i="11"/>
  <c r="AF22" i="11" s="1"/>
  <c r="AL32" i="53"/>
  <c r="BM32" i="4"/>
  <c r="AV24" i="8"/>
  <c r="AI30" i="54"/>
  <c r="BJ33" i="54"/>
  <c r="AL30" i="54" s="1"/>
  <c r="BL36" i="17"/>
  <c r="AL60" i="47"/>
  <c r="BL61" i="47"/>
  <c r="BN34" i="6"/>
  <c r="CF34" i="63"/>
  <c r="BK34" i="63" s="1"/>
  <c r="BK35" i="63" s="1"/>
  <c r="CF35" i="63"/>
  <c r="BN32" i="11"/>
  <c r="BL47" i="47"/>
  <c r="AJ58" i="47"/>
  <c r="AK30" i="53"/>
  <c r="BK34" i="15"/>
  <c r="AL29" i="15" s="1"/>
  <c r="AI29" i="15"/>
  <c r="AX24" i="8"/>
  <c r="AJ31" i="66"/>
  <c r="BK49" i="47"/>
  <c r="AL29" i="53"/>
  <c r="BL48" i="47"/>
  <c r="AV28" i="48"/>
  <c r="AF33" i="48" s="1"/>
  <c r="BL25" i="68"/>
  <c r="AV33" i="48"/>
  <c r="AF28" i="48" s="1"/>
  <c r="AK56" i="47"/>
  <c r="CB32" i="63"/>
  <c r="BG29" i="16"/>
  <c r="BM29" i="68"/>
  <c r="BN33" i="11"/>
  <c r="AU33" i="42"/>
  <c r="AE28" i="42"/>
  <c r="AD28" i="44"/>
  <c r="AF28" i="44" s="1"/>
  <c r="AV27" i="8"/>
  <c r="AV33" i="42"/>
  <c r="AD28" i="43"/>
  <c r="AF28" i="43" s="1"/>
  <c r="AD28" i="42"/>
  <c r="AM29" i="53"/>
  <c r="AX33" i="48"/>
  <c r="AD28" i="48" s="1"/>
  <c r="BK36" i="17"/>
  <c r="AW28" i="48"/>
  <c r="AE33" i="48" s="1"/>
  <c r="BK33" i="17"/>
  <c r="BK30" i="15"/>
  <c r="AL33" i="15" s="1"/>
  <c r="AI33" i="15"/>
  <c r="AK32" i="15"/>
  <c r="AZ27" i="8"/>
  <c r="AK57" i="47"/>
  <c r="BQ47" i="63"/>
  <c r="AH42" i="63" s="1"/>
  <c r="BQ27" i="68"/>
  <c r="AK44" i="68" s="1"/>
  <c r="BU32" i="63"/>
  <c r="BU30" i="63"/>
  <c r="BV29" i="63"/>
  <c r="BP24" i="68"/>
  <c r="BV35" i="63"/>
  <c r="BV34" i="63"/>
  <c r="BN30" i="66"/>
  <c r="BL24" i="68"/>
  <c r="BN29" i="66"/>
  <c r="BK29" i="53"/>
  <c r="BN29" i="6"/>
  <c r="AJ29" i="53"/>
  <c r="BN34" i="53"/>
  <c r="AN29" i="53" s="1"/>
  <c r="BM24" i="68"/>
  <c r="AZ29" i="55"/>
  <c r="AD32" i="55" s="1"/>
  <c r="BI29" i="12"/>
  <c r="BF32" i="14"/>
  <c r="BK32" i="12"/>
  <c r="AM26" i="2"/>
  <c r="BM58" i="47"/>
  <c r="AM57" i="47" s="1"/>
  <c r="BG32" i="13"/>
  <c r="AH25" i="2"/>
  <c r="BN35" i="17"/>
  <c r="AN34" i="17" s="1"/>
  <c r="BM48" i="47"/>
  <c r="AM47" i="47" s="1"/>
  <c r="AU29" i="42"/>
  <c r="AE32" i="42"/>
  <c r="AD32" i="44"/>
  <c r="AF32" i="44" s="1"/>
  <c r="BO24" i="68"/>
  <c r="AK32" i="54"/>
  <c r="BV30" i="63"/>
  <c r="AW29" i="55"/>
  <c r="AG32" i="55" s="1"/>
  <c r="AJ30" i="54"/>
  <c r="AI31" i="15"/>
  <c r="BK32" i="15"/>
  <c r="AL31" i="15" s="1"/>
  <c r="AW29" i="48"/>
  <c r="AE32" i="48" s="1"/>
  <c r="AI32" i="16"/>
  <c r="BJ31" i="16"/>
  <c r="AL32" i="16" s="1"/>
  <c r="AK31" i="54"/>
  <c r="BL45" i="47"/>
  <c r="BQ45" i="63"/>
  <c r="AH44" i="63" s="1"/>
  <c r="AZ24" i="8"/>
  <c r="AJ55" i="47"/>
  <c r="BJ32" i="16"/>
  <c r="AL31" i="16" s="1"/>
  <c r="AI31" i="16"/>
  <c r="AJ56" i="47"/>
  <c r="AL14" i="11"/>
  <c r="BI23" i="11"/>
  <c r="AE13" i="11" s="1"/>
  <c r="BJ23" i="11"/>
  <c r="AD13" i="11" s="1"/>
  <c r="BH23" i="11"/>
  <c r="AF13" i="11" s="1"/>
  <c r="BM33" i="17"/>
  <c r="AK12" i="54"/>
  <c r="AK24" i="54" s="1"/>
  <c r="BJ22" i="54"/>
  <c r="BD22" i="54" s="1"/>
  <c r="AF12" i="54" s="1"/>
  <c r="BH24" i="11"/>
  <c r="AF12" i="11" s="1"/>
  <c r="AL13" i="11"/>
  <c r="BI24" i="11"/>
  <c r="AE12" i="11" s="1"/>
  <c r="BJ24" i="11"/>
  <c r="AD12" i="11" s="1"/>
  <c r="AU31" i="42"/>
  <c r="AE30" i="42"/>
  <c r="AD30" i="44"/>
  <c r="AF30" i="44" s="1"/>
  <c r="BH6" i="15"/>
  <c r="BH24" i="15"/>
  <c r="BK24" i="15" s="1"/>
  <c r="BK6" i="15" s="1"/>
  <c r="AI19" i="13" l="1"/>
  <c r="BB15" i="13"/>
  <c r="AE19" i="13" s="1"/>
  <c r="BA18" i="14"/>
  <c r="AE16" i="14" s="1"/>
  <c r="BE19" i="68"/>
  <c r="AG19" i="68" s="1"/>
  <c r="BN6" i="63"/>
  <c r="AD6" i="63" s="1"/>
  <c r="BF23" i="12"/>
  <c r="AE11" i="12" s="1"/>
  <c r="BE33" i="12"/>
  <c r="AD30" i="12" s="1"/>
  <c r="BA12" i="14"/>
  <c r="AE22" i="14" s="1"/>
  <c r="BB13" i="13"/>
  <c r="AE21" i="13" s="1"/>
  <c r="BG19" i="68"/>
  <c r="AI19" i="68" s="1"/>
  <c r="BF19" i="68"/>
  <c r="AH19" i="68" s="1"/>
  <c r="BC19" i="68"/>
  <c r="AE19" i="68" s="1"/>
  <c r="AJ47" i="79"/>
  <c r="AS24" i="79"/>
  <c r="AJ58" i="79" s="1"/>
  <c r="AJ42" i="79"/>
  <c r="AS29" i="79"/>
  <c r="AJ53" i="79" s="1"/>
  <c r="AF42" i="79"/>
  <c r="AO29" i="79"/>
  <c r="AF53" i="79" s="1"/>
  <c r="AR24" i="79"/>
  <c r="AI58" i="79" s="1"/>
  <c r="AI47" i="79"/>
  <c r="AG47" i="79"/>
  <c r="AP24" i="79"/>
  <c r="AG58" i="79" s="1"/>
  <c r="AP25" i="79"/>
  <c r="AG57" i="79" s="1"/>
  <c r="AK46" i="79"/>
  <c r="AH46" i="79"/>
  <c r="AQ25" i="79"/>
  <c r="AH57" i="79" s="1"/>
  <c r="AI43" i="79"/>
  <c r="AR28" i="79"/>
  <c r="AI54" i="79" s="1"/>
  <c r="AO26" i="79"/>
  <c r="AF56" i="79" s="1"/>
  <c r="AF45" i="79"/>
  <c r="AQ29" i="79"/>
  <c r="AH53" i="79" s="1"/>
  <c r="AH42" i="79"/>
  <c r="AJ44" i="79"/>
  <c r="AS27" i="79"/>
  <c r="AJ55" i="79" s="1"/>
  <c r="AF44" i="79"/>
  <c r="AO27" i="79"/>
  <c r="AF55" i="79" s="1"/>
  <c r="AH45" i="79"/>
  <c r="AQ26" i="79"/>
  <c r="AH56" i="79" s="1"/>
  <c r="AH43" i="79"/>
  <c r="AQ28" i="79"/>
  <c r="AH54" i="79" s="1"/>
  <c r="AI42" i="79"/>
  <c r="AR29" i="79"/>
  <c r="AI53" i="79" s="1"/>
  <c r="AG42" i="79"/>
  <c r="AP29" i="79"/>
  <c r="AG53" i="79" s="1"/>
  <c r="AE42" i="79"/>
  <c r="AN29" i="79"/>
  <c r="AE53" i="79" s="1"/>
  <c r="AE45" i="79"/>
  <c r="AN26" i="79"/>
  <c r="AE56" i="79" s="1"/>
  <c r="AR27" i="79"/>
  <c r="AI55" i="79" s="1"/>
  <c r="AI44" i="79"/>
  <c r="AG44" i="79"/>
  <c r="AP27" i="79"/>
  <c r="AG55" i="79" s="1"/>
  <c r="AS26" i="79"/>
  <c r="AJ56" i="79" s="1"/>
  <c r="AJ45" i="79"/>
  <c r="AF46" i="79"/>
  <c r="AO25" i="79"/>
  <c r="AF57" i="79" s="1"/>
  <c r="AF47" i="79"/>
  <c r="AO24" i="79"/>
  <c r="AF58" i="79" s="1"/>
  <c r="AS25" i="79"/>
  <c r="AJ57" i="79" s="1"/>
  <c r="AJ46" i="79"/>
  <c r="AE47" i="79"/>
  <c r="AN24" i="79"/>
  <c r="AE58" i="79" s="1"/>
  <c r="AE44" i="79"/>
  <c r="AN27" i="79"/>
  <c r="AE55" i="79" s="1"/>
  <c r="AI45" i="79"/>
  <c r="AR26" i="79"/>
  <c r="AI56" i="79" s="1"/>
  <c r="AG45" i="79"/>
  <c r="AP26" i="79"/>
  <c r="AG56" i="79" s="1"/>
  <c r="AE46" i="79"/>
  <c r="AN25" i="79"/>
  <c r="AE57" i="79" s="1"/>
  <c r="AG43" i="79"/>
  <c r="AP28" i="79"/>
  <c r="AG54" i="79" s="1"/>
  <c r="AE43" i="79"/>
  <c r="AN28" i="79"/>
  <c r="AE54" i="79" s="1"/>
  <c r="AH47" i="79"/>
  <c r="AQ24" i="79"/>
  <c r="AH58" i="79" s="1"/>
  <c r="AO28" i="79"/>
  <c r="AF54" i="79" s="1"/>
  <c r="AF43" i="79"/>
  <c r="AQ27" i="79"/>
  <c r="AH55" i="79" s="1"/>
  <c r="AH44" i="79"/>
  <c r="AJ43" i="79"/>
  <c r="AS28" i="79"/>
  <c r="AJ54" i="79" s="1"/>
  <c r="AI46" i="79"/>
  <c r="AR25" i="79"/>
  <c r="AI57" i="79" s="1"/>
  <c r="AZ32" i="14"/>
  <c r="AD31" i="14" s="1"/>
  <c r="AH24" i="13"/>
  <c r="AI14" i="14"/>
  <c r="BA20" i="14"/>
  <c r="AE14" i="14" s="1"/>
  <c r="BE31" i="12"/>
  <c r="AD32" i="12" s="1"/>
  <c r="AZ30" i="79"/>
  <c r="AW30" i="79"/>
  <c r="AJ24" i="14"/>
  <c r="AZ30" i="14"/>
  <c r="AD33" i="14" s="1"/>
  <c r="AV30" i="79"/>
  <c r="AY30" i="79"/>
  <c r="BA30" i="79"/>
  <c r="AJ48" i="79" s="1"/>
  <c r="AX30" i="79"/>
  <c r="BF19" i="12"/>
  <c r="AE15" i="12" s="1"/>
  <c r="AI15" i="12"/>
  <c r="BB30" i="79"/>
  <c r="BA31" i="13"/>
  <c r="AD32" i="13" s="1"/>
  <c r="AZ31" i="14"/>
  <c r="AD32" i="14" s="1"/>
  <c r="AE35" i="69"/>
  <c r="AI15" i="13"/>
  <c r="AI12" i="12"/>
  <c r="BF22" i="12"/>
  <c r="AE12" i="12" s="1"/>
  <c r="AI13" i="14"/>
  <c r="BA21" i="14"/>
  <c r="AE13" i="14" s="1"/>
  <c r="BE32" i="12"/>
  <c r="AD31" i="12" s="1"/>
  <c r="AF35" i="69"/>
  <c r="AZ33" i="14"/>
  <c r="AD30" i="14" s="1"/>
  <c r="AZ35" i="69"/>
  <c r="BI35" i="12"/>
  <c r="BA35" i="69"/>
  <c r="AI14" i="12"/>
  <c r="BF20" i="12"/>
  <c r="AE14" i="12" s="1"/>
  <c r="BF21" i="12"/>
  <c r="AE13" i="12" s="1"/>
  <c r="AJ24" i="13"/>
  <c r="AE15" i="2"/>
  <c r="BF18" i="12"/>
  <c r="AE16" i="12" s="1"/>
  <c r="AE16" i="2"/>
  <c r="AE6" i="2"/>
  <c r="AJ24" i="12"/>
  <c r="BB22" i="13"/>
  <c r="AE12" i="13" s="1"/>
  <c r="AN27" i="17"/>
  <c r="BL33" i="4"/>
  <c r="AH53" i="4" s="1"/>
  <c r="AE12" i="2"/>
  <c r="AE4" i="2"/>
  <c r="AE11" i="2"/>
  <c r="AE10" i="2"/>
  <c r="AE9" i="2"/>
  <c r="AE7" i="2"/>
  <c r="AE5" i="2"/>
  <c r="AE14" i="2"/>
  <c r="AE13" i="2"/>
  <c r="BL32" i="4"/>
  <c r="AH54" i="4" s="1"/>
  <c r="Y55" i="61"/>
  <c r="Z55" i="61"/>
  <c r="W55" i="61"/>
  <c r="X55" i="61"/>
  <c r="AS19" i="8"/>
  <c r="AJ19" i="8" s="1"/>
  <c r="AP19" i="8"/>
  <c r="AG19" i="8" s="1"/>
  <c r="AR19" i="8"/>
  <c r="AI19" i="8" s="1"/>
  <c r="AK37" i="8"/>
  <c r="AQ19" i="8"/>
  <c r="AH19" i="8" s="1"/>
  <c r="AN19" i="8"/>
  <c r="AE19" i="8" s="1"/>
  <c r="AO19" i="8"/>
  <c r="AF19" i="8" s="1"/>
  <c r="BA13" i="14"/>
  <c r="AE21" i="14" s="1"/>
  <c r="AI21" i="14"/>
  <c r="AL24" i="11"/>
  <c r="AL26" i="11" s="1"/>
  <c r="BJ13" i="11"/>
  <c r="AD23" i="11" s="1"/>
  <c r="BI13" i="11"/>
  <c r="AE23" i="11" s="1"/>
  <c r="BF27" i="17"/>
  <c r="AE27" i="17" s="1"/>
  <c r="BD27" i="17"/>
  <c r="AG27" i="17" s="1"/>
  <c r="AE19" i="6"/>
  <c r="AJ6" i="14"/>
  <c r="AL4" i="14" s="1"/>
  <c r="AL12" i="14" s="1"/>
  <c r="BG27" i="17"/>
  <c r="AD27" i="17" s="1"/>
  <c r="BB14" i="13"/>
  <c r="AE20" i="13" s="1"/>
  <c r="BF7" i="47"/>
  <c r="AD6" i="47" s="1"/>
  <c r="BM6" i="47"/>
  <c r="BG6" i="47" s="1"/>
  <c r="AG7" i="47" s="1"/>
  <c r="AN6" i="47"/>
  <c r="BM7" i="47"/>
  <c r="AM6" i="47" s="1"/>
  <c r="BE6" i="47"/>
  <c r="AE7" i="47" s="1"/>
  <c r="BF6" i="47"/>
  <c r="AD7" i="47" s="1"/>
  <c r="BD6" i="47"/>
  <c r="AF7" i="47" s="1"/>
  <c r="BD7" i="47"/>
  <c r="AF6" i="47" s="1"/>
  <c r="BE7" i="47"/>
  <c r="AE6" i="47" s="1"/>
  <c r="AN7" i="47"/>
  <c r="AJ21" i="65"/>
  <c r="AD21" i="65" s="1"/>
  <c r="AL9" i="65" s="1"/>
  <c r="BE6" i="12"/>
  <c r="AD6" i="12" s="1"/>
  <c r="AL4" i="12" s="1"/>
  <c r="AL12" i="12" s="1"/>
  <c r="BF24" i="13"/>
  <c r="BE6" i="14"/>
  <c r="BA6" i="14" s="1"/>
  <c r="AE6" i="14" s="1"/>
  <c r="BM35" i="11"/>
  <c r="AK34" i="11" s="1"/>
  <c r="BJ6" i="12"/>
  <c r="AI6" i="12" s="1"/>
  <c r="BF14" i="12"/>
  <c r="AE20" i="12" s="1"/>
  <c r="BI34" i="11"/>
  <c r="AE33" i="11" s="1"/>
  <c r="BB15" i="65"/>
  <c r="AY6" i="65" s="1"/>
  <c r="BI15" i="65"/>
  <c r="AE11" i="65" s="1"/>
  <c r="AJ11" i="65"/>
  <c r="BD23" i="6"/>
  <c r="BH13" i="4"/>
  <c r="AK22" i="4" s="1"/>
  <c r="BE22" i="4"/>
  <c r="AH13" i="4" s="1"/>
  <c r="BG13" i="4"/>
  <c r="AJ22" i="4" s="1"/>
  <c r="BD13" i="4"/>
  <c r="AG22" i="4" s="1"/>
  <c r="AL37" i="4"/>
  <c r="BD22" i="4"/>
  <c r="AG13" i="4" s="1"/>
  <c r="BF13" i="4"/>
  <c r="AI22" i="4" s="1"/>
  <c r="BH19" i="4"/>
  <c r="AK16" i="4" s="1"/>
  <c r="BF22" i="4"/>
  <c r="AI13" i="4" s="1"/>
  <c r="BE19" i="4"/>
  <c r="AH16" i="4" s="1"/>
  <c r="BG14" i="4"/>
  <c r="AJ21" i="4" s="1"/>
  <c r="BD19" i="6"/>
  <c r="AL31" i="4"/>
  <c r="BG22" i="4"/>
  <c r="AJ13" i="4" s="1"/>
  <c r="BH22" i="4"/>
  <c r="AK13" i="4" s="1"/>
  <c r="BD19" i="4"/>
  <c r="AG16" i="4" s="1"/>
  <c r="BG19" i="4"/>
  <c r="AJ16" i="4" s="1"/>
  <c r="AL30" i="4"/>
  <c r="BH20" i="4"/>
  <c r="AK15" i="4" s="1"/>
  <c r="BD20" i="4"/>
  <c r="AG15" i="4" s="1"/>
  <c r="BG20" i="4"/>
  <c r="AJ15" i="4" s="1"/>
  <c r="BE20" i="4"/>
  <c r="AH15" i="4" s="1"/>
  <c r="BH14" i="4"/>
  <c r="AK21" i="4" s="1"/>
  <c r="BG18" i="4"/>
  <c r="AJ17" i="4" s="1"/>
  <c r="BE14" i="4"/>
  <c r="AH21" i="4" s="1"/>
  <c r="BH18" i="4"/>
  <c r="AK17" i="4" s="1"/>
  <c r="AE22" i="6"/>
  <c r="BD18" i="4"/>
  <c r="AG17" i="4" s="1"/>
  <c r="BF14" i="4"/>
  <c r="AI21" i="4" s="1"/>
  <c r="AL36" i="4"/>
  <c r="BF18" i="4"/>
  <c r="AI17" i="4" s="1"/>
  <c r="AL32" i="4"/>
  <c r="BF21" i="4"/>
  <c r="AI14" i="4" s="1"/>
  <c r="AL29" i="4"/>
  <c r="BH21" i="4"/>
  <c r="AK14" i="4" s="1"/>
  <c r="BD21" i="4"/>
  <c r="AG14" i="4" s="1"/>
  <c r="BG21" i="4"/>
  <c r="AJ14" i="4" s="1"/>
  <c r="BE17" i="4"/>
  <c r="AH18" i="4" s="1"/>
  <c r="BB12" i="65"/>
  <c r="BB6" i="65" s="1"/>
  <c r="AL33" i="4"/>
  <c r="BF17" i="4"/>
  <c r="AI18" i="4" s="1"/>
  <c r="BH17" i="4"/>
  <c r="AK18" i="4" s="1"/>
  <c r="BD17" i="4"/>
  <c r="AG18" i="4" s="1"/>
  <c r="BD8" i="17"/>
  <c r="AD7" i="17" s="1"/>
  <c r="X10" i="61" s="1"/>
  <c r="X12" i="61" s="1"/>
  <c r="AM6" i="17"/>
  <c r="BE8" i="17"/>
  <c r="AE7" i="17" s="1"/>
  <c r="Y10" i="61" s="1"/>
  <c r="Y12" i="61" s="1"/>
  <c r="AM7" i="17"/>
  <c r="AL38" i="4"/>
  <c r="BH16" i="4"/>
  <c r="AK19" i="4" s="1"/>
  <c r="AL34" i="4"/>
  <c r="AJ6" i="65"/>
  <c r="AE6" i="65" s="1"/>
  <c r="BF16" i="4"/>
  <c r="AI19" i="4" s="1"/>
  <c r="BI33" i="11"/>
  <c r="AE34" i="11" s="1"/>
  <c r="BM34" i="11"/>
  <c r="AK35" i="11" s="1"/>
  <c r="AI23" i="65"/>
  <c r="BF12" i="4"/>
  <c r="AI23" i="4" s="1"/>
  <c r="AK26" i="11"/>
  <c r="BK6" i="6"/>
  <c r="AF6" i="6" s="1"/>
  <c r="BE16" i="4"/>
  <c r="AH19" i="4" s="1"/>
  <c r="BD16" i="4"/>
  <c r="AG19" i="4" s="1"/>
  <c r="AM8" i="17"/>
  <c r="BD11" i="4"/>
  <c r="AG24" i="4" s="1"/>
  <c r="BE12" i="4"/>
  <c r="AH23" i="4" s="1"/>
  <c r="BD12" i="4"/>
  <c r="AG23" i="4" s="1"/>
  <c r="BF11" i="4"/>
  <c r="AI24" i="4" s="1"/>
  <c r="BG11" i="4"/>
  <c r="AJ24" i="4" s="1"/>
  <c r="BE11" i="4"/>
  <c r="AH24" i="4" s="1"/>
  <c r="BH11" i="4"/>
  <c r="AK24" i="4" s="1"/>
  <c r="BG12" i="4"/>
  <c r="AJ23" i="4" s="1"/>
  <c r="BD21" i="6"/>
  <c r="BD7" i="17"/>
  <c r="AD8" i="17" s="1"/>
  <c r="X14" i="61" s="1"/>
  <c r="X16" i="61" s="1"/>
  <c r="BE7" i="17"/>
  <c r="AE8" i="17" s="1"/>
  <c r="Y14" i="61" s="1"/>
  <c r="Y16" i="61" s="1"/>
  <c r="AR6" i="5"/>
  <c r="BF59" i="47"/>
  <c r="AD56" i="47" s="1"/>
  <c r="BE59" i="47"/>
  <c r="AE56" i="47" s="1"/>
  <c r="AJ12" i="65"/>
  <c r="BP24" i="4"/>
  <c r="BH14" i="65"/>
  <c r="AD12" i="65" s="1"/>
  <c r="AQ27" i="8"/>
  <c r="AH55" i="8" s="1"/>
  <c r="AC11" i="67"/>
  <c r="AH4" i="67" s="1"/>
  <c r="BN16" i="65"/>
  <c r="AD11" i="5"/>
  <c r="BG23" i="4"/>
  <c r="AJ12" i="4" s="1"/>
  <c r="BI6" i="6"/>
  <c r="AD6" i="6" s="1"/>
  <c r="AM4" i="6" s="1"/>
  <c r="AM12" i="6" s="1"/>
  <c r="BH27" i="68"/>
  <c r="AJ55" i="68" s="1"/>
  <c r="AK24" i="66"/>
  <c r="AK6" i="66" s="1"/>
  <c r="BO30" i="68"/>
  <c r="AI48" i="68" s="1"/>
  <c r="AH40" i="4"/>
  <c r="BP7" i="11"/>
  <c r="BH6" i="11" s="1"/>
  <c r="AF6" i="11" s="1"/>
  <c r="AN4" i="11" s="1"/>
  <c r="BD55" i="47"/>
  <c r="AF60" i="47" s="1"/>
  <c r="BE31" i="15"/>
  <c r="AF32" i="15" s="1"/>
  <c r="AC21" i="67"/>
  <c r="AC22" i="67"/>
  <c r="BE12" i="5"/>
  <c r="AQ6" i="5" s="1"/>
  <c r="BD9" i="17"/>
  <c r="AD6" i="17" s="1"/>
  <c r="X6" i="61" s="1"/>
  <c r="X8" i="61" s="1"/>
  <c r="AC9" i="67"/>
  <c r="BE23" i="4"/>
  <c r="AH12" i="4" s="1"/>
  <c r="AK24" i="6"/>
  <c r="AK6" i="6" s="1"/>
  <c r="BF31" i="53"/>
  <c r="AF32" i="53" s="1"/>
  <c r="AC7" i="67"/>
  <c r="AJ23" i="5"/>
  <c r="BH15" i="4"/>
  <c r="AK20" i="4" s="1"/>
  <c r="AL35" i="4"/>
  <c r="BG15" i="4"/>
  <c r="AJ20" i="4" s="1"/>
  <c r="BD15" i="4"/>
  <c r="AG20" i="4" s="1"/>
  <c r="BE15" i="4"/>
  <c r="AH20" i="4" s="1"/>
  <c r="BF15" i="4"/>
  <c r="AI20" i="4" s="1"/>
  <c r="AQ25" i="8"/>
  <c r="AH57" i="8" s="1"/>
  <c r="BE9" i="17"/>
  <c r="AE6" i="17" s="1"/>
  <c r="Y6" i="61" s="1"/>
  <c r="Y8" i="61" s="1"/>
  <c r="AC19" i="67"/>
  <c r="AC17" i="67"/>
  <c r="AC20" i="67"/>
  <c r="AJ6" i="5"/>
  <c r="AD6" i="5" s="1"/>
  <c r="AN25" i="8"/>
  <c r="AE57" i="8" s="1"/>
  <c r="AE46" i="8"/>
  <c r="AS26" i="8"/>
  <c r="AJ56" i="8" s="1"/>
  <c r="AO26" i="8"/>
  <c r="AF56" i="8" s="1"/>
  <c r="BL31" i="4"/>
  <c r="AH55" i="4" s="1"/>
  <c r="BJ6" i="66"/>
  <c r="AE6" i="66" s="1"/>
  <c r="AM4" i="66" s="1"/>
  <c r="AC6" i="67"/>
  <c r="AC8" i="67"/>
  <c r="BH23" i="4"/>
  <c r="AK12" i="4" s="1"/>
  <c r="AI23" i="5"/>
  <c r="BD14" i="6"/>
  <c r="AE20" i="6"/>
  <c r="BE31" i="53"/>
  <c r="AE32" i="53" s="1"/>
  <c r="AE12" i="6"/>
  <c r="BD22" i="6"/>
  <c r="AP28" i="8"/>
  <c r="AG54" i="8" s="1"/>
  <c r="BC30" i="16"/>
  <c r="AE33" i="16" s="1"/>
  <c r="AL27" i="4"/>
  <c r="BF23" i="4"/>
  <c r="AI12" i="4" s="1"/>
  <c r="AD22" i="5"/>
  <c r="BC34" i="16"/>
  <c r="AE29" i="16" s="1"/>
  <c r="BD34" i="16"/>
  <c r="AF29" i="16" s="1"/>
  <c r="AO25" i="8"/>
  <c r="AF57" i="8" s="1"/>
  <c r="AD21" i="5"/>
  <c r="AL9" i="5" s="1"/>
  <c r="AQ28" i="8"/>
  <c r="AH54" i="8" s="1"/>
  <c r="BI35" i="11"/>
  <c r="AE32" i="11" s="1"/>
  <c r="AE21" i="5"/>
  <c r="BM30" i="68"/>
  <c r="AG48" i="68" s="1"/>
  <c r="BM36" i="11"/>
  <c r="BH35" i="11" s="1"/>
  <c r="AF32" i="11" s="1"/>
  <c r="AF46" i="8"/>
  <c r="BG22" i="53"/>
  <c r="AG12" i="53" s="1"/>
  <c r="AN24" i="53"/>
  <c r="AR26" i="8"/>
  <c r="AI56" i="8" s="1"/>
  <c r="BF28" i="68"/>
  <c r="AH54" i="68" s="1"/>
  <c r="BO35" i="63"/>
  <c r="BK6" i="66"/>
  <c r="AF6" i="66" s="1"/>
  <c r="AR28" i="8"/>
  <c r="AI54" i="8" s="1"/>
  <c r="AZ30" i="8"/>
  <c r="AI48" i="8" s="1"/>
  <c r="BC33" i="54"/>
  <c r="AE30" i="54" s="1"/>
  <c r="BD59" i="47"/>
  <c r="AF56" i="47" s="1"/>
  <c r="BD31" i="15"/>
  <c r="AE32" i="15" s="1"/>
  <c r="BG31" i="53"/>
  <c r="AG32" i="53" s="1"/>
  <c r="AS27" i="8"/>
  <c r="AJ55" i="8" s="1"/>
  <c r="BE57" i="47"/>
  <c r="AE58" i="47" s="1"/>
  <c r="AP29" i="8"/>
  <c r="AG53" i="8" s="1"/>
  <c r="BN30" i="68"/>
  <c r="AH48" i="68" s="1"/>
  <c r="BF57" i="47"/>
  <c r="AD58" i="47" s="1"/>
  <c r="BJ35" i="54"/>
  <c r="BI14" i="5"/>
  <c r="AE12" i="5" s="1"/>
  <c r="AJ12" i="5"/>
  <c r="AJ16" i="5" s="1"/>
  <c r="BN16" i="5"/>
  <c r="BP30" i="68"/>
  <c r="AJ48" i="68" s="1"/>
  <c r="AX30" i="8"/>
  <c r="AG48" i="8" s="1"/>
  <c r="BH14" i="5"/>
  <c r="BB32" i="16"/>
  <c r="AD31" i="16" s="1"/>
  <c r="BE55" i="47"/>
  <c r="AE60" i="47" s="1"/>
  <c r="AO29" i="8"/>
  <c r="AF53" i="8" s="1"/>
  <c r="BB34" i="16"/>
  <c r="AD29" i="16" s="1"/>
  <c r="BE13" i="5"/>
  <c r="AD13" i="5"/>
  <c r="BB30" i="54"/>
  <c r="AD33" i="54" s="1"/>
  <c r="BC30" i="54"/>
  <c r="AE33" i="54" s="1"/>
  <c r="AQ29" i="8"/>
  <c r="AH53" i="8" s="1"/>
  <c r="AY6" i="5"/>
  <c r="AN6" i="5"/>
  <c r="BB31" i="16"/>
  <c r="AD32" i="16" s="1"/>
  <c r="AH44" i="8"/>
  <c r="BL30" i="68"/>
  <c r="AF48" i="68" s="1"/>
  <c r="AR29" i="8"/>
  <c r="AI53" i="8" s="1"/>
  <c r="AV30" i="8"/>
  <c r="AE48" i="8" s="1"/>
  <c r="AN38" i="17"/>
  <c r="BK30" i="68"/>
  <c r="AE48" i="68" s="1"/>
  <c r="BP35" i="63"/>
  <c r="AE22" i="65"/>
  <c r="AL24" i="16"/>
  <c r="BB11" i="65"/>
  <c r="AD15" i="65"/>
  <c r="BB34" i="54"/>
  <c r="AD29" i="54" s="1"/>
  <c r="BC34" i="54"/>
  <c r="AE29" i="54" s="1"/>
  <c r="BC29" i="68"/>
  <c r="AE53" i="68" s="1"/>
  <c r="BE34" i="15"/>
  <c r="AF29" i="15" s="1"/>
  <c r="BE33" i="53"/>
  <c r="AE30" i="53" s="1"/>
  <c r="BF60" i="47"/>
  <c r="AD55" i="47" s="1"/>
  <c r="BD31" i="54"/>
  <c r="AF32" i="54" s="1"/>
  <c r="BB33" i="16"/>
  <c r="AD30" i="16" s="1"/>
  <c r="BD29" i="68"/>
  <c r="AF53" i="68" s="1"/>
  <c r="BA30" i="8"/>
  <c r="AJ48" i="8" s="1"/>
  <c r="BQ30" i="68"/>
  <c r="AK48" i="68" s="1"/>
  <c r="BD33" i="53"/>
  <c r="AD30" i="53" s="1"/>
  <c r="BD30" i="16"/>
  <c r="AF33" i="16" s="1"/>
  <c r="BG29" i="68"/>
  <c r="AI53" i="68" s="1"/>
  <c r="BB13" i="65"/>
  <c r="AD13" i="65"/>
  <c r="AK4" i="63"/>
  <c r="AK12" i="63" s="1"/>
  <c r="BB33" i="54"/>
  <c r="AD30" i="54" s="1"/>
  <c r="BC32" i="54"/>
  <c r="AE31" i="54" s="1"/>
  <c r="BD32" i="54"/>
  <c r="AF31" i="54" s="1"/>
  <c r="BB31" i="54"/>
  <c r="AD32" i="54" s="1"/>
  <c r="BD30" i="54"/>
  <c r="AF33" i="54" s="1"/>
  <c r="BB32" i="54"/>
  <c r="AD31" i="54" s="1"/>
  <c r="BF34" i="53"/>
  <c r="AF29" i="53" s="1"/>
  <c r="BF33" i="53"/>
  <c r="AF30" i="53" s="1"/>
  <c r="BF30" i="53"/>
  <c r="AF33" i="53" s="1"/>
  <c r="BD31" i="53"/>
  <c r="AD32" i="53" s="1"/>
  <c r="BG30" i="53"/>
  <c r="AG33" i="53" s="1"/>
  <c r="BG33" i="53"/>
  <c r="AG30" i="53" s="1"/>
  <c r="BE58" i="47"/>
  <c r="AE57" i="47" s="1"/>
  <c r="BD58" i="47"/>
  <c r="AF57" i="47" s="1"/>
  <c r="BD57" i="47"/>
  <c r="AF58" i="47" s="1"/>
  <c r="BE48" i="47"/>
  <c r="AE47" i="47" s="1"/>
  <c r="BO35" i="6"/>
  <c r="AJ34" i="6"/>
  <c r="AJ35" i="6" s="1"/>
  <c r="BA32" i="63"/>
  <c r="BP32" i="63"/>
  <c r="AF32" i="63" s="1"/>
  <c r="AK50" i="47"/>
  <c r="BK51" i="47"/>
  <c r="BE45" i="47"/>
  <c r="AE50" i="47" s="1"/>
  <c r="AI34" i="6"/>
  <c r="BP29" i="6"/>
  <c r="BN35" i="6"/>
  <c r="AZ29" i="63"/>
  <c r="BO29" i="63"/>
  <c r="AE29" i="63" s="1"/>
  <c r="AI44" i="8"/>
  <c r="AR27" i="8"/>
  <c r="AI55" i="8" s="1"/>
  <c r="BC22" i="54"/>
  <c r="AE12" i="54" s="1"/>
  <c r="AL12" i="54"/>
  <c r="AL24" i="54" s="1"/>
  <c r="BB22" i="54"/>
  <c r="AD12" i="54" s="1"/>
  <c r="BO30" i="63"/>
  <c r="AE30" i="63" s="1"/>
  <c r="AZ30" i="63"/>
  <c r="AI47" i="68"/>
  <c r="BG24" i="68"/>
  <c r="AI58" i="68" s="1"/>
  <c r="BD34" i="53"/>
  <c r="AD29" i="53" s="1"/>
  <c r="BK29" i="4"/>
  <c r="AI34" i="66"/>
  <c r="BN35" i="66"/>
  <c r="BP29" i="66"/>
  <c r="BJ29" i="66" s="1"/>
  <c r="AE34" i="66" s="1"/>
  <c r="BO34" i="63"/>
  <c r="AE34" i="63" s="1"/>
  <c r="AZ34" i="63"/>
  <c r="AE44" i="8"/>
  <c r="AN27" i="8"/>
  <c r="AE55" i="8" s="1"/>
  <c r="BG35" i="16"/>
  <c r="BG6" i="16"/>
  <c r="BC34" i="15"/>
  <c r="AD29" i="15" s="1"/>
  <c r="BE25" i="68"/>
  <c r="AG57" i="68" s="1"/>
  <c r="AL6" i="54"/>
  <c r="BC6" i="54"/>
  <c r="AE6" i="54" s="1"/>
  <c r="BB6" i="54"/>
  <c r="AD6" i="54" s="1"/>
  <c r="AK36" i="17"/>
  <c r="BF33" i="17"/>
  <c r="AE36" i="17" s="1"/>
  <c r="AE43" i="68"/>
  <c r="BC28" i="68"/>
  <c r="AE54" i="68" s="1"/>
  <c r="AS29" i="8"/>
  <c r="AJ53" i="8" s="1"/>
  <c r="AJ42" i="8"/>
  <c r="AG43" i="68"/>
  <c r="BE28" i="68"/>
  <c r="AG54" i="68" s="1"/>
  <c r="BJ29" i="54"/>
  <c r="AL34" i="54" s="1"/>
  <c r="AL35" i="54" s="1"/>
  <c r="AI34" i="54"/>
  <c r="AI35" i="54" s="1"/>
  <c r="BE56" i="47"/>
  <c r="AE59" i="47" s="1"/>
  <c r="AI36" i="11"/>
  <c r="BJ32" i="11"/>
  <c r="AD35" i="11" s="1"/>
  <c r="BD32" i="53"/>
  <c r="AD31" i="53" s="1"/>
  <c r="BF56" i="47"/>
  <c r="AD59" i="47" s="1"/>
  <c r="AJ29" i="12"/>
  <c r="BJ34" i="12"/>
  <c r="BE34" i="14"/>
  <c r="AJ29" i="14"/>
  <c r="AY30" i="8"/>
  <c r="AJ52" i="4"/>
  <c r="AJ34" i="14"/>
  <c r="BE29" i="14"/>
  <c r="BJ29" i="12"/>
  <c r="AJ34" i="12"/>
  <c r="AI35" i="11"/>
  <c r="BJ33" i="11"/>
  <c r="AD34" i="11" s="1"/>
  <c r="BF58" i="47"/>
  <c r="AD57" i="47" s="1"/>
  <c r="AZ6" i="55"/>
  <c r="AD6" i="55" s="1"/>
  <c r="W25" i="61" s="1"/>
  <c r="W27" i="61" s="1"/>
  <c r="BC31" i="15"/>
  <c r="AD32" i="15" s="1"/>
  <c r="BL34" i="4"/>
  <c r="AJ42" i="68"/>
  <c r="BH29" i="68"/>
  <c r="AJ53" i="68" s="1"/>
  <c r="AI45" i="68"/>
  <c r="BG26" i="68"/>
  <c r="AI56" i="68" s="1"/>
  <c r="AK34" i="54"/>
  <c r="AK35" i="54" s="1"/>
  <c r="BD30" i="53"/>
  <c r="AD33" i="53" s="1"/>
  <c r="AK32" i="17"/>
  <c r="BF37" i="17"/>
  <c r="AE32" i="17" s="1"/>
  <c r="BD30" i="15"/>
  <c r="AE33" i="15" s="1"/>
  <c r="BL35" i="53"/>
  <c r="AL34" i="53"/>
  <c r="AL35" i="53" s="1"/>
  <c r="AJ32" i="12"/>
  <c r="BJ31" i="12"/>
  <c r="BE31" i="14"/>
  <c r="AJ32" i="14"/>
  <c r="AS25" i="8"/>
  <c r="AJ57" i="8" s="1"/>
  <c r="AF43" i="68"/>
  <c r="BD28" i="68"/>
  <c r="AF54" i="68" s="1"/>
  <c r="AE45" i="8"/>
  <c r="AN26" i="8"/>
  <c r="AE56" i="8" s="1"/>
  <c r="BC32" i="63"/>
  <c r="BR32" i="63"/>
  <c r="AH32" i="63" s="1"/>
  <c r="BD32" i="15"/>
  <c r="AE31" i="15" s="1"/>
  <c r="BG31" i="63"/>
  <c r="CG31" i="63"/>
  <c r="AJ34" i="17"/>
  <c r="BG35" i="17"/>
  <c r="AD34" i="17" s="1"/>
  <c r="BB33" i="63"/>
  <c r="BQ33" i="63"/>
  <c r="AG33" i="63" s="1"/>
  <c r="BF25" i="68"/>
  <c r="AH57" i="68" s="1"/>
  <c r="AZ32" i="63"/>
  <c r="BO32" i="63"/>
  <c r="AE32" i="63" s="1"/>
  <c r="AJ34" i="16"/>
  <c r="AJ35" i="16" s="1"/>
  <c r="AN6" i="53"/>
  <c r="BE6" i="53"/>
  <c r="AE6" i="53" s="1"/>
  <c r="BD6" i="53"/>
  <c r="AD6" i="53" s="1"/>
  <c r="AL11" i="15"/>
  <c r="AL24" i="15" s="1"/>
  <c r="BD23" i="15"/>
  <c r="AE11" i="15" s="1"/>
  <c r="BE23" i="15"/>
  <c r="AF11" i="15" s="1"/>
  <c r="AJ54" i="4"/>
  <c r="BE60" i="47"/>
  <c r="AE55" i="47" s="1"/>
  <c r="AJ46" i="68"/>
  <c r="BH25" i="68"/>
  <c r="AJ57" i="68" s="1"/>
  <c r="BE34" i="12"/>
  <c r="AD29" i="12" s="1"/>
  <c r="AM37" i="17"/>
  <c r="BD32" i="17"/>
  <c r="AG37" i="17" s="1"/>
  <c r="BJ38" i="17"/>
  <c r="BD33" i="15"/>
  <c r="AE30" i="15" s="1"/>
  <c r="BF32" i="53"/>
  <c r="AF31" i="53" s="1"/>
  <c r="BB30" i="8"/>
  <c r="AK48" i="8" s="1"/>
  <c r="CG30" i="63"/>
  <c r="BG30" i="63"/>
  <c r="BC25" i="68"/>
  <c r="AE57" i="68" s="1"/>
  <c r="AY31" i="63"/>
  <c r="BZ31" i="63"/>
  <c r="BN31" i="63"/>
  <c r="BP34" i="66"/>
  <c r="BI34" i="66" s="1"/>
  <c r="AD29" i="66" s="1"/>
  <c r="AI29" i="66"/>
  <c r="AI30" i="6"/>
  <c r="BP33" i="6"/>
  <c r="BI33" i="6" s="1"/>
  <c r="AD30" i="6" s="1"/>
  <c r="BA30" i="63"/>
  <c r="BP30" i="63"/>
  <c r="AF30" i="63" s="1"/>
  <c r="BD60" i="47"/>
  <c r="AF55" i="47" s="1"/>
  <c r="AH34" i="13"/>
  <c r="AH35" i="13" s="1"/>
  <c r="BA29" i="13"/>
  <c r="AD34" i="13" s="1"/>
  <c r="BE35" i="13"/>
  <c r="BE33" i="14"/>
  <c r="AJ30" i="14"/>
  <c r="BK32" i="4"/>
  <c r="BG34" i="17"/>
  <c r="AD35" i="17" s="1"/>
  <c r="AJ35" i="17"/>
  <c r="AI6" i="15"/>
  <c r="BC6" i="15"/>
  <c r="AD6" i="15" s="1"/>
  <c r="BF32" i="13"/>
  <c r="AJ31" i="13"/>
  <c r="BK35" i="53"/>
  <c r="AK34" i="53"/>
  <c r="AK35" i="53" s="1"/>
  <c r="AL33" i="17"/>
  <c r="BE36" i="17"/>
  <c r="AF33" i="17" s="1"/>
  <c r="AL47" i="47"/>
  <c r="BD48" i="47"/>
  <c r="AF47" i="47" s="1"/>
  <c r="BD47" i="47"/>
  <c r="AF48" i="47" s="1"/>
  <c r="AL48" i="47"/>
  <c r="AK37" i="17"/>
  <c r="BL38" i="17"/>
  <c r="BF32" i="17"/>
  <c r="AE37" i="17" s="1"/>
  <c r="AI34" i="11"/>
  <c r="BJ34" i="11"/>
  <c r="AD33" i="11" s="1"/>
  <c r="BE24" i="68"/>
  <c r="AG58" i="68" s="1"/>
  <c r="AG47" i="68"/>
  <c r="AF47" i="68"/>
  <c r="BD24" i="68"/>
  <c r="AF58" i="68" s="1"/>
  <c r="AY32" i="63"/>
  <c r="BN32" i="63"/>
  <c r="BZ32" i="63"/>
  <c r="AL6" i="15"/>
  <c r="BD6" i="15"/>
  <c r="AE6" i="15" s="1"/>
  <c r="BE6" i="15"/>
  <c r="AF6" i="15" s="1"/>
  <c r="AJ36" i="17"/>
  <c r="BG33" i="17"/>
  <c r="AD36" i="17" s="1"/>
  <c r="AR24" i="8"/>
  <c r="AI58" i="8" s="1"/>
  <c r="AI47" i="8"/>
  <c r="BD45" i="47"/>
  <c r="AF50" i="47" s="1"/>
  <c r="AL50" i="47"/>
  <c r="BL51" i="47"/>
  <c r="BC32" i="15"/>
  <c r="AD31" i="15" s="1"/>
  <c r="AJ31" i="12"/>
  <c r="BJ32" i="12"/>
  <c r="BP30" i="66"/>
  <c r="AI33" i="66"/>
  <c r="BZ30" i="63"/>
  <c r="BN30" i="63"/>
  <c r="AY30" i="63"/>
  <c r="BC30" i="15"/>
  <c r="AD33" i="15" s="1"/>
  <c r="BG34" i="53"/>
  <c r="AG29" i="53" s="1"/>
  <c r="AJ36" i="11"/>
  <c r="BM33" i="11"/>
  <c r="BI32" i="11"/>
  <c r="AE35" i="11" s="1"/>
  <c r="BG32" i="63"/>
  <c r="CG32" i="63"/>
  <c r="AP24" i="8"/>
  <c r="AG58" i="8" s="1"/>
  <c r="AG47" i="8"/>
  <c r="AE47" i="8"/>
  <c r="AN24" i="8"/>
  <c r="AE58" i="8" s="1"/>
  <c r="AI54" i="4"/>
  <c r="BE32" i="53"/>
  <c r="AE31" i="53" s="1"/>
  <c r="BN34" i="63"/>
  <c r="AY34" i="63"/>
  <c r="BZ34" i="63"/>
  <c r="AK6" i="54"/>
  <c r="BD6" i="54"/>
  <c r="AF6" i="54" s="1"/>
  <c r="BC33" i="15"/>
  <c r="AD30" i="15" s="1"/>
  <c r="AF45" i="68"/>
  <c r="BD26" i="68"/>
  <c r="AF56" i="68" s="1"/>
  <c r="AN29" i="8"/>
  <c r="AE53" i="8" s="1"/>
  <c r="AE42" i="8"/>
  <c r="AI43" i="68"/>
  <c r="BG28" i="68"/>
  <c r="AI54" i="68" s="1"/>
  <c r="CB35" i="63"/>
  <c r="CG35" i="63" s="1"/>
  <c r="BN29" i="53"/>
  <c r="AN34" i="53" s="1"/>
  <c r="BJ35" i="53"/>
  <c r="AJ34" i="53"/>
  <c r="AJ35" i="53" s="1"/>
  <c r="BG25" i="68"/>
  <c r="AI57" i="68" s="1"/>
  <c r="BP33" i="66"/>
  <c r="AI30" i="66"/>
  <c r="BI36" i="11"/>
  <c r="AE31" i="11" s="1"/>
  <c r="BM37" i="11"/>
  <c r="AJ32" i="11"/>
  <c r="AJ34" i="15"/>
  <c r="AJ35" i="15" s="1"/>
  <c r="AG44" i="8"/>
  <c r="AP27" i="8"/>
  <c r="AG55" i="8" s="1"/>
  <c r="AJ43" i="68"/>
  <c r="BH28" i="68"/>
  <c r="AJ54" i="68" s="1"/>
  <c r="BF26" i="68"/>
  <c r="AH56" i="68" s="1"/>
  <c r="AH45" i="68"/>
  <c r="AH34" i="14"/>
  <c r="AH35" i="14" s="1"/>
  <c r="AZ29" i="14"/>
  <c r="AD34" i="14" s="1"/>
  <c r="BD35" i="14"/>
  <c r="AM34" i="17"/>
  <c r="BD35" i="17"/>
  <c r="AG34" i="17" s="1"/>
  <c r="BF34" i="13"/>
  <c r="AJ29" i="13"/>
  <c r="AH47" i="8"/>
  <c r="AQ24" i="8"/>
  <c r="AH58" i="8" s="1"/>
  <c r="AM50" i="47"/>
  <c r="AM51" i="47" s="1"/>
  <c r="BM51" i="47"/>
  <c r="AJ33" i="12"/>
  <c r="BJ30" i="12"/>
  <c r="AJ33" i="14"/>
  <c r="BE30" i="14"/>
  <c r="BJ51" i="47"/>
  <c r="BF45" i="47"/>
  <c r="AD50" i="47" s="1"/>
  <c r="AJ50" i="47"/>
  <c r="BG29" i="63"/>
  <c r="CG29" i="63"/>
  <c r="AF44" i="8"/>
  <c r="AO27" i="8"/>
  <c r="AF55" i="8" s="1"/>
  <c r="BC32" i="16"/>
  <c r="AE31" i="16" s="1"/>
  <c r="AH45" i="8"/>
  <c r="AQ26" i="8"/>
  <c r="AH56" i="8" s="1"/>
  <c r="BD34" i="15"/>
  <c r="AE29" i="15" s="1"/>
  <c r="AJ45" i="68"/>
  <c r="BH26" i="68"/>
  <c r="AJ56" i="68" s="1"/>
  <c r="AJ56" i="4"/>
  <c r="BD50" i="47"/>
  <c r="AF45" i="47" s="1"/>
  <c r="AL45" i="47"/>
  <c r="BL29" i="4"/>
  <c r="BD56" i="47"/>
  <c r="AF59" i="47" s="1"/>
  <c r="AE44" i="68"/>
  <c r="BC27" i="68"/>
  <c r="AE55" i="68" s="1"/>
  <c r="BF24" i="68"/>
  <c r="AH58" i="68" s="1"/>
  <c r="AH47" i="68"/>
  <c r="BE30" i="12"/>
  <c r="AD33" i="12" s="1"/>
  <c r="BE34" i="53"/>
  <c r="AE29" i="53" s="1"/>
  <c r="AI33" i="11"/>
  <c r="BJ35" i="11"/>
  <c r="AD32" i="11" s="1"/>
  <c r="BK31" i="4"/>
  <c r="BN33" i="63"/>
  <c r="AY33" i="63"/>
  <c r="BZ33" i="63"/>
  <c r="BD36" i="17"/>
  <c r="AG33" i="17" s="1"/>
  <c r="AM33" i="17"/>
  <c r="BI35" i="16"/>
  <c r="BI6" i="16"/>
  <c r="BG32" i="53"/>
  <c r="AG31" i="53" s="1"/>
  <c r="BC34" i="63"/>
  <c r="BR34" i="63"/>
  <c r="AH34" i="63" s="1"/>
  <c r="BF48" i="47"/>
  <c r="AD47" i="47" s="1"/>
  <c r="AJ47" i="47"/>
  <c r="AN12" i="53"/>
  <c r="BE22" i="53"/>
  <c r="AE12" i="53" s="1"/>
  <c r="BD22" i="53"/>
  <c r="AD12" i="53" s="1"/>
  <c r="BG6" i="53"/>
  <c r="AG6" i="53" s="1"/>
  <c r="BR29" i="63"/>
  <c r="AH29" i="63" s="1"/>
  <c r="BC29" i="63"/>
  <c r="AK61" i="47"/>
  <c r="BP31" i="66"/>
  <c r="BI31" i="66" s="1"/>
  <c r="AD32" i="66" s="1"/>
  <c r="AI32" i="66"/>
  <c r="BC30" i="63"/>
  <c r="BR30" i="63"/>
  <c r="AH30" i="63" s="1"/>
  <c r="BD33" i="16"/>
  <c r="AF30" i="16" s="1"/>
  <c r="BR31" i="63"/>
  <c r="AH31" i="63" s="1"/>
  <c r="BC31" i="63"/>
  <c r="BP33" i="63"/>
  <c r="AF33" i="63" s="1"/>
  <c r="BA33" i="63"/>
  <c r="BA34" i="13"/>
  <c r="AD29" i="13" s="1"/>
  <c r="BE35" i="17"/>
  <c r="AF34" i="17" s="1"/>
  <c r="AL34" i="17"/>
  <c r="AI56" i="4"/>
  <c r="BK35" i="15"/>
  <c r="BA32" i="13"/>
  <c r="AD31" i="13" s="1"/>
  <c r="AP25" i="8"/>
  <c r="AG57" i="8" s="1"/>
  <c r="BK33" i="4"/>
  <c r="AL61" i="47"/>
  <c r="BC33" i="16"/>
  <c r="AE30" i="16" s="1"/>
  <c r="AJ47" i="68"/>
  <c r="BH24" i="68"/>
  <c r="AJ58" i="68" s="1"/>
  <c r="AG42" i="68"/>
  <c r="BE29" i="68"/>
  <c r="AG53" i="68" s="1"/>
  <c r="BK34" i="4"/>
  <c r="AE45" i="68"/>
  <c r="BC26" i="68"/>
  <c r="AE56" i="68" s="1"/>
  <c r="AH29" i="2"/>
  <c r="AE27" i="2" s="1"/>
  <c r="BP30" i="6"/>
  <c r="AI33" i="6"/>
  <c r="BF30" i="13"/>
  <c r="AJ33" i="13"/>
  <c r="BB31" i="63"/>
  <c r="BQ31" i="63"/>
  <c r="AG31" i="63" s="1"/>
  <c r="BF35" i="17"/>
  <c r="AE34" i="17" s="1"/>
  <c r="AK34" i="17"/>
  <c r="BP29" i="63"/>
  <c r="AF29" i="63" s="1"/>
  <c r="BA29" i="63"/>
  <c r="AK48" i="47"/>
  <c r="BE47" i="47"/>
  <c r="AE48" i="47" s="1"/>
  <c r="AI46" i="8"/>
  <c r="AR25" i="8"/>
  <c r="AI57" i="8" s="1"/>
  <c r="BD31" i="16"/>
  <c r="AF32" i="16" s="1"/>
  <c r="AJ45" i="47"/>
  <c r="BF50" i="47"/>
  <c r="AD45" i="47" s="1"/>
  <c r="AI32" i="6"/>
  <c r="BP31" i="6"/>
  <c r="BI31" i="6" s="1"/>
  <c r="AD32" i="6" s="1"/>
  <c r="AO28" i="8"/>
  <c r="AF54" i="8" s="1"/>
  <c r="AF43" i="8"/>
  <c r="BB32" i="63"/>
  <c r="BQ32" i="63"/>
  <c r="AG32" i="63" s="1"/>
  <c r="AK34" i="16"/>
  <c r="AK35" i="16" s="1"/>
  <c r="BF49" i="47"/>
  <c r="AD46" i="47" s="1"/>
  <c r="AJ46" i="47"/>
  <c r="BD33" i="17"/>
  <c r="AG36" i="17" s="1"/>
  <c r="AM36" i="17"/>
  <c r="BE30" i="15"/>
  <c r="AF33" i="15" s="1"/>
  <c r="AF44" i="68"/>
  <c r="BD27" i="68"/>
  <c r="AF55" i="68" s="1"/>
  <c r="BC31" i="16"/>
  <c r="AE32" i="16" s="1"/>
  <c r="AH42" i="68"/>
  <c r="BF29" i="68"/>
  <c r="AH53" i="68" s="1"/>
  <c r="AJ49" i="47"/>
  <c r="BF46" i="47"/>
  <c r="AD49" i="47" s="1"/>
  <c r="AF47" i="8"/>
  <c r="AO24" i="8"/>
  <c r="AF58" i="8" s="1"/>
  <c r="BQ34" i="63"/>
  <c r="AG34" i="63" s="1"/>
  <c r="BB34" i="63"/>
  <c r="AI34" i="15"/>
  <c r="AI35" i="15" s="1"/>
  <c r="BK29" i="15"/>
  <c r="AL34" i="15" s="1"/>
  <c r="AL35" i="15" s="1"/>
  <c r="AE43" i="8"/>
  <c r="AN28" i="8"/>
  <c r="AE54" i="8" s="1"/>
  <c r="BA31" i="63"/>
  <c r="BP31" i="63"/>
  <c r="AF31" i="63" s="1"/>
  <c r="BD34" i="17"/>
  <c r="AG35" i="17" s="1"/>
  <c r="AM35" i="17"/>
  <c r="AJ30" i="13"/>
  <c r="BF33" i="13"/>
  <c r="BE30" i="53"/>
  <c r="AE33" i="53" s="1"/>
  <c r="AH44" i="68"/>
  <c r="BF27" i="68"/>
  <c r="AH55" i="68" s="1"/>
  <c r="BE32" i="14"/>
  <c r="AJ31" i="14"/>
  <c r="AH34" i="12"/>
  <c r="AH35" i="12" s="1"/>
  <c r="BE29" i="12"/>
  <c r="AD34" i="12" s="1"/>
  <c r="BG27" i="68"/>
  <c r="AI55" i="68" s="1"/>
  <c r="AF46" i="68"/>
  <c r="BD25" i="68"/>
  <c r="AF57" i="68" s="1"/>
  <c r="BE49" i="47"/>
  <c r="AE46" i="47" s="1"/>
  <c r="AK46" i="47"/>
  <c r="CG33" i="63"/>
  <c r="BG33" i="63"/>
  <c r="AM60" i="47"/>
  <c r="AM61" i="47" s="1"/>
  <c r="BM61" i="47"/>
  <c r="AJ61" i="47"/>
  <c r="BE33" i="17"/>
  <c r="AF36" i="17" s="1"/>
  <c r="AL36" i="17"/>
  <c r="BJ29" i="16"/>
  <c r="AL34" i="16" s="1"/>
  <c r="AL35" i="16" s="1"/>
  <c r="AI34" i="16"/>
  <c r="AI35" i="16" s="1"/>
  <c r="AJ37" i="11"/>
  <c r="BI31" i="11"/>
  <c r="AE36" i="11" s="1"/>
  <c r="BM32" i="11"/>
  <c r="BN38" i="11"/>
  <c r="AI29" i="6"/>
  <c r="BP34" i="6"/>
  <c r="BI34" i="6" s="1"/>
  <c r="AD29" i="6" s="1"/>
  <c r="AK33" i="17"/>
  <c r="BF36" i="17"/>
  <c r="AE33" i="17" s="1"/>
  <c r="AC6" i="7"/>
  <c r="AC7" i="7"/>
  <c r="AC8" i="7"/>
  <c r="AC10" i="7"/>
  <c r="AC11" i="7"/>
  <c r="AH4" i="7" s="1"/>
  <c r="BU35" i="63"/>
  <c r="AK45" i="47"/>
  <c r="BE50" i="47"/>
  <c r="AE45" i="47" s="1"/>
  <c r="BC33" i="63"/>
  <c r="BR33" i="63"/>
  <c r="AH33" i="63" s="1"/>
  <c r="BG34" i="63"/>
  <c r="CG34" i="63"/>
  <c r="AL37" i="17"/>
  <c r="BK38" i="17"/>
  <c r="BE32" i="17"/>
  <c r="AF37" i="17" s="1"/>
  <c r="AL32" i="17"/>
  <c r="BE37" i="17"/>
  <c r="AF32" i="17" s="1"/>
  <c r="AM32" i="17"/>
  <c r="BD37" i="17"/>
  <c r="AG32" i="17" s="1"/>
  <c r="AG44" i="68"/>
  <c r="BE27" i="68"/>
  <c r="AG55" i="68" s="1"/>
  <c r="AY29" i="63"/>
  <c r="BZ29" i="63"/>
  <c r="BN29" i="63"/>
  <c r="BL30" i="4"/>
  <c r="BM29" i="4"/>
  <c r="BM6" i="4"/>
  <c r="BE34" i="17"/>
  <c r="AF35" i="17" s="1"/>
  <c r="AL35" i="17"/>
  <c r="BE32" i="15"/>
  <c r="AF31" i="15" s="1"/>
  <c r="BK35" i="12"/>
  <c r="BN38" i="17"/>
  <c r="BF35" i="14"/>
  <c r="BG35" i="13"/>
  <c r="AM29" i="2"/>
  <c r="BF29" i="13"/>
  <c r="AJ34" i="13"/>
  <c r="BK30" i="4"/>
  <c r="AI31" i="66"/>
  <c r="BP32" i="66"/>
  <c r="AS24" i="8"/>
  <c r="AJ58" i="8" s="1"/>
  <c r="AJ47" i="8"/>
  <c r="AZ34" i="14"/>
  <c r="AD29" i="14" s="1"/>
  <c r="AE47" i="68"/>
  <c r="BC24" i="68"/>
  <c r="AE58" i="68" s="1"/>
  <c r="BD33" i="54"/>
  <c r="AF30" i="54" s="1"/>
  <c r="AI32" i="11"/>
  <c r="BJ36" i="11"/>
  <c r="AD31" i="11" s="1"/>
  <c r="AI11" i="13"/>
  <c r="BB23" i="13"/>
  <c r="AE11" i="13" s="1"/>
  <c r="BE26" i="68"/>
  <c r="AG56" i="68" s="1"/>
  <c r="AG45" i="68"/>
  <c r="AK35" i="17"/>
  <c r="BF34" i="17"/>
  <c r="AE35" i="17" s="1"/>
  <c r="BP34" i="63"/>
  <c r="AF34" i="63" s="1"/>
  <c r="BA34" i="63"/>
  <c r="AM34" i="53"/>
  <c r="AM35" i="53" s="1"/>
  <c r="BM35" i="53"/>
  <c r="AL49" i="47"/>
  <c r="BD46" i="47"/>
  <c r="AF49" i="47" s="1"/>
  <c r="AJ37" i="17"/>
  <c r="BG32" i="17"/>
  <c r="AD37" i="17" s="1"/>
  <c r="BM38" i="17"/>
  <c r="AJ32" i="13"/>
  <c r="BF31" i="13"/>
  <c r="BJ31" i="11"/>
  <c r="AD36" i="11" s="1"/>
  <c r="AI37" i="11"/>
  <c r="BO38" i="11"/>
  <c r="AS28" i="8"/>
  <c r="AJ54" i="8" s="1"/>
  <c r="AJ43" i="8"/>
  <c r="BN29" i="4"/>
  <c r="BN6" i="4"/>
  <c r="BC31" i="54"/>
  <c r="AE32" i="54" s="1"/>
  <c r="BD32" i="16"/>
  <c r="AF31" i="16" s="1"/>
  <c r="AJ32" i="17"/>
  <c r="BG37" i="17"/>
  <c r="AD32" i="17" s="1"/>
  <c r="BO29" i="4"/>
  <c r="BO6" i="4"/>
  <c r="BO33" i="63"/>
  <c r="AE33" i="63" s="1"/>
  <c r="AZ33" i="63"/>
  <c r="BG36" i="17"/>
  <c r="AD33" i="17" s="1"/>
  <c r="AJ33" i="17"/>
  <c r="AK34" i="15"/>
  <c r="AK35" i="15" s="1"/>
  <c r="BH6" i="16"/>
  <c r="BH35" i="16"/>
  <c r="BR35" i="63"/>
  <c r="BN24" i="53"/>
  <c r="BD34" i="54"/>
  <c r="AF29" i="54" s="1"/>
  <c r="BF6" i="17"/>
  <c r="AF9" i="17" s="1"/>
  <c r="Z18" i="61" s="1"/>
  <c r="Z20" i="61" s="1"/>
  <c r="AM9" i="17"/>
  <c r="BD6" i="17"/>
  <c r="AD9" i="17" s="1"/>
  <c r="X18" i="61" s="1"/>
  <c r="X20" i="61" s="1"/>
  <c r="BA6" i="13"/>
  <c r="AD6" i="13" s="1"/>
  <c r="AH6" i="13"/>
  <c r="BF6" i="13"/>
  <c r="BE46" i="47"/>
  <c r="AE49" i="47" s="1"/>
  <c r="AK49" i="47"/>
  <c r="AJ34" i="66"/>
  <c r="AJ35" i="66" s="1"/>
  <c r="BO35" i="66"/>
  <c r="AJ48" i="47"/>
  <c r="BF47" i="47"/>
  <c r="AD48" i="47" s="1"/>
  <c r="AW30" i="8"/>
  <c r="BE33" i="15"/>
  <c r="AF30" i="15" s="1"/>
  <c r="AL46" i="47"/>
  <c r="BD49" i="47"/>
  <c r="AF46" i="47" s="1"/>
  <c r="BQ35" i="63"/>
  <c r="BB30" i="63"/>
  <c r="BQ30" i="63"/>
  <c r="AG30" i="63" s="1"/>
  <c r="BA33" i="13"/>
  <c r="AD30" i="13" s="1"/>
  <c r="BA30" i="13"/>
  <c r="AD33" i="13" s="1"/>
  <c r="AG45" i="8"/>
  <c r="AP26" i="8"/>
  <c r="AG56" i="8" s="1"/>
  <c r="AZ31" i="63"/>
  <c r="BO31" i="63"/>
  <c r="AE31" i="63" s="1"/>
  <c r="BJ33" i="12"/>
  <c r="AJ30" i="12"/>
  <c r="AJ34" i="54"/>
  <c r="AJ35" i="54" s="1"/>
  <c r="BB29" i="63"/>
  <c r="BQ29" i="63"/>
  <c r="AG29" i="63" s="1"/>
  <c r="AI31" i="6"/>
  <c r="BP32" i="6"/>
  <c r="BI32" i="6" s="1"/>
  <c r="AD31" i="6" s="1"/>
  <c r="BB30" i="16"/>
  <c r="AD33" i="16" s="1"/>
  <c r="AH6" i="67" l="1"/>
  <c r="AS30" i="79"/>
  <c r="AJ59" i="79" s="1"/>
  <c r="AK48" i="79"/>
  <c r="AH48" i="79"/>
  <c r="AQ30" i="79"/>
  <c r="AH59" i="79" s="1"/>
  <c r="AF48" i="79"/>
  <c r="AO30" i="79"/>
  <c r="AF59" i="79" s="1"/>
  <c r="AE48" i="79"/>
  <c r="AN30" i="79"/>
  <c r="AE59" i="79" s="1"/>
  <c r="AI48" i="79"/>
  <c r="AR30" i="79"/>
  <c r="AI59" i="79" s="1"/>
  <c r="AG48" i="79"/>
  <c r="AP30" i="79"/>
  <c r="AG59" i="79" s="1"/>
  <c r="AI24" i="12"/>
  <c r="BJ35" i="12"/>
  <c r="AI24" i="13"/>
  <c r="AI24" i="14"/>
  <c r="AE17" i="2"/>
  <c r="AS6" i="65"/>
  <c r="AM7" i="47"/>
  <c r="BF6" i="12"/>
  <c r="AE6" i="12" s="1"/>
  <c r="AJ23" i="65"/>
  <c r="AN12" i="11"/>
  <c r="AE21" i="65"/>
  <c r="BG7" i="47"/>
  <c r="AG6" i="47" s="1"/>
  <c r="AI6" i="14"/>
  <c r="BH34" i="11"/>
  <c r="AF33" i="11" s="1"/>
  <c r="AP6" i="65"/>
  <c r="AJ16" i="65"/>
  <c r="AN4" i="15"/>
  <c r="AN12" i="15" s="1"/>
  <c r="AD6" i="65"/>
  <c r="AL4" i="65" s="1"/>
  <c r="BH33" i="11"/>
  <c r="AF34" i="11" s="1"/>
  <c r="AL7" i="11"/>
  <c r="BB14" i="65"/>
  <c r="AZ6" i="65" s="1"/>
  <c r="AM12" i="66"/>
  <c r="AM15" i="66" s="1"/>
  <c r="BJ6" i="11"/>
  <c r="AD6" i="11" s="1"/>
  <c r="BI6" i="11"/>
  <c r="AE6" i="11" s="1"/>
  <c r="BB6" i="5"/>
  <c r="AE6" i="5"/>
  <c r="AL4" i="5" s="1"/>
  <c r="AL12" i="5"/>
  <c r="AH12" i="67"/>
  <c r="AL40" i="4"/>
  <c r="AK33" i="11"/>
  <c r="BG30" i="68"/>
  <c r="AI59" i="68" s="1"/>
  <c r="BH30" i="68"/>
  <c r="AJ59" i="68" s="1"/>
  <c r="BF35" i="13"/>
  <c r="BE30" i="68"/>
  <c r="AG59" i="68" s="1"/>
  <c r="BG29" i="53"/>
  <c r="AG34" i="53" s="1"/>
  <c r="AP30" i="8"/>
  <c r="AG59" i="8" s="1"/>
  <c r="BE29" i="15"/>
  <c r="AF34" i="15" s="1"/>
  <c r="BF30" i="68"/>
  <c r="AH59" i="68" s="1"/>
  <c r="BE35" i="14"/>
  <c r="AS30" i="8"/>
  <c r="AJ59" i="8" s="1"/>
  <c r="BE14" i="5"/>
  <c r="AD12" i="5"/>
  <c r="AM38" i="17"/>
  <c r="BD30" i="68"/>
  <c r="AF59" i="68" s="1"/>
  <c r="BC30" i="68"/>
  <c r="AE59" i="68" s="1"/>
  <c r="AP6" i="5"/>
  <c r="BA6" i="5"/>
  <c r="AH6" i="7"/>
  <c r="AH12" i="7" s="1"/>
  <c r="AP4" i="53"/>
  <c r="AP13" i="53" s="1"/>
  <c r="AN4" i="54"/>
  <c r="AN12" i="54" s="1"/>
  <c r="BC6" i="65"/>
  <c r="AT6" i="65"/>
  <c r="BG38" i="17"/>
  <c r="AD38" i="17" s="1"/>
  <c r="AR6" i="65"/>
  <c r="BA6" i="65"/>
  <c r="AE23" i="2"/>
  <c r="BB35" i="63"/>
  <c r="AG35" i="63"/>
  <c r="AY35" i="63"/>
  <c r="BC29" i="54"/>
  <c r="AE34" i="54" s="1"/>
  <c r="BD29" i="54"/>
  <c r="AF34" i="54" s="1"/>
  <c r="AD29" i="63"/>
  <c r="BS29" i="63"/>
  <c r="BE38" i="17"/>
  <c r="AF38" i="17" s="1"/>
  <c r="AK51" i="47"/>
  <c r="AI35" i="6"/>
  <c r="BB29" i="16"/>
  <c r="AD34" i="16" s="1"/>
  <c r="BA32" i="14"/>
  <c r="AE31" i="14" s="1"/>
  <c r="AI31" i="14"/>
  <c r="AN35" i="53"/>
  <c r="BP33" i="4"/>
  <c r="BD33" i="4" s="1"/>
  <c r="AG45" i="4" s="1"/>
  <c r="AG53" i="4"/>
  <c r="BL6" i="4"/>
  <c r="BB34" i="13"/>
  <c r="AE29" i="13" s="1"/>
  <c r="AI29" i="13"/>
  <c r="BD29" i="15"/>
  <c r="AE34" i="15" s="1"/>
  <c r="BS30" i="63"/>
  <c r="AD30" i="63"/>
  <c r="BK30" i="66"/>
  <c r="AF33" i="66" s="1"/>
  <c r="AK33" i="66"/>
  <c r="BJ30" i="66"/>
  <c r="AE33" i="66" s="1"/>
  <c r="BS32" i="63"/>
  <c r="AD32" i="63"/>
  <c r="BB32" i="13"/>
  <c r="AE31" i="13" s="1"/>
  <c r="AI31" i="13"/>
  <c r="AI35" i="66"/>
  <c r="BD38" i="17"/>
  <c r="AG38" i="17" s="1"/>
  <c r="BA34" i="14"/>
  <c r="AE29" i="14" s="1"/>
  <c r="AI29" i="14"/>
  <c r="AK34" i="66"/>
  <c r="BK29" i="66"/>
  <c r="AF34" i="66" s="1"/>
  <c r="BP35" i="66"/>
  <c r="BP6" i="4"/>
  <c r="AL8" i="4" s="1"/>
  <c r="BK6" i="4"/>
  <c r="AR30" i="8"/>
  <c r="AI59" i="8" s="1"/>
  <c r="AZ35" i="63"/>
  <c r="BP35" i="6"/>
  <c r="BK29" i="6"/>
  <c r="AF34" i="6" s="1"/>
  <c r="AK34" i="6"/>
  <c r="BB6" i="13"/>
  <c r="AE6" i="13" s="1"/>
  <c r="AI6" i="13"/>
  <c r="AI32" i="13"/>
  <c r="BB31" i="13"/>
  <c r="AE32" i="13" s="1"/>
  <c r="AK31" i="66"/>
  <c r="BK32" i="66"/>
  <c r="AF31" i="66" s="1"/>
  <c r="BJ32" i="66"/>
  <c r="AE31" i="66" s="1"/>
  <c r="AI34" i="13"/>
  <c r="BB29" i="13"/>
  <c r="AE34" i="13" s="1"/>
  <c r="AI8" i="4"/>
  <c r="BN35" i="63"/>
  <c r="BZ35" i="63"/>
  <c r="AI30" i="13"/>
  <c r="BB33" i="13"/>
  <c r="AE30" i="13" s="1"/>
  <c r="AJ51" i="47"/>
  <c r="BA35" i="63"/>
  <c r="BK30" i="6"/>
  <c r="AF33" i="6" s="1"/>
  <c r="AK33" i="6"/>
  <c r="BJ30" i="6"/>
  <c r="AE33" i="6" s="1"/>
  <c r="AK6" i="16"/>
  <c r="BP31" i="4"/>
  <c r="BD31" i="4" s="1"/>
  <c r="AG47" i="4" s="1"/>
  <c r="AG55" i="4"/>
  <c r="AH57" i="4"/>
  <c r="BL35" i="4"/>
  <c r="BG35" i="63"/>
  <c r="AI33" i="14"/>
  <c r="BA30" i="14"/>
  <c r="AE33" i="14" s="1"/>
  <c r="AE25" i="2"/>
  <c r="BA33" i="14"/>
  <c r="AE30" i="14" s="1"/>
  <c r="AI30" i="14"/>
  <c r="BC29" i="16"/>
  <c r="AE34" i="16" s="1"/>
  <c r="AI34" i="12"/>
  <c r="BF29" i="12"/>
  <c r="AE34" i="12" s="1"/>
  <c r="AI29" i="12"/>
  <c r="BF34" i="12"/>
  <c r="AE29" i="12" s="1"/>
  <c r="AN30" i="8"/>
  <c r="AE59" i="8" s="1"/>
  <c r="AO30" i="8"/>
  <c r="AF59" i="8" s="1"/>
  <c r="AF48" i="8"/>
  <c r="AJ6" i="16"/>
  <c r="BF33" i="12"/>
  <c r="AE30" i="12" s="1"/>
  <c r="AI30" i="12"/>
  <c r="BK32" i="6"/>
  <c r="AF31" i="6" s="1"/>
  <c r="AK31" i="6"/>
  <c r="BJ32" i="6"/>
  <c r="AE31" i="6" s="1"/>
  <c r="AL4" i="13"/>
  <c r="AL12" i="13" s="1"/>
  <c r="AK8" i="4"/>
  <c r="AJ38" i="17"/>
  <c r="AJ8" i="4"/>
  <c r="AI38" i="11"/>
  <c r="BI32" i="66"/>
  <c r="AD31" i="66" s="1"/>
  <c r="BP30" i="4"/>
  <c r="AG56" i="4"/>
  <c r="AI57" i="4"/>
  <c r="AI58" i="4" s="1"/>
  <c r="BM35" i="4"/>
  <c r="AL38" i="17"/>
  <c r="BC29" i="15"/>
  <c r="AD34" i="15" s="1"/>
  <c r="BK31" i="6"/>
  <c r="AF32" i="6" s="1"/>
  <c r="AK32" i="6"/>
  <c r="BJ31" i="6"/>
  <c r="AE32" i="6" s="1"/>
  <c r="AF35" i="63"/>
  <c r="BI30" i="6"/>
  <c r="AD33" i="6" s="1"/>
  <c r="BC35" i="63"/>
  <c r="AE26" i="2"/>
  <c r="AJ38" i="11"/>
  <c r="AK30" i="66"/>
  <c r="BK33" i="66"/>
  <c r="AF30" i="66" s="1"/>
  <c r="BJ33" i="66"/>
  <c r="AE30" i="66" s="1"/>
  <c r="BN35" i="53"/>
  <c r="AD34" i="63"/>
  <c r="BS34" i="63"/>
  <c r="BI30" i="66"/>
  <c r="AD33" i="66" s="1"/>
  <c r="BP32" i="4"/>
  <c r="AG54" i="4"/>
  <c r="BK33" i="6"/>
  <c r="AF30" i="6" s="1"/>
  <c r="AK30" i="6"/>
  <c r="BJ33" i="6"/>
  <c r="AE30" i="6" s="1"/>
  <c r="AK29" i="66"/>
  <c r="BK34" i="66"/>
  <c r="AF29" i="66" s="1"/>
  <c r="BJ34" i="66"/>
  <c r="AE29" i="66" s="1"/>
  <c r="BA31" i="14"/>
  <c r="AE32" i="14" s="1"/>
  <c r="AI32" i="14"/>
  <c r="BF29" i="53"/>
  <c r="AF34" i="53" s="1"/>
  <c r="AI34" i="14"/>
  <c r="BA29" i="14"/>
  <c r="AE34" i="14" s="1"/>
  <c r="AH48" i="8"/>
  <c r="AQ30" i="8"/>
  <c r="AH59" i="8" s="1"/>
  <c r="AJ35" i="12"/>
  <c r="BB29" i="54"/>
  <c r="AD34" i="54" s="1"/>
  <c r="BJ6" i="16"/>
  <c r="AL6" i="16" s="1"/>
  <c r="AI6" i="16"/>
  <c r="BI29" i="66"/>
  <c r="AD34" i="66" s="1"/>
  <c r="BK35" i="4"/>
  <c r="BP29" i="4"/>
  <c r="BE29" i="4" s="1"/>
  <c r="AH49" i="4" s="1"/>
  <c r="AG57" i="4"/>
  <c r="BI29" i="6"/>
  <c r="AD34" i="6" s="1"/>
  <c r="BJ29" i="6"/>
  <c r="AE34" i="6" s="1"/>
  <c r="BO35" i="4"/>
  <c r="AK57" i="4"/>
  <c r="AK58" i="4" s="1"/>
  <c r="BN35" i="4"/>
  <c r="AJ57" i="4"/>
  <c r="AJ58" i="4" s="1"/>
  <c r="AH56" i="4"/>
  <c r="BK34" i="6"/>
  <c r="AF29" i="6" s="1"/>
  <c r="AK29" i="6"/>
  <c r="BJ34" i="6"/>
  <c r="AE29" i="6" s="1"/>
  <c r="BM38" i="11"/>
  <c r="BH31" i="11"/>
  <c r="AF36" i="11" s="1"/>
  <c r="AK37" i="11"/>
  <c r="BD29" i="16"/>
  <c r="AF34" i="16" s="1"/>
  <c r="AI33" i="13"/>
  <c r="BB30" i="13"/>
  <c r="AE33" i="13" s="1"/>
  <c r="AG52" i="4"/>
  <c r="BP34" i="4"/>
  <c r="BD34" i="4" s="1"/>
  <c r="AG44" i="4" s="1"/>
  <c r="BK31" i="66"/>
  <c r="AF32" i="66" s="1"/>
  <c r="AK32" i="66"/>
  <c r="BJ31" i="66"/>
  <c r="AE32" i="66" s="1"/>
  <c r="AH35" i="63"/>
  <c r="BS33" i="63"/>
  <c r="AD33" i="63"/>
  <c r="AL51" i="47"/>
  <c r="BF30" i="12"/>
  <c r="AE33" i="12" s="1"/>
  <c r="AI33" i="12"/>
  <c r="AE28" i="2"/>
  <c r="AJ35" i="13"/>
  <c r="AK32" i="11"/>
  <c r="BH36" i="11"/>
  <c r="AF31" i="11" s="1"/>
  <c r="BI33" i="66"/>
  <c r="AD30" i="66" s="1"/>
  <c r="BD29" i="53"/>
  <c r="AD34" i="53" s="1"/>
  <c r="AK36" i="11"/>
  <c r="BH32" i="11"/>
  <c r="AF35" i="11" s="1"/>
  <c r="BF32" i="12"/>
  <c r="AE31" i="12" s="1"/>
  <c r="AI31" i="12"/>
  <c r="BF38" i="17"/>
  <c r="AE38" i="17" s="1"/>
  <c r="BE29" i="53"/>
  <c r="AE34" i="53" s="1"/>
  <c r="AE24" i="2"/>
  <c r="BS31" i="63"/>
  <c r="AD31" i="63"/>
  <c r="BF31" i="12"/>
  <c r="AE32" i="12" s="1"/>
  <c r="AI32" i="12"/>
  <c r="AK38" i="17"/>
  <c r="AH52" i="4"/>
  <c r="AJ35" i="14"/>
  <c r="BJ35" i="16"/>
  <c r="AE35" i="63"/>
  <c r="AQ6" i="65" l="1"/>
  <c r="AL7" i="65" s="1"/>
  <c r="AL12" i="65" s="1"/>
  <c r="BG6" i="4"/>
  <c r="AJ5" i="4" s="1"/>
  <c r="L7" i="61" s="1"/>
  <c r="L9" i="61" s="1"/>
  <c r="BE34" i="4"/>
  <c r="AH44" i="4" s="1"/>
  <c r="BG29" i="4"/>
  <c r="AJ49" i="4" s="1"/>
  <c r="AE29" i="2"/>
  <c r="BB6" i="16"/>
  <c r="AD6" i="16" s="1"/>
  <c r="AO6" i="5"/>
  <c r="AZ6" i="5"/>
  <c r="AH58" i="4"/>
  <c r="BH29" i="4"/>
  <c r="AK49" i="4" s="1"/>
  <c r="BD29" i="4"/>
  <c r="AG49" i="4" s="1"/>
  <c r="BH6" i="4"/>
  <c r="AK5" i="4" s="1"/>
  <c r="M7" i="61" s="1"/>
  <c r="M9" i="61" s="1"/>
  <c r="BF6" i="4"/>
  <c r="AI5" i="4" s="1"/>
  <c r="K7" i="61" s="1"/>
  <c r="K9" i="61" s="1"/>
  <c r="BF29" i="4"/>
  <c r="AI49" i="4" s="1"/>
  <c r="AI35" i="12"/>
  <c r="AI35" i="13"/>
  <c r="AK38" i="11"/>
  <c r="AL56" i="4"/>
  <c r="BH30" i="4"/>
  <c r="AK48" i="4" s="1"/>
  <c r="BG30" i="4"/>
  <c r="AJ48" i="4" s="1"/>
  <c r="BF30" i="4"/>
  <c r="AI48" i="4" s="1"/>
  <c r="AL54" i="4"/>
  <c r="BH32" i="4"/>
  <c r="AK46" i="4" s="1"/>
  <c r="BE32" i="4"/>
  <c r="AH46" i="4" s="1"/>
  <c r="BF32" i="4"/>
  <c r="AI46" i="4" s="1"/>
  <c r="BG32" i="4"/>
  <c r="AJ46" i="4" s="1"/>
  <c r="AL55" i="4"/>
  <c r="BG31" i="4"/>
  <c r="AJ47" i="4" s="1"/>
  <c r="BH31" i="4"/>
  <c r="AK47" i="4" s="1"/>
  <c r="BF31" i="4"/>
  <c r="AI47" i="4" s="1"/>
  <c r="BE31" i="4"/>
  <c r="AH47" i="4" s="1"/>
  <c r="BD6" i="4"/>
  <c r="AG5" i="4" s="1"/>
  <c r="AN4" i="4" s="1"/>
  <c r="AN12" i="4" s="1"/>
  <c r="AG8" i="4"/>
  <c r="AL53" i="4"/>
  <c r="BG33" i="4"/>
  <c r="AJ45" i="4" s="1"/>
  <c r="BH33" i="4"/>
  <c r="AK45" i="4" s="1"/>
  <c r="BF33" i="4"/>
  <c r="AI45" i="4" s="1"/>
  <c r="BE33" i="4"/>
  <c r="AH45" i="4" s="1"/>
  <c r="AL52" i="4"/>
  <c r="BF34" i="4"/>
  <c r="AI44" i="4" s="1"/>
  <c r="BH34" i="4"/>
  <c r="AK44" i="4" s="1"/>
  <c r="BG34" i="4"/>
  <c r="AJ44" i="4" s="1"/>
  <c r="AG58" i="4"/>
  <c r="AK35" i="6"/>
  <c r="BE30" i="4"/>
  <c r="AH48" i="4" s="1"/>
  <c r="AL57" i="4"/>
  <c r="BP35" i="4"/>
  <c r="BD30" i="4"/>
  <c r="AG48" i="4" s="1"/>
  <c r="BC6" i="16"/>
  <c r="AE6" i="16" s="1"/>
  <c r="AI35" i="14"/>
  <c r="AH8" i="4"/>
  <c r="BE6" i="4"/>
  <c r="AH5" i="4" s="1"/>
  <c r="J7" i="61" s="1"/>
  <c r="J9" i="61" s="1"/>
  <c r="AK35" i="66"/>
  <c r="BD32" i="4"/>
  <c r="AG46" i="4" s="1"/>
  <c r="BD6" i="16"/>
  <c r="AF6" i="16" s="1"/>
  <c r="AD35" i="63"/>
  <c r="AN4" i="16" l="1"/>
  <c r="AN12" i="16" s="1"/>
  <c r="AL7" i="5"/>
  <c r="AL15" i="5" s="1"/>
  <c r="I7" i="61"/>
  <c r="AL58" i="4"/>
  <c r="I9" i="61" l="1"/>
  <c r="A5" i="61" s="1"/>
  <c r="AG12"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RENTAI</author>
  </authors>
  <commentList>
    <comment ref="AM9" authorId="0" shapeId="0" xr:uid="{00000000-0006-0000-0C00-000001000000}">
      <text>
        <r>
          <rPr>
            <b/>
            <sz val="9"/>
            <color indexed="81"/>
            <rFont val="ＭＳ Ｐゴシック"/>
            <family val="3"/>
            <charset val="128"/>
          </rPr>
          <t>要検討</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RENTAI</author>
  </authors>
  <commentList>
    <comment ref="AO6" authorId="0" shapeId="0" xr:uid="{00000000-0006-0000-0D00-000001000000}">
      <text>
        <r>
          <rPr>
            <b/>
            <sz val="9"/>
            <color indexed="81"/>
            <rFont val="ＭＳ Ｐゴシック"/>
            <family val="3"/>
            <charset val="128"/>
          </rPr>
          <t>選択</t>
        </r>
      </text>
    </comment>
    <comment ref="AM9" authorId="0" shapeId="0" xr:uid="{00000000-0006-0000-0D00-000002000000}">
      <text>
        <r>
          <rPr>
            <b/>
            <sz val="9"/>
            <color indexed="81"/>
            <rFont val="ＭＳ Ｐゴシック"/>
            <family val="3"/>
            <charset val="128"/>
          </rPr>
          <t>要検討</t>
        </r>
      </text>
    </comment>
  </commentList>
</comments>
</file>

<file path=xl/sharedStrings.xml><?xml version="1.0" encoding="utf-8"?>
<sst xmlns="http://schemas.openxmlformats.org/spreadsheetml/2006/main" count="5277" uniqueCount="983">
  <si>
    <t>常用</t>
    <rPh sb="0" eb="2">
      <t>ジョウヨウ</t>
    </rPh>
    <phoneticPr fontId="5"/>
  </si>
  <si>
    <t>パート等</t>
    <rPh sb="3" eb="4">
      <t>トウ</t>
    </rPh>
    <phoneticPr fontId="5"/>
  </si>
  <si>
    <t>障がい者（パートタイマー含む）雇用人数</t>
    <rPh sb="12" eb="13">
      <t>フク</t>
    </rPh>
    <rPh sb="15" eb="17">
      <t>コヨウ</t>
    </rPh>
    <rPh sb="17" eb="19">
      <t>ニンズウ</t>
    </rPh>
    <phoneticPr fontId="5"/>
  </si>
  <si>
    <t>障がい者雇用人数（人）</t>
    <rPh sb="4" eb="6">
      <t>コヨウ</t>
    </rPh>
    <rPh sb="6" eb="7">
      <t>ニン</t>
    </rPh>
    <rPh sb="7" eb="8">
      <t>スウ</t>
    </rPh>
    <rPh sb="9" eb="10">
      <t>ニン</t>
    </rPh>
    <phoneticPr fontId="5"/>
  </si>
  <si>
    <t>業種別　障がい者雇用人数（人）</t>
    <rPh sb="0" eb="2">
      <t>ギョウシュ</t>
    </rPh>
    <rPh sb="2" eb="3">
      <t>ベツ</t>
    </rPh>
    <rPh sb="8" eb="10">
      <t>コヨウ</t>
    </rPh>
    <rPh sb="10" eb="12">
      <t>ニンズウ</t>
    </rPh>
    <rPh sb="13" eb="14">
      <t>ニン</t>
    </rPh>
    <phoneticPr fontId="5"/>
  </si>
  <si>
    <t>規模別　障がい者雇用人数（人）</t>
    <rPh sb="0" eb="3">
      <t>キボベツ</t>
    </rPh>
    <rPh sb="8" eb="10">
      <t>コヨウ</t>
    </rPh>
    <rPh sb="10" eb="12">
      <t>ニンズウ</t>
    </rPh>
    <rPh sb="13" eb="14">
      <t>ヒト</t>
    </rPh>
    <phoneticPr fontId="5"/>
  </si>
  <si>
    <t>規模別　障がい者雇用人数（人）</t>
    <rPh sb="0" eb="3">
      <t>キボベツ</t>
    </rPh>
    <rPh sb="8" eb="10">
      <t>コヨウ</t>
    </rPh>
    <rPh sb="10" eb="12">
      <t>ニンズウ</t>
    </rPh>
    <rPh sb="13" eb="14">
      <t>ニン</t>
    </rPh>
    <phoneticPr fontId="5"/>
  </si>
  <si>
    <t>障がい者雇用人数（人）</t>
    <rPh sb="4" eb="6">
      <t>コヨウ</t>
    </rPh>
    <rPh sb="6" eb="8">
      <t>ニンズウ</t>
    </rPh>
    <rPh sb="9" eb="10">
      <t>ニン</t>
    </rPh>
    <phoneticPr fontId="5"/>
  </si>
  <si>
    <t>７　障がい者雇用人数</t>
    <rPh sb="6" eb="8">
      <t>コヨウ</t>
    </rPh>
    <rPh sb="8" eb="10">
      <t>ニンズウ</t>
    </rPh>
    <phoneticPr fontId="5"/>
  </si>
  <si>
    <t>7①</t>
    <phoneticPr fontId="3"/>
  </si>
  <si>
    <t>　障がい者（パートタイマー含む）雇用人数</t>
    <rPh sb="13" eb="14">
      <t>フク</t>
    </rPh>
    <rPh sb="16" eb="18">
      <t>コヨウ</t>
    </rPh>
    <rPh sb="18" eb="20">
      <t>ニンズウ</t>
    </rPh>
    <phoneticPr fontId="3"/>
  </si>
  <si>
    <t>金融･保険業</t>
    <phoneticPr fontId="5"/>
  </si>
  <si>
    <r>
      <t>5</t>
    </r>
    <r>
      <rPr>
        <sz val="10"/>
        <rFont val="HGｺﾞｼｯｸM"/>
        <family val="3"/>
        <charset val="128"/>
      </rPr>
      <t>0</t>
    </r>
    <r>
      <rPr>
        <sz val="10"/>
        <rFont val="HGｺﾞｼｯｸM"/>
        <family val="3"/>
        <charset val="128"/>
      </rPr>
      <t>～99人</t>
    </r>
    <rPh sb="5" eb="6">
      <t>ニン</t>
    </rPh>
    <phoneticPr fontId="5"/>
  </si>
  <si>
    <r>
      <t>3</t>
    </r>
    <r>
      <rPr>
        <sz val="10"/>
        <rFont val="HGｺﾞｼｯｸM"/>
        <family val="3"/>
        <charset val="128"/>
      </rPr>
      <t>0</t>
    </r>
    <r>
      <rPr>
        <sz val="10"/>
        <rFont val="HGｺﾞｼｯｸM"/>
        <family val="3"/>
        <charset val="128"/>
      </rPr>
      <t>～</t>
    </r>
    <r>
      <rPr>
        <sz val="10"/>
        <rFont val="HGｺﾞｼｯｸM"/>
        <family val="3"/>
        <charset val="128"/>
      </rPr>
      <t>49</t>
    </r>
    <r>
      <rPr>
        <sz val="10"/>
        <rFont val="HGｺﾞｼｯｸM"/>
        <family val="3"/>
        <charset val="128"/>
      </rPr>
      <t>人</t>
    </r>
    <rPh sb="5" eb="6">
      <t>ニン</t>
    </rPh>
    <phoneticPr fontId="5"/>
  </si>
  <si>
    <r>
      <t>1</t>
    </r>
    <r>
      <rPr>
        <sz val="10"/>
        <rFont val="HGｺﾞｼｯｸM"/>
        <family val="3"/>
        <charset val="128"/>
      </rPr>
      <t>0</t>
    </r>
    <r>
      <rPr>
        <sz val="10"/>
        <rFont val="HGｺﾞｼｯｸM"/>
        <family val="3"/>
        <charset val="128"/>
      </rPr>
      <t>～</t>
    </r>
    <r>
      <rPr>
        <sz val="10"/>
        <rFont val="HGｺﾞｼｯｸM"/>
        <family val="3"/>
        <charset val="128"/>
      </rPr>
      <t>29</t>
    </r>
    <r>
      <rPr>
        <sz val="10"/>
        <rFont val="HGｺﾞｼｯｸM"/>
        <family val="3"/>
        <charset val="128"/>
      </rPr>
      <t>人</t>
    </r>
    <rPh sb="5" eb="6">
      <t>ニン</t>
    </rPh>
    <phoneticPr fontId="5"/>
  </si>
  <si>
    <r>
      <t>5～</t>
    </r>
    <r>
      <rPr>
        <sz val="10"/>
        <rFont val="HGｺﾞｼｯｸM"/>
        <family val="3"/>
        <charset val="128"/>
      </rPr>
      <t>9</t>
    </r>
    <r>
      <rPr>
        <sz val="10"/>
        <rFont val="HGｺﾞｼｯｸM"/>
        <family val="3"/>
        <charset val="128"/>
      </rPr>
      <t>人</t>
    </r>
    <rPh sb="3" eb="4">
      <t>ニン</t>
    </rPh>
    <phoneticPr fontId="5"/>
  </si>
  <si>
    <r>
      <t>1～</t>
    </r>
    <r>
      <rPr>
        <sz val="10"/>
        <rFont val="HGｺﾞｼｯｸM"/>
        <family val="3"/>
        <charset val="128"/>
      </rPr>
      <t>4</t>
    </r>
    <r>
      <rPr>
        <sz val="10"/>
        <rFont val="HGｺﾞｼｯｸM"/>
        <family val="3"/>
        <charset val="128"/>
      </rPr>
      <t>人</t>
    </r>
    <rPh sb="3" eb="4">
      <t>ニン</t>
    </rPh>
    <phoneticPr fontId="5"/>
  </si>
  <si>
    <t>あり</t>
    <phoneticPr fontId="5"/>
  </si>
  <si>
    <t>なし</t>
    <phoneticPr fontId="5"/>
  </si>
  <si>
    <t>勤続
年数</t>
    <rPh sb="0" eb="2">
      <t>キンゾク</t>
    </rPh>
    <rPh sb="3" eb="5">
      <t>ネンスウ</t>
    </rPh>
    <phoneticPr fontId="5"/>
  </si>
  <si>
    <t>短大
専門</t>
    <rPh sb="0" eb="2">
      <t>タンダイ</t>
    </rPh>
    <rPh sb="3" eb="5">
      <t>センモン</t>
    </rPh>
    <phoneticPr fontId="5"/>
  </si>
  <si>
    <t>以下の条件にすべて該当するパートタイマー
・労働時間が週30時間以上
・1年以上の雇用契約を結んでいる
・雇用保険の被保険者</t>
    <phoneticPr fontId="5"/>
  </si>
  <si>
    <t>１週間の所定労働時間が、通常の従業員より短い者
（パートタイマーaに該当しないパートタイマー）</t>
    <phoneticPr fontId="5"/>
  </si>
  <si>
    <t>問 1</t>
    <rPh sb="0" eb="1">
      <t>トイ</t>
    </rPh>
    <phoneticPr fontId="5"/>
  </si>
  <si>
    <t>問 2</t>
    <rPh sb="0" eb="1">
      <t>トイ</t>
    </rPh>
    <phoneticPr fontId="5"/>
  </si>
  <si>
    <t>パートタ
イマーa</t>
    <phoneticPr fontId="5"/>
  </si>
  <si>
    <t>パートタ
イマーb</t>
    <phoneticPr fontId="5"/>
  </si>
  <si>
    <t>問 3</t>
    <rPh sb="0" eb="1">
      <t>トイ</t>
    </rPh>
    <phoneticPr fontId="5"/>
  </si>
  <si>
    <t>問 4</t>
    <rPh sb="0" eb="1">
      <t>トイ</t>
    </rPh>
    <phoneticPr fontId="5"/>
  </si>
  <si>
    <t>問 5</t>
    <rPh sb="0" eb="1">
      <t>トイ</t>
    </rPh>
    <phoneticPr fontId="5"/>
  </si>
  <si>
    <t>問 6</t>
    <rPh sb="0" eb="1">
      <t>トイ</t>
    </rPh>
    <phoneticPr fontId="5"/>
  </si>
  <si>
    <t>問 7</t>
    <rPh sb="0" eb="1">
      <t>トイ</t>
    </rPh>
    <phoneticPr fontId="5"/>
  </si>
  <si>
    <t>問 8</t>
    <rPh sb="0" eb="1">
      <t>トイ</t>
    </rPh>
    <phoneticPr fontId="5"/>
  </si>
  <si>
    <t>問 9</t>
    <rPh sb="0" eb="1">
      <t>トイ</t>
    </rPh>
    <phoneticPr fontId="5"/>
  </si>
  <si>
    <t>問 10</t>
    <rPh sb="0" eb="1">
      <t>トイ</t>
    </rPh>
    <phoneticPr fontId="5"/>
  </si>
  <si>
    <t>問 11</t>
    <rPh sb="0" eb="1">
      <t>トイ</t>
    </rPh>
    <phoneticPr fontId="5"/>
  </si>
  <si>
    <t>問 12</t>
    <rPh sb="0" eb="1">
      <t>トイ</t>
    </rPh>
    <phoneticPr fontId="5"/>
  </si>
  <si>
    <t>問 14</t>
    <rPh sb="0" eb="1">
      <t>トイ</t>
    </rPh>
    <phoneticPr fontId="5"/>
  </si>
  <si>
    <t>中学
高校卒</t>
    <rPh sb="0" eb="1">
      <t>チュウ</t>
    </rPh>
    <rPh sb="1" eb="2">
      <t>ガク</t>
    </rPh>
    <rPh sb="3" eb="6">
      <t>コウコウソツ</t>
    </rPh>
    <phoneticPr fontId="5"/>
  </si>
  <si>
    <r>
      <t>　　　</t>
    </r>
    <r>
      <rPr>
        <sz val="10"/>
        <rFont val="HGｺﾞｼｯｸM"/>
        <family val="3"/>
        <charset val="128"/>
      </rPr>
      <t xml:space="preserve">  </t>
    </r>
    <r>
      <rPr>
        <sz val="10"/>
        <rFont val="HGｺﾞｼｯｸM"/>
        <family val="3"/>
        <charset val="128"/>
      </rPr>
      <t xml:space="preserve">　（障がい者、外国人、中途採用） </t>
    </r>
    <r>
      <rPr>
        <sz val="10"/>
        <rFont val="HGｺﾞｼｯｸM"/>
        <family val="3"/>
        <charset val="128"/>
      </rPr>
      <t xml:space="preserve">       </t>
    </r>
    <r>
      <rPr>
        <sz val="10"/>
        <rFont val="HGｺﾞｼｯｸM"/>
        <family val="3"/>
        <charset val="128"/>
      </rPr>
      <t>○　雇用調整　　　</t>
    </r>
    <rPh sb="7" eb="8">
      <t>サワ</t>
    </rPh>
    <phoneticPr fontId="3"/>
  </si>
  <si>
    <t>18①　一時金支給状況（常用従業員　男性）</t>
    <rPh sb="4" eb="7">
      <t>イチジキン</t>
    </rPh>
    <rPh sb="7" eb="9">
      <t>シキュウ</t>
    </rPh>
    <rPh sb="9" eb="11">
      <t>ジョウキョウ</t>
    </rPh>
    <phoneticPr fontId="5"/>
  </si>
  <si>
    <t>大学
大院卒</t>
    <rPh sb="0" eb="1">
      <t>ダイ</t>
    </rPh>
    <rPh sb="1" eb="2">
      <t>ガク</t>
    </rPh>
    <rPh sb="3" eb="4">
      <t>ダイ</t>
    </rPh>
    <rPh sb="4" eb="6">
      <t>インソツ</t>
    </rPh>
    <phoneticPr fontId="5"/>
  </si>
  <si>
    <t>教育学習
支援業</t>
    <rPh sb="0" eb="2">
      <t>キョウイク</t>
    </rPh>
    <rPh sb="2" eb="4">
      <t>ガクシュウ</t>
    </rPh>
    <rPh sb="5" eb="7">
      <t>シエン</t>
    </rPh>
    <rPh sb="7" eb="8">
      <t>ギョウ</t>
    </rPh>
    <phoneticPr fontId="5"/>
  </si>
  <si>
    <t>情報
通信業</t>
    <rPh sb="0" eb="2">
      <t>ジョウホウ</t>
    </rPh>
    <rPh sb="3" eb="6">
      <t>ツウシンギョウ</t>
    </rPh>
    <phoneticPr fontId="5"/>
  </si>
  <si>
    <t>医療
福祉</t>
    <rPh sb="0" eb="2">
      <t>イリョウ</t>
    </rPh>
    <rPh sb="3" eb="5">
      <t>フクシ</t>
    </rPh>
    <phoneticPr fontId="5"/>
  </si>
  <si>
    <t>介護休業制度の有無</t>
    <rPh sb="0" eb="2">
      <t>カイゴ</t>
    </rPh>
    <rPh sb="2" eb="4">
      <t>キュウギョウ</t>
    </rPh>
    <rPh sb="4" eb="6">
      <t>セイド</t>
    </rPh>
    <rPh sb="7" eb="9">
      <t>ウム</t>
    </rPh>
    <phoneticPr fontId="5"/>
  </si>
  <si>
    <t>一日あたりの所定労働時間（常用従業員）</t>
    <phoneticPr fontId="5"/>
  </si>
  <si>
    <t>7.5時間
未満</t>
    <rPh sb="3" eb="5">
      <t>ジカン</t>
    </rPh>
    <rPh sb="6" eb="8">
      <t>ミマン</t>
    </rPh>
    <phoneticPr fontId="5"/>
  </si>
  <si>
    <t>8時間</t>
    <rPh sb="1" eb="3">
      <t>ジカン</t>
    </rPh>
    <phoneticPr fontId="5"/>
  </si>
  <si>
    <t>無回答</t>
    <rPh sb="0" eb="3">
      <t>ムカイトウ</t>
    </rPh>
    <phoneticPr fontId="5"/>
  </si>
  <si>
    <t>パートタイマー1日の平均労働時間</t>
    <phoneticPr fontId="5"/>
  </si>
  <si>
    <t>次世代育成支援対策推進法にもとづく一般事業主行動計画について</t>
    <phoneticPr fontId="5"/>
  </si>
  <si>
    <t>年次有給休暇の状況（従業員一人あたり）</t>
    <rPh sb="0" eb="2">
      <t>ネンジ</t>
    </rPh>
    <rPh sb="2" eb="4">
      <t>ユウキュウ</t>
    </rPh>
    <rPh sb="4" eb="6">
      <t>キュウカ</t>
    </rPh>
    <rPh sb="7" eb="9">
      <t>ジョウキョウ</t>
    </rPh>
    <rPh sb="10" eb="13">
      <t>ジュウギョウイン</t>
    </rPh>
    <rPh sb="13" eb="15">
      <t>ヒトリ</t>
    </rPh>
    <phoneticPr fontId="5"/>
  </si>
  <si>
    <t>付与日数</t>
    <rPh sb="0" eb="2">
      <t>フヨ</t>
    </rPh>
    <rPh sb="2" eb="4">
      <t>ニッスウ</t>
    </rPh>
    <phoneticPr fontId="5"/>
  </si>
  <si>
    <t>取得日数</t>
    <rPh sb="0" eb="2">
      <t>シュトク</t>
    </rPh>
    <rPh sb="2" eb="4">
      <t>ニッスウ</t>
    </rPh>
    <phoneticPr fontId="5"/>
  </si>
  <si>
    <t>取得率</t>
    <rPh sb="0" eb="3">
      <t>シュトクリツ</t>
    </rPh>
    <phoneticPr fontId="5"/>
  </si>
  <si>
    <t>パートタイマーの有給休暇制度</t>
    <rPh sb="8" eb="10">
      <t>ユウキュウ</t>
    </rPh>
    <rPh sb="10" eb="12">
      <t>キュウカ</t>
    </rPh>
    <rPh sb="12" eb="14">
      <t>セイド</t>
    </rPh>
    <phoneticPr fontId="5"/>
  </si>
  <si>
    <t>調査結果概要</t>
    <rPh sb="0" eb="2">
      <t>チョウサ</t>
    </rPh>
    <rPh sb="2" eb="4">
      <t>ケッカ</t>
    </rPh>
    <rPh sb="4" eb="6">
      <t>ガイヨウ</t>
    </rPh>
    <phoneticPr fontId="3"/>
  </si>
  <si>
    <t>調査結果概要</t>
    <rPh sb="4" eb="6">
      <t>ガイヨウ</t>
    </rPh>
    <phoneticPr fontId="3"/>
  </si>
  <si>
    <t>常用従業員の男女別構成</t>
    <rPh sb="0" eb="2">
      <t>ジョウヨウ</t>
    </rPh>
    <rPh sb="2" eb="5">
      <t>ジュウギョウイン</t>
    </rPh>
    <rPh sb="6" eb="8">
      <t>ダンジョ</t>
    </rPh>
    <rPh sb="8" eb="9">
      <t>ベツ</t>
    </rPh>
    <rPh sb="9" eb="11">
      <t>コウセイ</t>
    </rPh>
    <phoneticPr fontId="5"/>
  </si>
  <si>
    <t>常用従業員の男女別構成（人）</t>
    <rPh sb="0" eb="2">
      <t>ジョウヨウ</t>
    </rPh>
    <rPh sb="2" eb="5">
      <t>ジュウギョウイン</t>
    </rPh>
    <rPh sb="6" eb="8">
      <t>ダンジョ</t>
    </rPh>
    <rPh sb="8" eb="9">
      <t>ベツ</t>
    </rPh>
    <rPh sb="9" eb="11">
      <t>コウセイ</t>
    </rPh>
    <rPh sb="12" eb="13">
      <t>ニン</t>
    </rPh>
    <phoneticPr fontId="5"/>
  </si>
  <si>
    <t>常用従業員の男女別構成（％）</t>
    <rPh sb="0" eb="2">
      <t>ジョウヨウ</t>
    </rPh>
    <rPh sb="2" eb="5">
      <t>ジュウギョウイン</t>
    </rPh>
    <rPh sb="6" eb="8">
      <t>ダンジョ</t>
    </rPh>
    <rPh sb="8" eb="9">
      <t>ベツ</t>
    </rPh>
    <rPh sb="9" eb="11">
      <t>コウセイ</t>
    </rPh>
    <phoneticPr fontId="5"/>
  </si>
  <si>
    <t>常用従業員の年齢別構成（１）</t>
    <rPh sb="0" eb="2">
      <t>ジョウヨウ</t>
    </rPh>
    <rPh sb="2" eb="5">
      <t>ジュウギョウイン</t>
    </rPh>
    <rPh sb="6" eb="8">
      <t>ネンレイ</t>
    </rPh>
    <rPh sb="8" eb="9">
      <t>ベツ</t>
    </rPh>
    <rPh sb="9" eb="11">
      <t>コウセイ</t>
    </rPh>
    <phoneticPr fontId="5"/>
  </si>
  <si>
    <t>年齢別従業員構成（％）</t>
    <rPh sb="0" eb="2">
      <t>ネンレイ</t>
    </rPh>
    <rPh sb="2" eb="3">
      <t>ベツ</t>
    </rPh>
    <rPh sb="3" eb="6">
      <t>ジュウギョウイン</t>
    </rPh>
    <rPh sb="6" eb="8">
      <t>コウセイ</t>
    </rPh>
    <phoneticPr fontId="5"/>
  </si>
  <si>
    <t>年齢別従業員構成（人）</t>
    <rPh sb="0" eb="2">
      <t>ネンレイ</t>
    </rPh>
    <rPh sb="2" eb="3">
      <t>ベツ</t>
    </rPh>
    <rPh sb="3" eb="6">
      <t>ジュウギョウイン</t>
    </rPh>
    <rPh sb="6" eb="8">
      <t>コウセイ</t>
    </rPh>
    <rPh sb="9" eb="10">
      <t>ニン</t>
    </rPh>
    <phoneticPr fontId="5"/>
  </si>
  <si>
    <t>年齢別構成</t>
    <rPh sb="0" eb="2">
      <t>ネンレイ</t>
    </rPh>
    <rPh sb="2" eb="3">
      <t>ベツ</t>
    </rPh>
    <rPh sb="3" eb="5">
      <t>コウセイ</t>
    </rPh>
    <phoneticPr fontId="5"/>
  </si>
  <si>
    <t>常用従業員の年齢別構成（２）</t>
    <rPh sb="0" eb="2">
      <t>ジョウヨウ</t>
    </rPh>
    <rPh sb="2" eb="5">
      <t>ジュウギョウイン</t>
    </rPh>
    <rPh sb="6" eb="8">
      <t>ネンレイ</t>
    </rPh>
    <rPh sb="8" eb="9">
      <t>ベツ</t>
    </rPh>
    <rPh sb="9" eb="11">
      <t>コウセイ</t>
    </rPh>
    <phoneticPr fontId="5"/>
  </si>
  <si>
    <t>パートタイマーの雇用率</t>
    <rPh sb="8" eb="11">
      <t>コヨウリツ</t>
    </rPh>
    <phoneticPr fontId="5"/>
  </si>
  <si>
    <t>あり</t>
  </si>
  <si>
    <t>なし</t>
  </si>
  <si>
    <t>健康保険</t>
  </si>
  <si>
    <t>厚生年金</t>
  </si>
  <si>
    <t>雇用保険</t>
  </si>
  <si>
    <t>労災保険</t>
  </si>
  <si>
    <t>無回答</t>
  </si>
  <si>
    <t>雇用あり</t>
    <rPh sb="0" eb="2">
      <t>コヨウ</t>
    </rPh>
    <phoneticPr fontId="5"/>
  </si>
  <si>
    <t>雇用なし</t>
    <rPh sb="0" eb="2">
      <t>コヨウ</t>
    </rPh>
    <phoneticPr fontId="5"/>
  </si>
  <si>
    <t>外国人の雇用率</t>
    <rPh sb="0" eb="2">
      <t>ガイコク</t>
    </rPh>
    <rPh sb="2" eb="3">
      <t>ジン</t>
    </rPh>
    <rPh sb="4" eb="7">
      <t>コヨウリツ</t>
    </rPh>
    <phoneticPr fontId="5"/>
  </si>
  <si>
    <t>中途採用者の雇用率</t>
    <rPh sb="0" eb="2">
      <t>チュウト</t>
    </rPh>
    <rPh sb="2" eb="5">
      <t>サイヨウシャ</t>
    </rPh>
    <rPh sb="6" eb="9">
      <t>コヨウリツ</t>
    </rPh>
    <phoneticPr fontId="5"/>
  </si>
  <si>
    <t>就業規則の有無</t>
    <rPh sb="0" eb="2">
      <t>シュウギョウ</t>
    </rPh>
    <rPh sb="2" eb="4">
      <t>キソク</t>
    </rPh>
    <rPh sb="5" eb="7">
      <t>ウム</t>
    </rPh>
    <phoneticPr fontId="5"/>
  </si>
  <si>
    <t>労働組合の有無</t>
    <rPh sb="0" eb="4">
      <t>ロウドウクミアイ</t>
    </rPh>
    <rPh sb="5" eb="7">
      <t>ウム</t>
    </rPh>
    <phoneticPr fontId="5"/>
  </si>
  <si>
    <t>社会保険・労働保険の加入状況</t>
    <rPh sb="0" eb="2">
      <t>シャカイ</t>
    </rPh>
    <rPh sb="2" eb="4">
      <t>ホケン</t>
    </rPh>
    <rPh sb="5" eb="7">
      <t>ロウドウ</t>
    </rPh>
    <rPh sb="7" eb="9">
      <t>ホケン</t>
    </rPh>
    <rPh sb="10" eb="12">
      <t>カニュウ</t>
    </rPh>
    <rPh sb="12" eb="14">
      <t>ジョウキョウ</t>
    </rPh>
    <phoneticPr fontId="5"/>
  </si>
  <si>
    <t>労災保険</t>
    <rPh sb="0" eb="2">
      <t>ロウサイ</t>
    </rPh>
    <rPh sb="2" eb="4">
      <t>ホケン</t>
    </rPh>
    <phoneticPr fontId="5"/>
  </si>
  <si>
    <t>雇用保険</t>
    <rPh sb="0" eb="2">
      <t>コヨウ</t>
    </rPh>
    <rPh sb="2" eb="4">
      <t>ホケン</t>
    </rPh>
    <phoneticPr fontId="5"/>
  </si>
  <si>
    <t>厚生年金</t>
    <rPh sb="0" eb="2">
      <t>コウセイ</t>
    </rPh>
    <rPh sb="2" eb="4">
      <t>ネンキン</t>
    </rPh>
    <phoneticPr fontId="5"/>
  </si>
  <si>
    <t>健康保険</t>
    <rPh sb="0" eb="2">
      <t>ケンコウ</t>
    </rPh>
    <rPh sb="2" eb="4">
      <t>ホケン</t>
    </rPh>
    <phoneticPr fontId="5"/>
  </si>
  <si>
    <t>常用従業員の平均年齢</t>
    <rPh sb="0" eb="2">
      <t>ジョウヨウ</t>
    </rPh>
    <rPh sb="2" eb="5">
      <t>ジュウギョウイン</t>
    </rPh>
    <rPh sb="6" eb="8">
      <t>ヘイキン</t>
    </rPh>
    <rPh sb="8" eb="10">
      <t>ネンレイ</t>
    </rPh>
    <phoneticPr fontId="5"/>
  </si>
  <si>
    <t>合計</t>
    <rPh sb="0" eb="2">
      <t>ゴウケイ</t>
    </rPh>
    <phoneticPr fontId="5"/>
  </si>
  <si>
    <t>パートタイマー雇用率（％）</t>
    <rPh sb="7" eb="10">
      <t>コヨウリツ</t>
    </rPh>
    <phoneticPr fontId="5"/>
  </si>
  <si>
    <t>パートタイマー雇用率（人）</t>
    <rPh sb="7" eb="10">
      <t>コヨウリツ</t>
    </rPh>
    <rPh sb="11" eb="12">
      <t>ニン</t>
    </rPh>
    <phoneticPr fontId="5"/>
  </si>
  <si>
    <t>業種別　パートタイマー雇用率（％）</t>
    <rPh sb="0" eb="2">
      <t>ギョウシュ</t>
    </rPh>
    <rPh sb="2" eb="3">
      <t>ベツ</t>
    </rPh>
    <rPh sb="11" eb="14">
      <t>コヨウリツ</t>
    </rPh>
    <phoneticPr fontId="5"/>
  </si>
  <si>
    <t>規模別　パートタイマー雇用率（％）</t>
    <rPh sb="0" eb="3">
      <t>キボベツ</t>
    </rPh>
    <rPh sb="11" eb="14">
      <t>コヨウリツ</t>
    </rPh>
    <phoneticPr fontId="5"/>
  </si>
  <si>
    <t>業種別　パートタイマー雇用率（人）</t>
    <rPh sb="0" eb="2">
      <t>ギョウシュ</t>
    </rPh>
    <rPh sb="2" eb="3">
      <t>ベツ</t>
    </rPh>
    <rPh sb="11" eb="14">
      <t>コヨウリツ</t>
    </rPh>
    <rPh sb="15" eb="16">
      <t>ニン</t>
    </rPh>
    <phoneticPr fontId="5"/>
  </si>
  <si>
    <t>外国人雇用率（％）</t>
    <rPh sb="3" eb="6">
      <t>コヨウリツ</t>
    </rPh>
    <phoneticPr fontId="5"/>
  </si>
  <si>
    <t>業種別　外国人雇用率（％）</t>
    <rPh sb="0" eb="2">
      <t>ギョウシュ</t>
    </rPh>
    <rPh sb="2" eb="3">
      <t>ベツ</t>
    </rPh>
    <rPh sb="7" eb="10">
      <t>コヨウリツ</t>
    </rPh>
    <phoneticPr fontId="5"/>
  </si>
  <si>
    <t>規模別　外国人雇用率（％）</t>
    <rPh sb="0" eb="2">
      <t>キボ</t>
    </rPh>
    <rPh sb="2" eb="3">
      <t>ベツ</t>
    </rPh>
    <rPh sb="7" eb="10">
      <t>コヨウリツ</t>
    </rPh>
    <phoneticPr fontId="5"/>
  </si>
  <si>
    <t>年齢別従業員構成　男性（％）</t>
    <rPh sb="0" eb="2">
      <t>ネンレイ</t>
    </rPh>
    <rPh sb="2" eb="3">
      <t>ベツ</t>
    </rPh>
    <rPh sb="3" eb="6">
      <t>ジュウギョウイン</t>
    </rPh>
    <rPh sb="6" eb="8">
      <t>コウセイ</t>
    </rPh>
    <rPh sb="9" eb="11">
      <t>ダンセイ</t>
    </rPh>
    <phoneticPr fontId="5"/>
  </si>
  <si>
    <t>年齢別従業員構成　男性（人）</t>
    <rPh sb="0" eb="2">
      <t>ネンレイ</t>
    </rPh>
    <rPh sb="2" eb="3">
      <t>ベツ</t>
    </rPh>
    <rPh sb="3" eb="6">
      <t>ジュウギョウイン</t>
    </rPh>
    <rPh sb="6" eb="8">
      <t>コウセイ</t>
    </rPh>
    <rPh sb="9" eb="11">
      <t>ダンセイ</t>
    </rPh>
    <rPh sb="12" eb="13">
      <t>ニン</t>
    </rPh>
    <phoneticPr fontId="5"/>
  </si>
  <si>
    <t>年齢別従業員構成　女性（％）</t>
    <rPh sb="0" eb="2">
      <t>ネンレイ</t>
    </rPh>
    <rPh sb="2" eb="3">
      <t>ベツ</t>
    </rPh>
    <rPh sb="3" eb="6">
      <t>ジュウギョウイン</t>
    </rPh>
    <rPh sb="6" eb="8">
      <t>コウセイ</t>
    </rPh>
    <rPh sb="9" eb="11">
      <t>ジョセイ</t>
    </rPh>
    <phoneticPr fontId="5"/>
  </si>
  <si>
    <t>年齢別従業員構成　女性（人）</t>
    <rPh sb="0" eb="2">
      <t>ネンレイ</t>
    </rPh>
    <rPh sb="2" eb="3">
      <t>ベツ</t>
    </rPh>
    <rPh sb="3" eb="6">
      <t>ジュウギョウイン</t>
    </rPh>
    <rPh sb="6" eb="8">
      <t>コウセイ</t>
    </rPh>
    <rPh sb="9" eb="11">
      <t>ジョセイ</t>
    </rPh>
    <rPh sb="12" eb="13">
      <t>ニン</t>
    </rPh>
    <phoneticPr fontId="5"/>
  </si>
  <si>
    <t>業種別　常用従業員の男女別構成（％）</t>
    <rPh sb="0" eb="2">
      <t>ギョウシュ</t>
    </rPh>
    <rPh sb="2" eb="3">
      <t>ベツ</t>
    </rPh>
    <rPh sb="4" eb="6">
      <t>ジョウヨウ</t>
    </rPh>
    <rPh sb="6" eb="9">
      <t>ジュウギョウイン</t>
    </rPh>
    <rPh sb="10" eb="12">
      <t>ダンジョ</t>
    </rPh>
    <rPh sb="12" eb="13">
      <t>ベツ</t>
    </rPh>
    <rPh sb="13" eb="15">
      <t>コウセイ</t>
    </rPh>
    <phoneticPr fontId="5"/>
  </si>
  <si>
    <t>男女別新規学卒者の採用率</t>
    <rPh sb="0" eb="2">
      <t>ダンジョ</t>
    </rPh>
    <rPh sb="2" eb="3">
      <t>ベツ</t>
    </rPh>
    <rPh sb="3" eb="5">
      <t>シンキ</t>
    </rPh>
    <rPh sb="5" eb="8">
      <t>ガクソツシャ</t>
    </rPh>
    <rPh sb="9" eb="11">
      <t>サイヨウ</t>
    </rPh>
    <rPh sb="11" eb="12">
      <t>リツ</t>
    </rPh>
    <phoneticPr fontId="5"/>
  </si>
  <si>
    <t>19　男女別新規学卒者の採用率</t>
    <phoneticPr fontId="5"/>
  </si>
  <si>
    <t>　　各数値は小数点第２位以下四捨五入として表示しており、ある調査事項について、それぞれの
　　割合を足し上げても１００％とならないことがある。</t>
    <rPh sb="2" eb="3">
      <t>カク</t>
    </rPh>
    <rPh sb="3" eb="5">
      <t>スウチ</t>
    </rPh>
    <rPh sb="6" eb="9">
      <t>ショウスウテン</t>
    </rPh>
    <rPh sb="9" eb="10">
      <t>ダイ</t>
    </rPh>
    <rPh sb="11" eb="12">
      <t>イ</t>
    </rPh>
    <rPh sb="12" eb="14">
      <t>イカ</t>
    </rPh>
    <rPh sb="14" eb="18">
      <t>シシャゴニュウ</t>
    </rPh>
    <rPh sb="21" eb="23">
      <t>ヒョウジ</t>
    </rPh>
    <rPh sb="30" eb="32">
      <t>チョウサ</t>
    </rPh>
    <rPh sb="32" eb="34">
      <t>ジコウ</t>
    </rPh>
    <rPh sb="47" eb="49">
      <t>ワリアイ</t>
    </rPh>
    <rPh sb="50" eb="51">
      <t>タ</t>
    </rPh>
    <rPh sb="52" eb="53">
      <t>ア</t>
    </rPh>
    <phoneticPr fontId="3"/>
  </si>
  <si>
    <t>　　集計された数値が「０」の場合、単位のみの表示となっている。また、無回答や計算元の値が
　　「０」であった場合、「#DIV/0!」で表示され、修正を行っていないので注意すること。</t>
    <rPh sb="2" eb="4">
      <t>シュウケイ</t>
    </rPh>
    <rPh sb="7" eb="9">
      <t>スウチ</t>
    </rPh>
    <rPh sb="14" eb="16">
      <t>バアイ</t>
    </rPh>
    <rPh sb="17" eb="19">
      <t>タンイ</t>
    </rPh>
    <rPh sb="22" eb="24">
      <t>ヒョウジ</t>
    </rPh>
    <rPh sb="34" eb="37">
      <t>ムカイトウ</t>
    </rPh>
    <rPh sb="38" eb="40">
      <t>ケイサン</t>
    </rPh>
    <rPh sb="40" eb="41">
      <t>モト</t>
    </rPh>
    <rPh sb="42" eb="43">
      <t>アタイ</t>
    </rPh>
    <rPh sb="54" eb="56">
      <t>バアイ</t>
    </rPh>
    <rPh sb="67" eb="69">
      <t>ヒョウジ</t>
    </rPh>
    <rPh sb="72" eb="74">
      <t>シュウセイ</t>
    </rPh>
    <rPh sb="75" eb="76">
      <t>オコナ</t>
    </rPh>
    <rPh sb="83" eb="85">
      <t>チュウイ</t>
    </rPh>
    <phoneticPr fontId="3"/>
  </si>
  <si>
    <t>　　本調査によるデータは、マイクロソフト　エクセルによる加工ののち提供するものである。
　　調査の基礎データは、「集計」シートと「資料編」以降のシートに収録してある。　</t>
    <rPh sb="2" eb="5">
      <t>ホンチョウサ</t>
    </rPh>
    <rPh sb="28" eb="30">
      <t>カコウ</t>
    </rPh>
    <rPh sb="33" eb="35">
      <t>テイキョウ</t>
    </rPh>
    <rPh sb="46" eb="48">
      <t>チョウサ</t>
    </rPh>
    <rPh sb="49" eb="51">
      <t>キソ</t>
    </rPh>
    <rPh sb="57" eb="59">
      <t>シュウケイ</t>
    </rPh>
    <rPh sb="65" eb="68">
      <t>シリョウヘン</t>
    </rPh>
    <rPh sb="69" eb="71">
      <t>イコウ</t>
    </rPh>
    <rPh sb="76" eb="78">
      <t>シュウロク</t>
    </rPh>
    <phoneticPr fontId="3"/>
  </si>
  <si>
    <t>）</t>
    <phoneticPr fontId="3"/>
  </si>
  <si>
    <t>常用従業員の平均給与</t>
    <phoneticPr fontId="5"/>
  </si>
  <si>
    <t>8時間超</t>
    <rPh sb="1" eb="2">
      <t>ジ</t>
    </rPh>
    <rPh sb="2" eb="3">
      <t>カン</t>
    </rPh>
    <rPh sb="3" eb="4">
      <t>チョウ</t>
    </rPh>
    <phoneticPr fontId="5"/>
  </si>
  <si>
    <t>社会・労働保険加入状況</t>
    <phoneticPr fontId="5"/>
  </si>
  <si>
    <t>パートタイマー</t>
    <phoneticPr fontId="5"/>
  </si>
  <si>
    <t>パートタイマー</t>
    <phoneticPr fontId="5"/>
  </si>
  <si>
    <t>あり</t>
    <phoneticPr fontId="5"/>
  </si>
  <si>
    <t>社会・労働保険加入状況（％）</t>
    <phoneticPr fontId="5"/>
  </si>
  <si>
    <t>業種別　常用従業員の男女別構成（人）</t>
    <rPh sb="0" eb="2">
      <t>ギョウシュ</t>
    </rPh>
    <rPh sb="2" eb="3">
      <t>ベツ</t>
    </rPh>
    <rPh sb="4" eb="6">
      <t>ジョウヨウ</t>
    </rPh>
    <rPh sb="6" eb="9">
      <t>ジュウギョウイン</t>
    </rPh>
    <rPh sb="10" eb="12">
      <t>ダンジョ</t>
    </rPh>
    <rPh sb="12" eb="13">
      <t>ベツ</t>
    </rPh>
    <rPh sb="13" eb="15">
      <t>コウセイ</t>
    </rPh>
    <rPh sb="16" eb="17">
      <t>ニン</t>
    </rPh>
    <phoneticPr fontId="5"/>
  </si>
  <si>
    <t>規模別　常用従業員の男女別構成（％）</t>
    <rPh sb="0" eb="2">
      <t>キボ</t>
    </rPh>
    <rPh sb="2" eb="3">
      <t>ベツ</t>
    </rPh>
    <rPh sb="4" eb="6">
      <t>ジョウヨウ</t>
    </rPh>
    <rPh sb="6" eb="9">
      <t>ジュウギョウイン</t>
    </rPh>
    <rPh sb="10" eb="12">
      <t>ダンジョ</t>
    </rPh>
    <rPh sb="12" eb="13">
      <t>ベツ</t>
    </rPh>
    <rPh sb="13" eb="15">
      <t>コウセイ</t>
    </rPh>
    <phoneticPr fontId="5"/>
  </si>
  <si>
    <t>10歳代</t>
    <phoneticPr fontId="5"/>
  </si>
  <si>
    <t>20歳代</t>
    <phoneticPr fontId="5"/>
  </si>
  <si>
    <t>30歳代</t>
    <phoneticPr fontId="5"/>
  </si>
  <si>
    <t>40歳代</t>
    <phoneticPr fontId="5"/>
  </si>
  <si>
    <t>50歳代</t>
    <phoneticPr fontId="5"/>
  </si>
  <si>
    <t>10歳代</t>
    <phoneticPr fontId="5"/>
  </si>
  <si>
    <t>20歳代</t>
    <phoneticPr fontId="5"/>
  </si>
  <si>
    <t>30歳代</t>
    <phoneticPr fontId="5"/>
  </si>
  <si>
    <t>40歳代</t>
    <phoneticPr fontId="5"/>
  </si>
  <si>
    <t>50歳代</t>
    <phoneticPr fontId="5"/>
  </si>
  <si>
    <t>（うち岐阜市在住）</t>
    <phoneticPr fontId="5"/>
  </si>
  <si>
    <t>規模別　常用従業員の男女別構成（人）</t>
    <rPh sb="0" eb="2">
      <t>キボ</t>
    </rPh>
    <rPh sb="2" eb="3">
      <t>ベツ</t>
    </rPh>
    <rPh sb="4" eb="6">
      <t>ジョウヨウ</t>
    </rPh>
    <rPh sb="6" eb="9">
      <t>ジュウギョウイン</t>
    </rPh>
    <rPh sb="10" eb="12">
      <t>ダンジョ</t>
    </rPh>
    <rPh sb="12" eb="13">
      <t>ベツ</t>
    </rPh>
    <rPh sb="13" eb="15">
      <t>コウセイ</t>
    </rPh>
    <rPh sb="16" eb="17">
      <t>ニン</t>
    </rPh>
    <phoneticPr fontId="5"/>
  </si>
  <si>
    <t>中途採用者雇用率(％）</t>
    <rPh sb="0" eb="2">
      <t>チュウト</t>
    </rPh>
    <rPh sb="2" eb="5">
      <t>サイヨウシャ</t>
    </rPh>
    <rPh sb="5" eb="8">
      <t>コヨウリツ</t>
    </rPh>
    <phoneticPr fontId="5"/>
  </si>
  <si>
    <t>業種別　中途採用者雇用率（％）</t>
    <rPh sb="0" eb="2">
      <t>ギョウシュ</t>
    </rPh>
    <rPh sb="2" eb="3">
      <t>ベツ</t>
    </rPh>
    <rPh sb="4" eb="6">
      <t>チュウト</t>
    </rPh>
    <rPh sb="6" eb="9">
      <t>サイヨウシャ</t>
    </rPh>
    <rPh sb="9" eb="12">
      <t>コヨウリツ</t>
    </rPh>
    <phoneticPr fontId="5"/>
  </si>
  <si>
    <t>規模別　中途採用者雇用率（％）</t>
    <rPh sb="0" eb="3">
      <t>キボベツ</t>
    </rPh>
    <rPh sb="4" eb="6">
      <t>チュウト</t>
    </rPh>
    <rPh sb="6" eb="9">
      <t>サイヨウシャ</t>
    </rPh>
    <rPh sb="9" eb="12">
      <t>コヨウリツ</t>
    </rPh>
    <phoneticPr fontId="5"/>
  </si>
  <si>
    <t>就業規則の有無（％）</t>
    <rPh sb="0" eb="2">
      <t>シュウギョウ</t>
    </rPh>
    <rPh sb="2" eb="4">
      <t>キソク</t>
    </rPh>
    <rPh sb="5" eb="7">
      <t>ウム</t>
    </rPh>
    <phoneticPr fontId="5"/>
  </si>
  <si>
    <t>業種別　就業規則の有無（％）</t>
    <rPh sb="0" eb="2">
      <t>ギョウシュ</t>
    </rPh>
    <rPh sb="2" eb="3">
      <t>ベツ</t>
    </rPh>
    <rPh sb="4" eb="6">
      <t>シュウギョウ</t>
    </rPh>
    <rPh sb="6" eb="8">
      <t>キソク</t>
    </rPh>
    <rPh sb="9" eb="11">
      <t>ウム</t>
    </rPh>
    <phoneticPr fontId="5"/>
  </si>
  <si>
    <t>規模別　就業規則の有無（％）</t>
    <rPh sb="0" eb="2">
      <t>キボ</t>
    </rPh>
    <rPh sb="2" eb="3">
      <t>ベツ</t>
    </rPh>
    <rPh sb="4" eb="6">
      <t>シュウギョウ</t>
    </rPh>
    <rPh sb="6" eb="8">
      <t>キソク</t>
    </rPh>
    <rPh sb="9" eb="11">
      <t>ウム</t>
    </rPh>
    <phoneticPr fontId="5"/>
  </si>
  <si>
    <t>労働組合の有無(％）</t>
    <rPh sb="0" eb="4">
      <t>ロウドウクミアイ</t>
    </rPh>
    <rPh sb="5" eb="7">
      <t>ウム</t>
    </rPh>
    <phoneticPr fontId="5"/>
  </si>
  <si>
    <t>業種別　労働組合の有無(％）</t>
    <rPh sb="0" eb="2">
      <t>ギョウシュ</t>
    </rPh>
    <rPh sb="2" eb="3">
      <t>ベツ</t>
    </rPh>
    <rPh sb="4" eb="8">
      <t>ロウドウクミアイ</t>
    </rPh>
    <rPh sb="9" eb="11">
      <t>ウム</t>
    </rPh>
    <phoneticPr fontId="5"/>
  </si>
  <si>
    <t>規模別　労働組合の有無(％）</t>
    <rPh sb="0" eb="3">
      <t>キボベツ</t>
    </rPh>
    <rPh sb="4" eb="6">
      <t>ロウドウ</t>
    </rPh>
    <rPh sb="6" eb="8">
      <t>クミアイ</t>
    </rPh>
    <rPh sb="9" eb="11">
      <t>ウム</t>
    </rPh>
    <phoneticPr fontId="5"/>
  </si>
  <si>
    <t>業種別　社会・労働保険加入状況（％）</t>
    <rPh sb="0" eb="2">
      <t>ギョウシュ</t>
    </rPh>
    <rPh sb="2" eb="3">
      <t>ベツ</t>
    </rPh>
    <rPh sb="4" eb="6">
      <t>シャカイ</t>
    </rPh>
    <rPh sb="7" eb="9">
      <t>ロウドウ</t>
    </rPh>
    <rPh sb="9" eb="11">
      <t>ホケン</t>
    </rPh>
    <rPh sb="11" eb="13">
      <t>カニュウ</t>
    </rPh>
    <rPh sb="13" eb="15">
      <t>ジョウキョウ</t>
    </rPh>
    <phoneticPr fontId="5"/>
  </si>
  <si>
    <t>規模別　社会・労働保険加入状況（％）</t>
    <rPh sb="0" eb="3">
      <t>キボベツ</t>
    </rPh>
    <rPh sb="4" eb="6">
      <t>シャカイ</t>
    </rPh>
    <rPh sb="7" eb="9">
      <t>ロウドウ</t>
    </rPh>
    <rPh sb="9" eb="11">
      <t>ホケン</t>
    </rPh>
    <rPh sb="11" eb="13">
      <t>カニュウ</t>
    </rPh>
    <rPh sb="13" eb="15">
      <t>ジョウキョウ</t>
    </rPh>
    <phoneticPr fontId="5"/>
  </si>
  <si>
    <t>100人以上</t>
    <rPh sb="3" eb="4">
      <t>ニン</t>
    </rPh>
    <rPh sb="4" eb="6">
      <t>イジョウ</t>
    </rPh>
    <phoneticPr fontId="5"/>
  </si>
  <si>
    <r>
      <t>1～</t>
    </r>
    <r>
      <rPr>
        <sz val="10"/>
        <rFont val="HGｺﾞｼｯｸM"/>
        <family val="3"/>
        <charset val="128"/>
      </rPr>
      <t>4</t>
    </r>
    <r>
      <rPr>
        <sz val="10"/>
        <rFont val="HGｺﾞｼｯｸM"/>
        <family val="3"/>
        <charset val="128"/>
      </rPr>
      <t>人</t>
    </r>
    <rPh sb="3" eb="4">
      <t>ニン</t>
    </rPh>
    <phoneticPr fontId="5"/>
  </si>
  <si>
    <r>
      <t>5～</t>
    </r>
    <r>
      <rPr>
        <sz val="10"/>
        <rFont val="HGｺﾞｼｯｸM"/>
        <family val="3"/>
        <charset val="128"/>
      </rPr>
      <t>9</t>
    </r>
    <r>
      <rPr>
        <sz val="10"/>
        <rFont val="HGｺﾞｼｯｸM"/>
        <family val="3"/>
        <charset val="128"/>
      </rPr>
      <t>人</t>
    </r>
    <rPh sb="3" eb="4">
      <t>ニン</t>
    </rPh>
    <phoneticPr fontId="5"/>
  </si>
  <si>
    <r>
      <t>1</t>
    </r>
    <r>
      <rPr>
        <sz val="10"/>
        <rFont val="HGｺﾞｼｯｸM"/>
        <family val="3"/>
        <charset val="128"/>
      </rPr>
      <t>0</t>
    </r>
    <r>
      <rPr>
        <sz val="10"/>
        <rFont val="HGｺﾞｼｯｸM"/>
        <family val="3"/>
        <charset val="128"/>
      </rPr>
      <t>～</t>
    </r>
    <r>
      <rPr>
        <sz val="10"/>
        <rFont val="HGｺﾞｼｯｸM"/>
        <family val="3"/>
        <charset val="128"/>
      </rPr>
      <t>29</t>
    </r>
    <r>
      <rPr>
        <sz val="10"/>
        <rFont val="HGｺﾞｼｯｸM"/>
        <family val="3"/>
        <charset val="128"/>
      </rPr>
      <t>人</t>
    </r>
    <rPh sb="5" eb="6">
      <t>ニン</t>
    </rPh>
    <phoneticPr fontId="5"/>
  </si>
  <si>
    <t>規模別</t>
    <rPh sb="0" eb="2">
      <t>キボ</t>
    </rPh>
    <rPh sb="2" eb="3">
      <t>ベツ</t>
    </rPh>
    <phoneticPr fontId="5"/>
  </si>
  <si>
    <t>※"行った"+"行う予定"合算後の人数</t>
    <rPh sb="2" eb="3">
      <t>オコナ</t>
    </rPh>
    <rPh sb="8" eb="9">
      <t>オコナ</t>
    </rPh>
    <rPh sb="10" eb="12">
      <t>ヨテイ</t>
    </rPh>
    <rPh sb="13" eb="15">
      <t>ガッサン</t>
    </rPh>
    <rPh sb="15" eb="16">
      <t>ゴ</t>
    </rPh>
    <rPh sb="17" eb="19">
      <t>ニンズウ</t>
    </rPh>
    <phoneticPr fontId="3"/>
  </si>
  <si>
    <t>業種別　従業員の削減数（人）</t>
    <rPh sb="0" eb="2">
      <t>ギョウシュ</t>
    </rPh>
    <rPh sb="2" eb="3">
      <t>ベツ</t>
    </rPh>
    <rPh sb="10" eb="11">
      <t>スウ</t>
    </rPh>
    <rPh sb="12" eb="13">
      <t>ニン</t>
    </rPh>
    <phoneticPr fontId="5"/>
  </si>
  <si>
    <t>規模別　従業員の削減数（人）</t>
    <rPh sb="0" eb="3">
      <t>キボベツ</t>
    </rPh>
    <rPh sb="10" eb="11">
      <t>スウ</t>
    </rPh>
    <rPh sb="12" eb="13">
      <t>ニン</t>
    </rPh>
    <phoneticPr fontId="5"/>
  </si>
  <si>
    <t>規模別　従業員の削減人数（人）</t>
    <rPh sb="0" eb="3">
      <t>キボベツ</t>
    </rPh>
    <rPh sb="10" eb="12">
      <t>ニンズウ</t>
    </rPh>
    <rPh sb="13" eb="14">
      <t>ニン</t>
    </rPh>
    <phoneticPr fontId="5"/>
  </si>
  <si>
    <r>
      <t>3</t>
    </r>
    <r>
      <rPr>
        <sz val="10"/>
        <rFont val="HGｺﾞｼｯｸM"/>
        <family val="3"/>
        <charset val="128"/>
      </rPr>
      <t>0</t>
    </r>
    <r>
      <rPr>
        <sz val="10"/>
        <rFont val="HGｺﾞｼｯｸM"/>
        <family val="3"/>
        <charset val="128"/>
      </rPr>
      <t>～</t>
    </r>
    <r>
      <rPr>
        <sz val="10"/>
        <rFont val="HGｺﾞｼｯｸM"/>
        <family val="3"/>
        <charset val="128"/>
      </rPr>
      <t>49</t>
    </r>
    <r>
      <rPr>
        <sz val="10"/>
        <rFont val="HGｺﾞｼｯｸM"/>
        <family val="3"/>
        <charset val="128"/>
      </rPr>
      <t>人</t>
    </r>
    <rPh sb="5" eb="6">
      <t>ニン</t>
    </rPh>
    <phoneticPr fontId="5"/>
  </si>
  <si>
    <r>
      <t>5</t>
    </r>
    <r>
      <rPr>
        <sz val="10"/>
        <rFont val="HGｺﾞｼｯｸM"/>
        <family val="3"/>
        <charset val="128"/>
      </rPr>
      <t>0</t>
    </r>
    <r>
      <rPr>
        <sz val="10"/>
        <rFont val="HGｺﾞｼｯｸM"/>
        <family val="3"/>
        <charset val="128"/>
      </rPr>
      <t>～99人</t>
    </r>
    <rPh sb="5" eb="6">
      <t>ニン</t>
    </rPh>
    <phoneticPr fontId="5"/>
  </si>
  <si>
    <t>合　計</t>
    <rPh sb="0" eb="1">
      <t>ゴウ</t>
    </rPh>
    <rPh sb="2" eb="3">
      <t>ケイ</t>
    </rPh>
    <phoneticPr fontId="5"/>
  </si>
  <si>
    <t>無回答</t>
    <rPh sb="0" eb="1">
      <t>ム</t>
    </rPh>
    <rPh sb="1" eb="3">
      <t>カイトウ</t>
    </rPh>
    <phoneticPr fontId="5"/>
  </si>
  <si>
    <t>　　 業種
項目</t>
    <rPh sb="3" eb="5">
      <t>ギョウシュ</t>
    </rPh>
    <rPh sb="6" eb="8">
      <t>コウモク</t>
    </rPh>
    <phoneticPr fontId="5"/>
  </si>
  <si>
    <t>規模別　従業員構成（％）</t>
    <rPh sb="0" eb="2">
      <t>キボ</t>
    </rPh>
    <rPh sb="2" eb="3">
      <t>ベツ</t>
    </rPh>
    <rPh sb="4" eb="7">
      <t>ジュウギョウイン</t>
    </rPh>
    <rPh sb="7" eb="9">
      <t>コウセイ</t>
    </rPh>
    <phoneticPr fontId="5"/>
  </si>
  <si>
    <t>業種別　従業員構成（％）</t>
    <rPh sb="0" eb="2">
      <t>ギョウシュ</t>
    </rPh>
    <rPh sb="2" eb="3">
      <t>ベツ</t>
    </rPh>
    <rPh sb="4" eb="7">
      <t>ジュウギョウイン</t>
    </rPh>
    <rPh sb="7" eb="9">
      <t>コウセイ</t>
    </rPh>
    <phoneticPr fontId="5"/>
  </si>
  <si>
    <t>業種別　従業員構成（人）</t>
    <rPh sb="0" eb="2">
      <t>ギョウシュ</t>
    </rPh>
    <rPh sb="2" eb="3">
      <t>ベツ</t>
    </rPh>
    <rPh sb="4" eb="7">
      <t>ジュウギョウイン</t>
    </rPh>
    <rPh sb="7" eb="9">
      <t>コウセイ</t>
    </rPh>
    <rPh sb="10" eb="11">
      <t>ニン</t>
    </rPh>
    <phoneticPr fontId="5"/>
  </si>
  <si>
    <t>規模別　従業員構成（人）</t>
    <rPh sb="0" eb="2">
      <t>キボ</t>
    </rPh>
    <rPh sb="2" eb="3">
      <t>ベツ</t>
    </rPh>
    <rPh sb="4" eb="7">
      <t>ジュウギョウイン</t>
    </rPh>
    <rPh sb="7" eb="9">
      <t>コウセイ</t>
    </rPh>
    <rPh sb="10" eb="11">
      <t>ニン</t>
    </rPh>
    <phoneticPr fontId="5"/>
  </si>
  <si>
    <t>１　従業員の構成</t>
    <rPh sb="2" eb="5">
      <t>ジュウギョウイン</t>
    </rPh>
    <rPh sb="6" eb="8">
      <t>コウセイ</t>
    </rPh>
    <phoneticPr fontId="5"/>
  </si>
  <si>
    <t>男　性</t>
    <rPh sb="0" eb="1">
      <t>オトコ</t>
    </rPh>
    <rPh sb="2" eb="3">
      <t>セイ</t>
    </rPh>
    <phoneticPr fontId="5"/>
  </si>
  <si>
    <t>女　性</t>
    <rPh sb="0" eb="1">
      <t>オンナ</t>
    </rPh>
    <rPh sb="2" eb="3">
      <t>セイ</t>
    </rPh>
    <phoneticPr fontId="5"/>
  </si>
  <si>
    <t>全　体</t>
    <rPh sb="0" eb="1">
      <t>ゼン</t>
    </rPh>
    <rPh sb="2" eb="3">
      <t>カラダ</t>
    </rPh>
    <phoneticPr fontId="5"/>
  </si>
  <si>
    <t>雇用形態別　男女別従業員構成（％）</t>
    <rPh sb="0" eb="2">
      <t>コヨウ</t>
    </rPh>
    <rPh sb="2" eb="4">
      <t>ケイタイ</t>
    </rPh>
    <rPh sb="4" eb="5">
      <t>ベツ</t>
    </rPh>
    <rPh sb="6" eb="8">
      <t>ダンジョ</t>
    </rPh>
    <rPh sb="8" eb="9">
      <t>ベツ</t>
    </rPh>
    <rPh sb="9" eb="12">
      <t>ジュウギョウイン</t>
    </rPh>
    <rPh sb="12" eb="14">
      <t>コウセイ</t>
    </rPh>
    <phoneticPr fontId="5"/>
  </si>
  <si>
    <t>雇用形態別　男女別従業員構成（人）</t>
    <rPh sb="0" eb="2">
      <t>コヨウ</t>
    </rPh>
    <rPh sb="2" eb="5">
      <t>ケイタイベツ</t>
    </rPh>
    <rPh sb="6" eb="8">
      <t>ダンジョ</t>
    </rPh>
    <rPh sb="8" eb="9">
      <t>ベツ</t>
    </rPh>
    <rPh sb="9" eb="12">
      <t>ジュウギョウイン</t>
    </rPh>
    <rPh sb="12" eb="14">
      <t>コウセイ</t>
    </rPh>
    <rPh sb="15" eb="16">
      <t>ニン</t>
    </rPh>
    <phoneticPr fontId="5"/>
  </si>
  <si>
    <t>男女別常用従業員比率（％）</t>
    <rPh sb="0" eb="2">
      <t>ダンジョ</t>
    </rPh>
    <rPh sb="2" eb="3">
      <t>ベツ</t>
    </rPh>
    <rPh sb="3" eb="5">
      <t>ジョウヨウ</t>
    </rPh>
    <rPh sb="5" eb="8">
      <t>ジュウギョウイン</t>
    </rPh>
    <rPh sb="8" eb="10">
      <t>ヒリツ</t>
    </rPh>
    <phoneticPr fontId="5"/>
  </si>
  <si>
    <t>業種別　新卒採用率（％）男性</t>
    <rPh sb="0" eb="2">
      <t>ギョウシュ</t>
    </rPh>
    <rPh sb="2" eb="3">
      <t>ベツ</t>
    </rPh>
    <rPh sb="4" eb="6">
      <t>シンソツ</t>
    </rPh>
    <rPh sb="6" eb="8">
      <t>サイヨウ</t>
    </rPh>
    <rPh sb="8" eb="9">
      <t>リツ</t>
    </rPh>
    <rPh sb="12" eb="14">
      <t>ダンセイ</t>
    </rPh>
    <phoneticPr fontId="5"/>
  </si>
  <si>
    <t>業種別　新卒採用企業数（社）男性</t>
    <rPh sb="0" eb="2">
      <t>ギョウシュ</t>
    </rPh>
    <rPh sb="2" eb="3">
      <t>ベツ</t>
    </rPh>
    <rPh sb="4" eb="6">
      <t>シンソツ</t>
    </rPh>
    <rPh sb="6" eb="8">
      <t>サイヨウ</t>
    </rPh>
    <rPh sb="8" eb="11">
      <t>キギョウスウ</t>
    </rPh>
    <rPh sb="12" eb="13">
      <t>シャ</t>
    </rPh>
    <phoneticPr fontId="5"/>
  </si>
  <si>
    <t>規模別　新卒採用率（％）男性</t>
    <rPh sb="0" eb="3">
      <t>キボベツ</t>
    </rPh>
    <rPh sb="4" eb="6">
      <t>シンソツ</t>
    </rPh>
    <rPh sb="6" eb="8">
      <t>サイヨウ</t>
    </rPh>
    <rPh sb="8" eb="9">
      <t>リツ</t>
    </rPh>
    <phoneticPr fontId="5"/>
  </si>
  <si>
    <t>規模別　新卒採用企業数（社）男性</t>
    <rPh sb="0" eb="3">
      <t>キボベツ</t>
    </rPh>
    <rPh sb="4" eb="6">
      <t>シンソツ</t>
    </rPh>
    <rPh sb="6" eb="8">
      <t>サイヨウ</t>
    </rPh>
    <rPh sb="8" eb="11">
      <t>キギョウスウ</t>
    </rPh>
    <rPh sb="12" eb="13">
      <t>シャ</t>
    </rPh>
    <phoneticPr fontId="5"/>
  </si>
  <si>
    <t>業種別　新卒採用率（％）女性</t>
    <rPh sb="0" eb="2">
      <t>ギョウシュ</t>
    </rPh>
    <rPh sb="2" eb="3">
      <t>ベツ</t>
    </rPh>
    <rPh sb="4" eb="6">
      <t>シンソツ</t>
    </rPh>
    <rPh sb="6" eb="8">
      <t>サイヨウ</t>
    </rPh>
    <rPh sb="8" eb="9">
      <t>リツ</t>
    </rPh>
    <phoneticPr fontId="5"/>
  </si>
  <si>
    <t>業種別　新卒採用企業数（社）女性</t>
    <rPh sb="0" eb="2">
      <t>ギョウシュ</t>
    </rPh>
    <rPh sb="2" eb="3">
      <t>ベツ</t>
    </rPh>
    <rPh sb="4" eb="6">
      <t>シンソツ</t>
    </rPh>
    <rPh sb="6" eb="8">
      <t>サイヨウ</t>
    </rPh>
    <rPh sb="8" eb="11">
      <t>キギョウスウ</t>
    </rPh>
    <rPh sb="12" eb="13">
      <t>シャ</t>
    </rPh>
    <phoneticPr fontId="5"/>
  </si>
  <si>
    <t>規模別　新卒採用率（％）女性</t>
    <rPh sb="0" eb="3">
      <t>キボベツ</t>
    </rPh>
    <rPh sb="4" eb="6">
      <t>シンソツ</t>
    </rPh>
    <rPh sb="6" eb="8">
      <t>サイヨウ</t>
    </rPh>
    <rPh sb="8" eb="9">
      <t>リツ</t>
    </rPh>
    <phoneticPr fontId="5"/>
  </si>
  <si>
    <t>規模別　新卒採用企業数（社）女性</t>
    <rPh sb="0" eb="3">
      <t>キボベツ</t>
    </rPh>
    <rPh sb="4" eb="6">
      <t>シンソツ</t>
    </rPh>
    <rPh sb="6" eb="8">
      <t>サイヨウ</t>
    </rPh>
    <rPh sb="8" eb="11">
      <t>キギョウスウ</t>
    </rPh>
    <rPh sb="12" eb="13">
      <t>シャ</t>
    </rPh>
    <phoneticPr fontId="5"/>
  </si>
  <si>
    <t>　臨時従業員（派遣職員）・パートタイム労働者の常用従業員への転換について</t>
    <phoneticPr fontId="3"/>
  </si>
  <si>
    <t>　男女別新規学卒者の採用率</t>
    <rPh sb="1" eb="3">
      <t>ダンジョ</t>
    </rPh>
    <rPh sb="3" eb="4">
      <t>ベツ</t>
    </rPh>
    <rPh sb="4" eb="6">
      <t>シンキ</t>
    </rPh>
    <rPh sb="6" eb="9">
      <t>ガクソツシャ</t>
    </rPh>
    <rPh sb="10" eb="12">
      <t>サイヨウ</t>
    </rPh>
    <rPh sb="12" eb="13">
      <t>リツ</t>
    </rPh>
    <phoneticPr fontId="3"/>
  </si>
  <si>
    <t>パートタ
イマーa</t>
    <phoneticPr fontId="5"/>
  </si>
  <si>
    <t>パートタ
イマーb</t>
    <phoneticPr fontId="5"/>
  </si>
  <si>
    <t>パートタイマーa</t>
    <phoneticPr fontId="5"/>
  </si>
  <si>
    <t>パートタイマーb</t>
    <phoneticPr fontId="5"/>
  </si>
  <si>
    <t>飲食店
宿泊業</t>
    <rPh sb="0" eb="2">
      <t>インショク</t>
    </rPh>
    <rPh sb="2" eb="3">
      <t>テン</t>
    </rPh>
    <rPh sb="4" eb="6">
      <t>シュクハク</t>
    </rPh>
    <rPh sb="6" eb="7">
      <t>ギョウ</t>
    </rPh>
    <phoneticPr fontId="5"/>
  </si>
  <si>
    <t>金融
保険業</t>
    <rPh sb="0" eb="2">
      <t>キンユウ</t>
    </rPh>
    <rPh sb="3" eb="5">
      <t>ホケン</t>
    </rPh>
    <rPh sb="5" eb="6">
      <t>ギョウ</t>
    </rPh>
    <phoneticPr fontId="5"/>
  </si>
  <si>
    <t>卸売
小売業</t>
    <rPh sb="0" eb="1">
      <t>オロシ</t>
    </rPh>
    <rPh sb="1" eb="2">
      <t>ウ</t>
    </rPh>
    <rPh sb="3" eb="5">
      <t>コウリ</t>
    </rPh>
    <rPh sb="5" eb="6">
      <t>ギョウ</t>
    </rPh>
    <phoneticPr fontId="5"/>
  </si>
  <si>
    <t>男女別常用従業員比率（人）</t>
    <rPh sb="0" eb="2">
      <t>ダンジョ</t>
    </rPh>
    <rPh sb="2" eb="3">
      <t>ベツ</t>
    </rPh>
    <rPh sb="3" eb="5">
      <t>ジョウヨウ</t>
    </rPh>
    <rPh sb="5" eb="8">
      <t>ジュウギョウイン</t>
    </rPh>
    <rPh sb="8" eb="10">
      <t>ヒリツ</t>
    </rPh>
    <rPh sb="11" eb="12">
      <t>ニン</t>
    </rPh>
    <phoneticPr fontId="5"/>
  </si>
  <si>
    <t>常用従業員比率</t>
    <rPh sb="0" eb="2">
      <t>ジョウヨウ</t>
    </rPh>
    <rPh sb="2" eb="5">
      <t>ジュウギョウイン</t>
    </rPh>
    <rPh sb="5" eb="7">
      <t>ヒリツ</t>
    </rPh>
    <phoneticPr fontId="5"/>
  </si>
  <si>
    <t>雇用形態別</t>
    <rPh sb="0" eb="2">
      <t>コヨウ</t>
    </rPh>
    <rPh sb="2" eb="5">
      <t>ケイタイベツ</t>
    </rPh>
    <phoneticPr fontId="5"/>
  </si>
  <si>
    <t>総合計</t>
    <rPh sb="0" eb="1">
      <t>ソウ</t>
    </rPh>
    <rPh sb="1" eb="3">
      <t>ゴウケイ</t>
    </rPh>
    <phoneticPr fontId="5"/>
  </si>
  <si>
    <t>男性
合計</t>
    <rPh sb="0" eb="2">
      <t>ダンセイ</t>
    </rPh>
    <rPh sb="3" eb="5">
      <t>ゴウケイ</t>
    </rPh>
    <phoneticPr fontId="5"/>
  </si>
  <si>
    <t>女性
合計</t>
    <rPh sb="0" eb="2">
      <t>ジョセイ</t>
    </rPh>
    <rPh sb="3" eb="5">
      <t>ゴウケイ</t>
    </rPh>
    <phoneticPr fontId="5"/>
  </si>
  <si>
    <t>男女別構成</t>
    <rPh sb="0" eb="2">
      <t>ダンジョ</t>
    </rPh>
    <rPh sb="2" eb="3">
      <t>ベツ</t>
    </rPh>
    <rPh sb="3" eb="5">
      <t>コウセイ</t>
    </rPh>
    <phoneticPr fontId="5"/>
  </si>
  <si>
    <t>20歳代</t>
    <rPh sb="2" eb="4">
      <t>サイダイ</t>
    </rPh>
    <phoneticPr fontId="5"/>
  </si>
  <si>
    <t>平均給与の内訳（常用従業員　男性）</t>
    <rPh sb="0" eb="2">
      <t>ヘイキン</t>
    </rPh>
    <rPh sb="2" eb="4">
      <t>キュウヨ</t>
    </rPh>
    <rPh sb="5" eb="7">
      <t>ウチワケ</t>
    </rPh>
    <rPh sb="8" eb="10">
      <t>ジョウヨウ</t>
    </rPh>
    <rPh sb="10" eb="13">
      <t>ジュウギョウイン</t>
    </rPh>
    <rPh sb="14" eb="16">
      <t>ダンセイ</t>
    </rPh>
    <phoneticPr fontId="5"/>
  </si>
  <si>
    <t>平均給与の内訳（常用従業員　女性）</t>
    <rPh sb="0" eb="2">
      <t>ヘイキン</t>
    </rPh>
    <rPh sb="2" eb="4">
      <t>キュウヨ</t>
    </rPh>
    <rPh sb="5" eb="7">
      <t>ウチワケ</t>
    </rPh>
    <rPh sb="8" eb="10">
      <t>ジョウヨウ</t>
    </rPh>
    <rPh sb="10" eb="13">
      <t>ジュウギョウイン</t>
    </rPh>
    <rPh sb="14" eb="16">
      <t>ジョセイ</t>
    </rPh>
    <phoneticPr fontId="5"/>
  </si>
  <si>
    <t>　平均給与の内訳（常用従業員　男性）</t>
    <rPh sb="1" eb="3">
      <t>ヘイキン</t>
    </rPh>
    <rPh sb="3" eb="5">
      <t>キュウヨ</t>
    </rPh>
    <rPh sb="6" eb="8">
      <t>ウチワケ</t>
    </rPh>
    <rPh sb="9" eb="11">
      <t>ジョウヨウ</t>
    </rPh>
    <rPh sb="11" eb="14">
      <t>ジュウギョウイン</t>
    </rPh>
    <rPh sb="15" eb="17">
      <t>ダンセイ</t>
    </rPh>
    <phoneticPr fontId="3"/>
  </si>
  <si>
    <t>　平均給与の内訳（常用従業員　女性）</t>
    <rPh sb="1" eb="3">
      <t>ヘイキン</t>
    </rPh>
    <rPh sb="3" eb="5">
      <t>キュウヨ</t>
    </rPh>
    <rPh sb="6" eb="8">
      <t>ウチワケ</t>
    </rPh>
    <rPh sb="9" eb="11">
      <t>ジョウヨウ</t>
    </rPh>
    <rPh sb="11" eb="14">
      <t>ジュウギョウイン</t>
    </rPh>
    <rPh sb="15" eb="17">
      <t>ジョセイ</t>
    </rPh>
    <phoneticPr fontId="3"/>
  </si>
  <si>
    <t>一時金支給状況（常用従業員　男性）</t>
    <rPh sb="0" eb="3">
      <t>イチジキン</t>
    </rPh>
    <rPh sb="3" eb="5">
      <t>シキュウ</t>
    </rPh>
    <rPh sb="5" eb="7">
      <t>ジョウキョウ</t>
    </rPh>
    <rPh sb="8" eb="10">
      <t>ジョウヨウ</t>
    </rPh>
    <rPh sb="10" eb="13">
      <t>ジュウギョウイン</t>
    </rPh>
    <rPh sb="14" eb="16">
      <t>ダンセイ</t>
    </rPh>
    <phoneticPr fontId="5"/>
  </si>
  <si>
    <t>一時金支給状況（常用従業員　女性）</t>
    <rPh sb="0" eb="3">
      <t>イチジキン</t>
    </rPh>
    <rPh sb="3" eb="5">
      <t>シキュウ</t>
    </rPh>
    <rPh sb="5" eb="7">
      <t>ジョウキョウ</t>
    </rPh>
    <rPh sb="8" eb="10">
      <t>ジョウヨウ</t>
    </rPh>
    <rPh sb="10" eb="13">
      <t>ジュウギョウイン</t>
    </rPh>
    <rPh sb="14" eb="16">
      <t>ジョセイ</t>
    </rPh>
    <phoneticPr fontId="5"/>
  </si>
  <si>
    <t>18②　一時金支給状況（常用従業員　女性）</t>
    <rPh sb="4" eb="7">
      <t>イチジキン</t>
    </rPh>
    <rPh sb="7" eb="9">
      <t>シキュウ</t>
    </rPh>
    <rPh sb="9" eb="11">
      <t>ジョウキョウ</t>
    </rPh>
    <rPh sb="18" eb="20">
      <t>ジョセイ</t>
    </rPh>
    <phoneticPr fontId="5"/>
  </si>
  <si>
    <t>業種別　一時金支給状況（常用従業員　女性）</t>
    <rPh sb="0" eb="2">
      <t>ギョウシュ</t>
    </rPh>
    <rPh sb="2" eb="3">
      <t>ベツ</t>
    </rPh>
    <rPh sb="4" eb="7">
      <t>イチジキン</t>
    </rPh>
    <rPh sb="7" eb="9">
      <t>シキュウ</t>
    </rPh>
    <rPh sb="9" eb="11">
      <t>ジョウキョウ</t>
    </rPh>
    <rPh sb="18" eb="20">
      <t>ジョセイ</t>
    </rPh>
    <phoneticPr fontId="5"/>
  </si>
  <si>
    <t>規模別　一時金支給状況（常用従業員　女性）</t>
    <rPh sb="0" eb="3">
      <t>キボベツ</t>
    </rPh>
    <rPh sb="4" eb="7">
      <t>イチジキン</t>
    </rPh>
    <rPh sb="7" eb="9">
      <t>シキュウ</t>
    </rPh>
    <rPh sb="9" eb="11">
      <t>ジョウキョウ</t>
    </rPh>
    <rPh sb="18" eb="20">
      <t>ジョセイ</t>
    </rPh>
    <phoneticPr fontId="5"/>
  </si>
  <si>
    <t>一時金支給状況（常用従業員　女性）</t>
    <rPh sb="0" eb="3">
      <t>イチジキン</t>
    </rPh>
    <rPh sb="3" eb="5">
      <t>シキュウ</t>
    </rPh>
    <rPh sb="5" eb="7">
      <t>ジョウキョウ</t>
    </rPh>
    <phoneticPr fontId="5"/>
  </si>
  <si>
    <t>一時金支給状況（常用従業員　男性）</t>
    <rPh sb="0" eb="3">
      <t>イチジキン</t>
    </rPh>
    <rPh sb="3" eb="5">
      <t>シキュウ</t>
    </rPh>
    <rPh sb="5" eb="7">
      <t>ジョウキョウ</t>
    </rPh>
    <rPh sb="14" eb="16">
      <t>ダンセイ</t>
    </rPh>
    <phoneticPr fontId="5"/>
  </si>
  <si>
    <t>業種別　一時金支給状況（常用従業員　男性）</t>
    <rPh sb="0" eb="2">
      <t>ギョウシュ</t>
    </rPh>
    <rPh sb="2" eb="3">
      <t>ベツ</t>
    </rPh>
    <rPh sb="4" eb="7">
      <t>イチジキン</t>
    </rPh>
    <rPh sb="7" eb="9">
      <t>シキュウ</t>
    </rPh>
    <rPh sb="9" eb="11">
      <t>ジョウキョウ</t>
    </rPh>
    <rPh sb="12" eb="14">
      <t>ジョウヨウ</t>
    </rPh>
    <rPh sb="14" eb="17">
      <t>ジュウギョウイン</t>
    </rPh>
    <phoneticPr fontId="5"/>
  </si>
  <si>
    <t>規模別　一時金支給状況（常用従業員　男性）</t>
    <rPh sb="0" eb="3">
      <t>キボベツ</t>
    </rPh>
    <rPh sb="4" eb="7">
      <t>イチジキン</t>
    </rPh>
    <rPh sb="7" eb="9">
      <t>シキュウ</t>
    </rPh>
    <rPh sb="9" eb="11">
      <t>ジョウキョウ</t>
    </rPh>
    <phoneticPr fontId="5"/>
  </si>
  <si>
    <t>平均給与の内訳（常用従業員　男性）</t>
    <rPh sb="0" eb="2">
      <t>ヘイキン</t>
    </rPh>
    <rPh sb="2" eb="4">
      <t>キュウヨ</t>
    </rPh>
    <rPh sb="5" eb="7">
      <t>ウチワケ</t>
    </rPh>
    <phoneticPr fontId="5"/>
  </si>
  <si>
    <t>業種別　平均給与の内訳（常用従業員　男性）</t>
    <rPh sb="0" eb="2">
      <t>ギョウシュ</t>
    </rPh>
    <rPh sb="2" eb="3">
      <t>ベツ</t>
    </rPh>
    <rPh sb="4" eb="6">
      <t>ヘイキン</t>
    </rPh>
    <rPh sb="6" eb="8">
      <t>キュウヨ</t>
    </rPh>
    <rPh sb="9" eb="11">
      <t>ウチワケ</t>
    </rPh>
    <phoneticPr fontId="5"/>
  </si>
  <si>
    <t>規模別　平均給与の内訳（常用従業員　男性）</t>
    <rPh sb="0" eb="2">
      <t>キボ</t>
    </rPh>
    <rPh sb="2" eb="3">
      <t>ベツ</t>
    </rPh>
    <rPh sb="4" eb="6">
      <t>ヘイキン</t>
    </rPh>
    <rPh sb="6" eb="8">
      <t>キュウヨ</t>
    </rPh>
    <rPh sb="9" eb="11">
      <t>ウチワケ</t>
    </rPh>
    <phoneticPr fontId="5"/>
  </si>
  <si>
    <t>16　平均給与の内訳（常用従業員　男性）</t>
    <rPh sb="3" eb="5">
      <t>ヘイキン</t>
    </rPh>
    <rPh sb="5" eb="7">
      <t>キュウヨ</t>
    </rPh>
    <rPh sb="8" eb="10">
      <t>ウチワケ</t>
    </rPh>
    <phoneticPr fontId="5"/>
  </si>
  <si>
    <t>17　平均給与の内訳（常用従業員　女性）</t>
    <rPh sb="3" eb="5">
      <t>ヘイキン</t>
    </rPh>
    <rPh sb="5" eb="7">
      <t>キュウヨ</t>
    </rPh>
    <rPh sb="8" eb="10">
      <t>ウチワケ</t>
    </rPh>
    <phoneticPr fontId="5"/>
  </si>
  <si>
    <t>業種別　平均給与の内訳（常用従業員　女性）</t>
    <rPh sb="0" eb="2">
      <t>ギョウシュ</t>
    </rPh>
    <rPh sb="2" eb="3">
      <t>ベツ</t>
    </rPh>
    <rPh sb="4" eb="6">
      <t>ヘイキン</t>
    </rPh>
    <rPh sb="6" eb="8">
      <t>キュウヨ</t>
    </rPh>
    <rPh sb="9" eb="11">
      <t>ウチワケ</t>
    </rPh>
    <phoneticPr fontId="5"/>
  </si>
  <si>
    <t>規模別　平均給与の内訳（常用従業員　女性）</t>
    <rPh sb="0" eb="3">
      <t>キボベツ</t>
    </rPh>
    <rPh sb="4" eb="6">
      <t>ヘイキン</t>
    </rPh>
    <rPh sb="6" eb="8">
      <t>キュウヨ</t>
    </rPh>
    <rPh sb="9" eb="11">
      <t>ウチワケ</t>
    </rPh>
    <phoneticPr fontId="5"/>
  </si>
  <si>
    <t>　一時金支給状況（常用従業員　男性）</t>
    <rPh sb="1" eb="4">
      <t>イチジキン</t>
    </rPh>
    <rPh sb="4" eb="6">
      <t>シキュウ</t>
    </rPh>
    <rPh sb="6" eb="8">
      <t>ジョウキョウ</t>
    </rPh>
    <rPh sb="9" eb="11">
      <t>ジョウヨウ</t>
    </rPh>
    <rPh sb="11" eb="14">
      <t>ジュウギョウイン</t>
    </rPh>
    <rPh sb="15" eb="17">
      <t>ダンセイ</t>
    </rPh>
    <phoneticPr fontId="3"/>
  </si>
  <si>
    <t>　一時金支給状況（常用従業員　女性）</t>
    <rPh sb="1" eb="4">
      <t>イチジキン</t>
    </rPh>
    <rPh sb="4" eb="6">
      <t>シキュウ</t>
    </rPh>
    <rPh sb="6" eb="8">
      <t>ジョウキョウ</t>
    </rPh>
    <phoneticPr fontId="3"/>
  </si>
  <si>
    <t>　</t>
    <phoneticPr fontId="5"/>
  </si>
  <si>
    <t>10歳代</t>
    <rPh sb="2" eb="4">
      <t>サイダイ</t>
    </rPh>
    <phoneticPr fontId="5"/>
  </si>
  <si>
    <t>30歳代</t>
    <rPh sb="2" eb="4">
      <t>サイダイ</t>
    </rPh>
    <phoneticPr fontId="5"/>
  </si>
  <si>
    <t>40歳代</t>
    <rPh sb="2" eb="4">
      <t>サイダイ</t>
    </rPh>
    <phoneticPr fontId="5"/>
  </si>
  <si>
    <t>50歳代</t>
    <rPh sb="2" eb="4">
      <t>サイダイ</t>
    </rPh>
    <phoneticPr fontId="5"/>
  </si>
  <si>
    <t>60歳以上</t>
    <rPh sb="2" eb="5">
      <t>サイイジョウ</t>
    </rPh>
    <phoneticPr fontId="5"/>
  </si>
  <si>
    <t>常用
男性</t>
    <rPh sb="0" eb="2">
      <t>ジョウヨウ</t>
    </rPh>
    <rPh sb="3" eb="5">
      <t>ダンセイ</t>
    </rPh>
    <phoneticPr fontId="5"/>
  </si>
  <si>
    <t>常用
女性</t>
    <rPh sb="0" eb="2">
      <t>ジョウヨウ</t>
    </rPh>
    <rPh sb="3" eb="5">
      <t>ジョセイ</t>
    </rPh>
    <phoneticPr fontId="5"/>
  </si>
  <si>
    <t>年齢別構成　男</t>
    <rPh sb="0" eb="2">
      <t>ネンレイ</t>
    </rPh>
    <rPh sb="2" eb="3">
      <t>ベツ</t>
    </rPh>
    <rPh sb="3" eb="5">
      <t>コウセイ</t>
    </rPh>
    <rPh sb="6" eb="7">
      <t>オトコ</t>
    </rPh>
    <phoneticPr fontId="5"/>
  </si>
  <si>
    <t>年齢別構成　女</t>
    <rPh sb="0" eb="2">
      <t>ネンレイ</t>
    </rPh>
    <rPh sb="2" eb="3">
      <t>ベツ</t>
    </rPh>
    <rPh sb="3" eb="5">
      <t>コウセイ</t>
    </rPh>
    <rPh sb="6" eb="7">
      <t>オンナ</t>
    </rPh>
    <phoneticPr fontId="5"/>
  </si>
  <si>
    <t>社　数</t>
    <rPh sb="0" eb="1">
      <t>シャ</t>
    </rPh>
    <rPh sb="2" eb="3">
      <t>シュ４</t>
    </rPh>
    <phoneticPr fontId="5"/>
  </si>
  <si>
    <t>構成</t>
    <rPh sb="0" eb="2">
      <t>コウセイ</t>
    </rPh>
    <phoneticPr fontId="5"/>
  </si>
  <si>
    <t>構成割合</t>
    <rPh sb="0" eb="2">
      <t>コウセイ</t>
    </rPh>
    <rPh sb="2" eb="4">
      <t>ワリアイ</t>
    </rPh>
    <phoneticPr fontId="5"/>
  </si>
  <si>
    <t>60歳以上</t>
    <rPh sb="3" eb="5">
      <t>イジョウ</t>
    </rPh>
    <phoneticPr fontId="5"/>
  </si>
  <si>
    <t>常用
全体</t>
    <rPh sb="0" eb="2">
      <t>ジョウヨウ</t>
    </rPh>
    <rPh sb="3" eb="5">
      <t>ゼンタイ</t>
    </rPh>
    <phoneticPr fontId="5"/>
  </si>
  <si>
    <t>従業員数</t>
    <rPh sb="0" eb="4">
      <t>ジュウギョウインスウ</t>
    </rPh>
    <phoneticPr fontId="5"/>
  </si>
  <si>
    <t>男女計</t>
    <rPh sb="0" eb="2">
      <t>ダンジョ</t>
    </rPh>
    <rPh sb="2" eb="3">
      <t>ケイ</t>
    </rPh>
    <phoneticPr fontId="5"/>
  </si>
  <si>
    <t>企業数</t>
    <rPh sb="0" eb="3">
      <t>キギョウスウ</t>
    </rPh>
    <phoneticPr fontId="5"/>
  </si>
  <si>
    <t>外国人
雇用数</t>
    <rPh sb="0" eb="2">
      <t>ガイコク</t>
    </rPh>
    <rPh sb="2" eb="3">
      <t>ジン</t>
    </rPh>
    <rPh sb="4" eb="6">
      <t>コヨウ</t>
    </rPh>
    <rPh sb="6" eb="7">
      <t>スウ</t>
    </rPh>
    <phoneticPr fontId="5"/>
  </si>
  <si>
    <t>外国人
雇用有</t>
    <rPh sb="0" eb="2">
      <t>ガイコク</t>
    </rPh>
    <rPh sb="2" eb="3">
      <t>ジン</t>
    </rPh>
    <rPh sb="4" eb="6">
      <t>コヨウ</t>
    </rPh>
    <rPh sb="6" eb="7">
      <t>ア</t>
    </rPh>
    <phoneticPr fontId="5"/>
  </si>
  <si>
    <t>外国人雇用率（社）</t>
    <rPh sb="3" eb="6">
      <t>コヨウリツ</t>
    </rPh>
    <rPh sb="7" eb="8">
      <t>シャ</t>
    </rPh>
    <phoneticPr fontId="5"/>
  </si>
  <si>
    <t>業種別　外国人雇用率（社）</t>
    <rPh sb="0" eb="2">
      <t>ギョウシュ</t>
    </rPh>
    <rPh sb="2" eb="3">
      <t>ベツ</t>
    </rPh>
    <rPh sb="7" eb="10">
      <t>コヨウリツ</t>
    </rPh>
    <rPh sb="11" eb="12">
      <t>シャ</t>
    </rPh>
    <phoneticPr fontId="5"/>
  </si>
  <si>
    <t>中途者
雇用数</t>
    <rPh sb="0" eb="2">
      <t>チュウト</t>
    </rPh>
    <rPh sb="2" eb="3">
      <t>シャ</t>
    </rPh>
    <rPh sb="4" eb="6">
      <t>コヨウ</t>
    </rPh>
    <rPh sb="6" eb="7">
      <t>スウ</t>
    </rPh>
    <phoneticPr fontId="5"/>
  </si>
  <si>
    <t>採用なし</t>
    <rPh sb="0" eb="2">
      <t>サイヨウ</t>
    </rPh>
    <phoneticPr fontId="5"/>
  </si>
  <si>
    <t>問2</t>
    <rPh sb="0" eb="1">
      <t>トイ</t>
    </rPh>
    <phoneticPr fontId="5"/>
  </si>
  <si>
    <t>従業員数（うち岐阜市在住）　（業種別）</t>
    <rPh sb="0" eb="4">
      <t>ジュウギョウインスウ</t>
    </rPh>
    <rPh sb="7" eb="10">
      <t>ギフシ</t>
    </rPh>
    <rPh sb="10" eb="12">
      <t>ザイジュウ</t>
    </rPh>
    <rPh sb="15" eb="17">
      <t>ギョウシュ</t>
    </rPh>
    <rPh sb="17" eb="18">
      <t>ベツ</t>
    </rPh>
    <phoneticPr fontId="5"/>
  </si>
  <si>
    <t>常用
従業員
岐阜市</t>
    <rPh sb="0" eb="2">
      <t>ジョウヨウ</t>
    </rPh>
    <rPh sb="3" eb="6">
      <t>ジュウギョウイン</t>
    </rPh>
    <rPh sb="7" eb="10">
      <t>ギフシ</t>
    </rPh>
    <phoneticPr fontId="5"/>
  </si>
  <si>
    <t>パートタ
イマーa
岐阜市</t>
    <rPh sb="10" eb="13">
      <t>ギフシ</t>
    </rPh>
    <phoneticPr fontId="5"/>
  </si>
  <si>
    <t>パートタ
イマーb
岐阜市</t>
    <rPh sb="10" eb="13">
      <t>ギフシ</t>
    </rPh>
    <phoneticPr fontId="5"/>
  </si>
  <si>
    <t>臨時
従業員
岐阜市</t>
    <rPh sb="0" eb="2">
      <t>リンジ</t>
    </rPh>
    <rPh sb="3" eb="6">
      <t>ジュウギョウイン</t>
    </rPh>
    <rPh sb="7" eb="10">
      <t>ギフシ</t>
    </rPh>
    <phoneticPr fontId="5"/>
  </si>
  <si>
    <t>派遣
従業員
岐阜市</t>
    <rPh sb="0" eb="2">
      <t>ハケン</t>
    </rPh>
    <rPh sb="3" eb="6">
      <t>ジュウギョウイン</t>
    </rPh>
    <rPh sb="7" eb="10">
      <t>ギフシ</t>
    </rPh>
    <phoneticPr fontId="5"/>
  </si>
  <si>
    <t>その他
岐阜市</t>
    <rPh sb="2" eb="3">
      <t>タ</t>
    </rPh>
    <rPh sb="4" eb="7">
      <t>ギフシ</t>
    </rPh>
    <phoneticPr fontId="5"/>
  </si>
  <si>
    <t>男性
岐阜市
合計</t>
    <rPh sb="0" eb="2">
      <t>ダンセイ</t>
    </rPh>
    <rPh sb="3" eb="6">
      <t>ギフシ</t>
    </rPh>
    <rPh sb="7" eb="9">
      <t>ゴウケイ</t>
    </rPh>
    <phoneticPr fontId="5"/>
  </si>
  <si>
    <t>女性
岐阜市
合計</t>
    <rPh sb="0" eb="2">
      <t>ジョセイ</t>
    </rPh>
    <rPh sb="3" eb="6">
      <t>ギフシ</t>
    </rPh>
    <rPh sb="7" eb="9">
      <t>ゴウケイ</t>
    </rPh>
    <phoneticPr fontId="5"/>
  </si>
  <si>
    <t>総合計
岐阜市</t>
    <rPh sb="0" eb="1">
      <t>ソウ</t>
    </rPh>
    <rPh sb="1" eb="3">
      <t>ゴウケイ</t>
    </rPh>
    <rPh sb="4" eb="7">
      <t>ギフシ</t>
    </rPh>
    <phoneticPr fontId="5"/>
  </si>
  <si>
    <t>合　計
岐阜市</t>
    <rPh sb="0" eb="1">
      <t>ゴウ</t>
    </rPh>
    <rPh sb="2" eb="3">
      <t>ケイ</t>
    </rPh>
    <rPh sb="4" eb="7">
      <t>ギフシ</t>
    </rPh>
    <phoneticPr fontId="5"/>
  </si>
  <si>
    <t>従業員数（うち岐阜市在住）　（規模別）</t>
    <rPh sb="0" eb="4">
      <t>ジュウギョウインスウ</t>
    </rPh>
    <rPh sb="7" eb="10">
      <t>ギフシ</t>
    </rPh>
    <rPh sb="10" eb="12">
      <t>ザイジュウ</t>
    </rPh>
    <rPh sb="15" eb="17">
      <t>キボ</t>
    </rPh>
    <rPh sb="17" eb="18">
      <t>ベツ</t>
    </rPh>
    <phoneticPr fontId="5"/>
  </si>
  <si>
    <t>パートタイマー</t>
    <phoneticPr fontId="5"/>
  </si>
  <si>
    <t>中途者
雇用有</t>
    <rPh sb="0" eb="2">
      <t>チュウト</t>
    </rPh>
    <rPh sb="2" eb="3">
      <t>シャ</t>
    </rPh>
    <rPh sb="4" eb="6">
      <t>コヨウ</t>
    </rPh>
    <rPh sb="6" eb="7">
      <t>アリ</t>
    </rPh>
    <phoneticPr fontId="5"/>
  </si>
  <si>
    <t>中途採用者雇用率(社）</t>
    <rPh sb="0" eb="2">
      <t>チュウト</t>
    </rPh>
    <rPh sb="2" eb="5">
      <t>サイヨウシャ</t>
    </rPh>
    <rPh sb="5" eb="8">
      <t>コヨウリツ</t>
    </rPh>
    <rPh sb="9" eb="10">
      <t>シャ</t>
    </rPh>
    <phoneticPr fontId="5"/>
  </si>
  <si>
    <t>業種別　中途採用者雇用率（社）</t>
    <rPh sb="0" eb="2">
      <t>ギョウシュ</t>
    </rPh>
    <rPh sb="2" eb="3">
      <t>ベツ</t>
    </rPh>
    <rPh sb="4" eb="6">
      <t>チュウト</t>
    </rPh>
    <rPh sb="6" eb="9">
      <t>サイヨウシャ</t>
    </rPh>
    <rPh sb="9" eb="12">
      <t>コヨウリツ</t>
    </rPh>
    <rPh sb="13" eb="14">
      <t>シャ</t>
    </rPh>
    <phoneticPr fontId="5"/>
  </si>
  <si>
    <t>規模別　中途採用者雇用率（社）</t>
    <rPh sb="0" eb="3">
      <t>キボベツ</t>
    </rPh>
    <rPh sb="4" eb="6">
      <t>チュウト</t>
    </rPh>
    <rPh sb="6" eb="9">
      <t>サイヨウシャ</t>
    </rPh>
    <rPh sb="9" eb="12">
      <t>コヨウリツ</t>
    </rPh>
    <rPh sb="13" eb="14">
      <t>シャ</t>
    </rPh>
    <phoneticPr fontId="5"/>
  </si>
  <si>
    <t>発送数</t>
    <rPh sb="0" eb="2">
      <t>ハッソウ</t>
    </rPh>
    <rPh sb="2" eb="3">
      <t>スウ</t>
    </rPh>
    <phoneticPr fontId="3"/>
  </si>
  <si>
    <t>返送数</t>
    <rPh sb="0" eb="2">
      <t>ヘンソウ</t>
    </rPh>
    <rPh sb="2" eb="3">
      <t>スウ</t>
    </rPh>
    <phoneticPr fontId="3"/>
  </si>
  <si>
    <t>７　障がい者雇用率</t>
    <rPh sb="6" eb="8">
      <t>コヨウ</t>
    </rPh>
    <rPh sb="8" eb="9">
      <t>リツ</t>
    </rPh>
    <phoneticPr fontId="5"/>
  </si>
  <si>
    <t>障がい者雇用率（％）</t>
    <rPh sb="4" eb="6">
      <t>コヨウ</t>
    </rPh>
    <rPh sb="6" eb="7">
      <t>リツ</t>
    </rPh>
    <phoneticPr fontId="5"/>
  </si>
  <si>
    <t>障がい者雇用率（社）</t>
    <rPh sb="4" eb="6">
      <t>コヨウ</t>
    </rPh>
    <rPh sb="6" eb="7">
      <t>リツ</t>
    </rPh>
    <rPh sb="8" eb="9">
      <t>シャ</t>
    </rPh>
    <phoneticPr fontId="5"/>
  </si>
  <si>
    <t>業種別　障がい者雇用率（％）</t>
    <rPh sb="0" eb="2">
      <t>ギョウシュ</t>
    </rPh>
    <rPh sb="2" eb="3">
      <t>ベツ</t>
    </rPh>
    <rPh sb="8" eb="10">
      <t>コヨウ</t>
    </rPh>
    <rPh sb="10" eb="11">
      <t>リツ</t>
    </rPh>
    <phoneticPr fontId="5"/>
  </si>
  <si>
    <t>業種別　障がい者雇用率（社）</t>
    <rPh sb="0" eb="2">
      <t>ギョウシュ</t>
    </rPh>
    <rPh sb="2" eb="3">
      <t>ベツ</t>
    </rPh>
    <rPh sb="8" eb="10">
      <t>コヨウ</t>
    </rPh>
    <rPh sb="10" eb="11">
      <t>リツ</t>
    </rPh>
    <rPh sb="12" eb="13">
      <t>シャ</t>
    </rPh>
    <phoneticPr fontId="5"/>
  </si>
  <si>
    <t>規模別　障がい者雇用率（％）</t>
    <rPh sb="0" eb="3">
      <t>キボベツ</t>
    </rPh>
    <rPh sb="8" eb="10">
      <t>コヨウ</t>
    </rPh>
    <rPh sb="10" eb="11">
      <t>リツ</t>
    </rPh>
    <phoneticPr fontId="5"/>
  </si>
  <si>
    <t>規模別　障がい者雇用率（社）</t>
    <rPh sb="0" eb="3">
      <t>キボベツ</t>
    </rPh>
    <rPh sb="8" eb="10">
      <t>コヨウ</t>
    </rPh>
    <rPh sb="10" eb="11">
      <t>リツ</t>
    </rPh>
    <rPh sb="12" eb="13">
      <t>シャ</t>
    </rPh>
    <phoneticPr fontId="5"/>
  </si>
  <si>
    <t>障がい者･中途採用者</t>
    <rPh sb="5" eb="7">
      <t>チュウト</t>
    </rPh>
    <rPh sb="7" eb="10">
      <t>サイヨウシャ</t>
    </rPh>
    <phoneticPr fontId="5"/>
  </si>
  <si>
    <t>障がい者
雇用有</t>
    <rPh sb="5" eb="7">
      <t>コヨウ</t>
    </rPh>
    <rPh sb="7" eb="8">
      <t>ア</t>
    </rPh>
    <phoneticPr fontId="5"/>
  </si>
  <si>
    <t>行った</t>
    <rPh sb="0" eb="1">
      <t>オコナ</t>
    </rPh>
    <phoneticPr fontId="5"/>
  </si>
  <si>
    <t>問6-1-5
他</t>
    <rPh sb="0" eb="1">
      <t>トイ</t>
    </rPh>
    <rPh sb="7" eb="8">
      <t>タ</t>
    </rPh>
    <phoneticPr fontId="5"/>
  </si>
  <si>
    <t>行う予定</t>
    <rPh sb="0" eb="1">
      <t>オコナ</t>
    </rPh>
    <rPh sb="2" eb="4">
      <t>ヨテイ</t>
    </rPh>
    <phoneticPr fontId="5"/>
  </si>
  <si>
    <t>問6-2-5
他</t>
    <rPh sb="0" eb="1">
      <t>トイ</t>
    </rPh>
    <rPh sb="7" eb="8">
      <t>タ</t>
    </rPh>
    <phoneticPr fontId="5"/>
  </si>
  <si>
    <t>問6-2
行う予定
人数計</t>
    <rPh sb="0" eb="1">
      <t>トイ</t>
    </rPh>
    <rPh sb="5" eb="6">
      <t>オコナ</t>
    </rPh>
    <rPh sb="7" eb="9">
      <t>ヨテイ</t>
    </rPh>
    <rPh sb="10" eb="12">
      <t>ニンズウ</t>
    </rPh>
    <rPh sb="12" eb="13">
      <t>ケイ</t>
    </rPh>
    <phoneticPr fontId="5"/>
  </si>
  <si>
    <t>問6-3
行っていない</t>
    <rPh sb="0" eb="1">
      <t>トイ</t>
    </rPh>
    <rPh sb="5" eb="6">
      <t>オコナ</t>
    </rPh>
    <phoneticPr fontId="5"/>
  </si>
  <si>
    <t>問6
無回答</t>
    <rPh sb="0" eb="1">
      <t>トイ</t>
    </rPh>
    <rPh sb="3" eb="4">
      <t>ム</t>
    </rPh>
    <rPh sb="4" eb="6">
      <t>カイトウ</t>
    </rPh>
    <phoneticPr fontId="5"/>
  </si>
  <si>
    <t>従業員の削減など（業種別）</t>
    <rPh sb="0" eb="3">
      <t>ジュウギョウイン</t>
    </rPh>
    <rPh sb="4" eb="6">
      <t>サクゲン</t>
    </rPh>
    <rPh sb="9" eb="11">
      <t>ギョウシュ</t>
    </rPh>
    <rPh sb="11" eb="12">
      <t>ベツ</t>
    </rPh>
    <phoneticPr fontId="5"/>
  </si>
  <si>
    <t>問6
行った
人数計</t>
    <rPh sb="0" eb="1">
      <t>トイ</t>
    </rPh>
    <rPh sb="3" eb="4">
      <t>オコナ</t>
    </rPh>
    <rPh sb="7" eb="9">
      <t>ニンズウ</t>
    </rPh>
    <rPh sb="9" eb="10">
      <t>ケイ</t>
    </rPh>
    <phoneticPr fontId="5"/>
  </si>
  <si>
    <t>削減</t>
    <rPh sb="0" eb="2">
      <t>サクゲン</t>
    </rPh>
    <phoneticPr fontId="5"/>
  </si>
  <si>
    <t>他</t>
    <rPh sb="0" eb="1">
      <t>タ</t>
    </rPh>
    <phoneticPr fontId="5"/>
  </si>
  <si>
    <t>従業員の削減など（規模別）</t>
    <rPh sb="0" eb="3">
      <t>ジュウギョウイン</t>
    </rPh>
    <rPh sb="4" eb="6">
      <t>サクゲン</t>
    </rPh>
    <rPh sb="9" eb="11">
      <t>キボ</t>
    </rPh>
    <rPh sb="11" eb="12">
      <t>ベツ</t>
    </rPh>
    <phoneticPr fontId="5"/>
  </si>
  <si>
    <t>パート
アルバイト</t>
    <phoneticPr fontId="5"/>
  </si>
  <si>
    <t>人数計</t>
    <rPh sb="0" eb="2">
      <t>ニンズウ</t>
    </rPh>
    <rPh sb="2" eb="3">
      <t>ケイ</t>
    </rPh>
    <phoneticPr fontId="5"/>
  </si>
  <si>
    <t>合計（行った・行う予定の合計）</t>
    <rPh sb="0" eb="2">
      <t>ゴウケイ</t>
    </rPh>
    <rPh sb="3" eb="4">
      <t>オコナ</t>
    </rPh>
    <rPh sb="7" eb="8">
      <t>オコナ</t>
    </rPh>
    <rPh sb="9" eb="11">
      <t>ヨテイ</t>
    </rPh>
    <rPh sb="12" eb="14">
      <t>ゴウケイ</t>
    </rPh>
    <phoneticPr fontId="5"/>
  </si>
  <si>
    <t>大・院卒</t>
    <rPh sb="0" eb="1">
      <t>ダイ</t>
    </rPh>
    <rPh sb="2" eb="4">
      <t>インソツ</t>
    </rPh>
    <phoneticPr fontId="5"/>
  </si>
  <si>
    <t>短・専卒等</t>
    <rPh sb="0" eb="1">
      <t>タン</t>
    </rPh>
    <rPh sb="2" eb="3">
      <t>アツム</t>
    </rPh>
    <rPh sb="3" eb="4">
      <t>ソツ</t>
    </rPh>
    <rPh sb="4" eb="5">
      <t>トウ</t>
    </rPh>
    <phoneticPr fontId="5"/>
  </si>
  <si>
    <t>中・高卒</t>
    <rPh sb="0" eb="1">
      <t>チュウ</t>
    </rPh>
    <rPh sb="2" eb="4">
      <t>コウソツ</t>
    </rPh>
    <phoneticPr fontId="5"/>
  </si>
  <si>
    <r>
      <t>アンケート　問1</t>
    </r>
    <r>
      <rPr>
        <sz val="10"/>
        <rFont val="HGｺﾞｼｯｸM"/>
        <family val="3"/>
        <charset val="128"/>
      </rPr>
      <t>1</t>
    </r>
    <rPh sb="6" eb="7">
      <t>トイ</t>
    </rPh>
    <phoneticPr fontId="5"/>
  </si>
  <si>
    <r>
      <t>アンケート　問1</t>
    </r>
    <r>
      <rPr>
        <sz val="10"/>
        <rFont val="HGｺﾞｼｯｸM"/>
        <family val="3"/>
        <charset val="128"/>
      </rPr>
      <t>2</t>
    </r>
    <rPh sb="6" eb="7">
      <t>トイ</t>
    </rPh>
    <phoneticPr fontId="5"/>
  </si>
  <si>
    <r>
      <t>アンケート　問1</t>
    </r>
    <r>
      <rPr>
        <sz val="10"/>
        <rFont val="HGｺﾞｼｯｸM"/>
        <family val="3"/>
        <charset val="128"/>
      </rPr>
      <t>4</t>
    </r>
    <rPh sb="6" eb="7">
      <t>トイ</t>
    </rPh>
    <phoneticPr fontId="5"/>
  </si>
  <si>
    <t>有効回答数</t>
    <rPh sb="0" eb="2">
      <t>ユウコウ</t>
    </rPh>
    <rPh sb="2" eb="4">
      <t>カイトウ</t>
    </rPh>
    <rPh sb="4" eb="5">
      <t>スウ</t>
    </rPh>
    <phoneticPr fontId="3"/>
  </si>
  <si>
    <t>パートへの雇用条件の通知</t>
    <rPh sb="5" eb="7">
      <t>コヨウ</t>
    </rPh>
    <rPh sb="7" eb="9">
      <t>ジョウケン</t>
    </rPh>
    <rPh sb="10" eb="12">
      <t>ツウチ</t>
    </rPh>
    <phoneticPr fontId="5"/>
  </si>
  <si>
    <t>文書</t>
    <rPh sb="0" eb="2">
      <t>ブンショ</t>
    </rPh>
    <phoneticPr fontId="5"/>
  </si>
  <si>
    <t>口頭</t>
    <rPh sb="0" eb="2">
      <t>コウトウ</t>
    </rPh>
    <phoneticPr fontId="5"/>
  </si>
  <si>
    <t>労働組合</t>
    <rPh sb="0" eb="2">
      <t>ロウドウ</t>
    </rPh>
    <rPh sb="2" eb="4">
      <t>クミアイ</t>
    </rPh>
    <phoneticPr fontId="5"/>
  </si>
  <si>
    <t>労働組合の有無(社）</t>
    <rPh sb="0" eb="4">
      <t>ロウドウクミアイ</t>
    </rPh>
    <rPh sb="5" eb="7">
      <t>ウム</t>
    </rPh>
    <rPh sb="8" eb="9">
      <t>シャ</t>
    </rPh>
    <phoneticPr fontId="5"/>
  </si>
  <si>
    <t>業種別　労働組合の有無（社）</t>
    <rPh sb="0" eb="2">
      <t>ギョウシュ</t>
    </rPh>
    <rPh sb="2" eb="3">
      <t>ベツ</t>
    </rPh>
    <rPh sb="4" eb="8">
      <t>ロウドウクミアイ</t>
    </rPh>
    <rPh sb="9" eb="11">
      <t>ウム</t>
    </rPh>
    <rPh sb="12" eb="13">
      <t>シャ</t>
    </rPh>
    <phoneticPr fontId="5"/>
  </si>
  <si>
    <t>常用　健康保険</t>
    <rPh sb="0" eb="2">
      <t>ジョウヨウ</t>
    </rPh>
    <rPh sb="3" eb="5">
      <t>ケンコウ</t>
    </rPh>
    <rPh sb="5" eb="7">
      <t>ホケン</t>
    </rPh>
    <phoneticPr fontId="5"/>
  </si>
  <si>
    <t>パート　健康保険</t>
    <rPh sb="4" eb="6">
      <t>ケンコウ</t>
    </rPh>
    <rPh sb="6" eb="8">
      <t>ホケン</t>
    </rPh>
    <phoneticPr fontId="5"/>
  </si>
  <si>
    <t>常用　厚生年金</t>
    <rPh sb="0" eb="2">
      <t>ジョウヨウ</t>
    </rPh>
    <rPh sb="3" eb="5">
      <t>コウセイ</t>
    </rPh>
    <rPh sb="5" eb="7">
      <t>ネンキン</t>
    </rPh>
    <phoneticPr fontId="5"/>
  </si>
  <si>
    <t>パート　厚生年金</t>
    <rPh sb="4" eb="6">
      <t>コウセイ</t>
    </rPh>
    <rPh sb="6" eb="8">
      <t>ネンキン</t>
    </rPh>
    <phoneticPr fontId="5"/>
  </si>
  <si>
    <t>常用　雇用保険</t>
    <rPh sb="0" eb="2">
      <t>ジョウヨウ</t>
    </rPh>
    <rPh sb="3" eb="5">
      <t>コヨウ</t>
    </rPh>
    <rPh sb="5" eb="7">
      <t>ホケン</t>
    </rPh>
    <phoneticPr fontId="5"/>
  </si>
  <si>
    <t>パート　雇用保険</t>
    <rPh sb="4" eb="6">
      <t>コヨウ</t>
    </rPh>
    <rPh sb="6" eb="8">
      <t>ホケン</t>
    </rPh>
    <phoneticPr fontId="5"/>
  </si>
  <si>
    <t>常用　労災保険</t>
    <rPh sb="0" eb="2">
      <t>ジョウヨウ</t>
    </rPh>
    <rPh sb="3" eb="5">
      <t>ロウサイ</t>
    </rPh>
    <rPh sb="5" eb="7">
      <t>ホケン</t>
    </rPh>
    <phoneticPr fontId="5"/>
  </si>
  <si>
    <t>パート　労災保険</t>
    <rPh sb="4" eb="6">
      <t>ロウサイ</t>
    </rPh>
    <rPh sb="6" eb="8">
      <t>ホケン</t>
    </rPh>
    <phoneticPr fontId="5"/>
  </si>
  <si>
    <t>常用従業員　男性</t>
    <rPh sb="0" eb="2">
      <t>ジョウヨウ</t>
    </rPh>
    <rPh sb="2" eb="5">
      <t>ジュウギョウイン</t>
    </rPh>
    <rPh sb="6" eb="8">
      <t>ダンセイ</t>
    </rPh>
    <phoneticPr fontId="5"/>
  </si>
  <si>
    <t>平均年齢</t>
    <rPh sb="0" eb="2">
      <t>ヘイキン</t>
    </rPh>
    <rPh sb="2" eb="4">
      <t>ネンレイ</t>
    </rPh>
    <phoneticPr fontId="5"/>
  </si>
  <si>
    <t>所定内賃金</t>
    <rPh sb="0" eb="3">
      <t>ショテイナイ</t>
    </rPh>
    <rPh sb="3" eb="5">
      <t>チンギン</t>
    </rPh>
    <phoneticPr fontId="5"/>
  </si>
  <si>
    <t>所定外賃金</t>
    <rPh sb="0" eb="2">
      <t>ショテイ</t>
    </rPh>
    <rPh sb="2" eb="3">
      <t>ガイ</t>
    </rPh>
    <rPh sb="3" eb="5">
      <t>チンギン</t>
    </rPh>
    <phoneticPr fontId="5"/>
  </si>
  <si>
    <t>常用従業員　女性</t>
    <rPh sb="0" eb="2">
      <t>ジョウヨウ</t>
    </rPh>
    <rPh sb="2" eb="5">
      <t>ジュウギョウイン</t>
    </rPh>
    <rPh sb="6" eb="8">
      <t>ジョセイ</t>
    </rPh>
    <phoneticPr fontId="5"/>
  </si>
  <si>
    <t>平均年齢（歳）</t>
    <rPh sb="0" eb="2">
      <t>ヘイキン</t>
    </rPh>
    <rPh sb="2" eb="4">
      <t>ネンレイ</t>
    </rPh>
    <rPh sb="5" eb="6">
      <t>サイ</t>
    </rPh>
    <phoneticPr fontId="5"/>
  </si>
  <si>
    <t>業種別　平均年齢（歳）</t>
    <rPh sb="0" eb="2">
      <t>ギョウシュ</t>
    </rPh>
    <rPh sb="2" eb="3">
      <t>ベツ</t>
    </rPh>
    <rPh sb="4" eb="6">
      <t>ヘイキン</t>
    </rPh>
    <rPh sb="6" eb="8">
      <t>ネンレイ</t>
    </rPh>
    <rPh sb="9" eb="10">
      <t>サイ</t>
    </rPh>
    <phoneticPr fontId="5"/>
  </si>
  <si>
    <t>規模別　平均年齢（歳）</t>
    <rPh sb="0" eb="3">
      <t>キボベツ</t>
    </rPh>
    <rPh sb="4" eb="6">
      <t>ヘイキン</t>
    </rPh>
    <rPh sb="6" eb="8">
      <t>ネンレイ</t>
    </rPh>
    <rPh sb="9" eb="10">
      <t>サイ</t>
    </rPh>
    <phoneticPr fontId="5"/>
  </si>
  <si>
    <t>常用従業員の平均勤続年数</t>
    <rPh sb="0" eb="2">
      <t>ジョウヨウ</t>
    </rPh>
    <rPh sb="2" eb="5">
      <t>ジュウギョウイン</t>
    </rPh>
    <rPh sb="6" eb="8">
      <t>ヘイキン</t>
    </rPh>
    <rPh sb="8" eb="10">
      <t>キンゾク</t>
    </rPh>
    <rPh sb="10" eb="12">
      <t>ネンスウ</t>
    </rPh>
    <phoneticPr fontId="5"/>
  </si>
  <si>
    <t>平均勤続年数（年）</t>
    <rPh sb="0" eb="2">
      <t>ヘイキン</t>
    </rPh>
    <rPh sb="2" eb="4">
      <t>キンゾク</t>
    </rPh>
    <rPh sb="4" eb="6">
      <t>ネンスウ</t>
    </rPh>
    <rPh sb="7" eb="8">
      <t>ネン</t>
    </rPh>
    <phoneticPr fontId="5"/>
  </si>
  <si>
    <t>業種別　平均勤続年数（年）</t>
    <rPh sb="0" eb="2">
      <t>ギョウシュ</t>
    </rPh>
    <rPh sb="2" eb="3">
      <t>ベツ</t>
    </rPh>
    <rPh sb="4" eb="6">
      <t>ヘイキン</t>
    </rPh>
    <rPh sb="6" eb="8">
      <t>キンゾク</t>
    </rPh>
    <rPh sb="8" eb="10">
      <t>ネンスウ</t>
    </rPh>
    <rPh sb="11" eb="12">
      <t>ネン</t>
    </rPh>
    <phoneticPr fontId="5"/>
  </si>
  <si>
    <t>　　　○　労働組合の有無　　　　　　　　　　　　○　再雇用制度</t>
    <rPh sb="26" eb="29">
      <t>サイコヨウ</t>
    </rPh>
    <rPh sb="29" eb="31">
      <t>セイド</t>
    </rPh>
    <phoneticPr fontId="3"/>
  </si>
  <si>
    <t>規模別　平均勤続年数（年）</t>
    <rPh sb="0" eb="3">
      <t>キボベツ</t>
    </rPh>
    <rPh sb="4" eb="6">
      <t>ヘイキン</t>
    </rPh>
    <rPh sb="6" eb="8">
      <t>キンゾク</t>
    </rPh>
    <rPh sb="8" eb="10">
      <t>ネンスウ</t>
    </rPh>
    <rPh sb="11" eb="12">
      <t>ネン</t>
    </rPh>
    <phoneticPr fontId="5"/>
  </si>
  <si>
    <t>新規学卒者の初任給</t>
    <rPh sb="0" eb="2">
      <t>シンキ</t>
    </rPh>
    <rPh sb="2" eb="5">
      <t>ガクソツシャ</t>
    </rPh>
    <rPh sb="6" eb="9">
      <t>ショニンキュウ</t>
    </rPh>
    <phoneticPr fontId="5"/>
  </si>
  <si>
    <t>新規学卒者の初任給（円）</t>
    <rPh sb="0" eb="2">
      <t>シンキ</t>
    </rPh>
    <rPh sb="2" eb="5">
      <t>ガクソツシャ</t>
    </rPh>
    <rPh sb="6" eb="9">
      <t>ショニンキュウ</t>
    </rPh>
    <rPh sb="10" eb="11">
      <t>エン</t>
    </rPh>
    <phoneticPr fontId="5"/>
  </si>
  <si>
    <t>業種別　新規学卒者の初任給（円）</t>
    <rPh sb="0" eb="2">
      <t>ギョウシュ</t>
    </rPh>
    <rPh sb="2" eb="3">
      <t>ベツ</t>
    </rPh>
    <rPh sb="4" eb="6">
      <t>シンキ</t>
    </rPh>
    <rPh sb="6" eb="9">
      <t>ガクソツシャ</t>
    </rPh>
    <rPh sb="10" eb="13">
      <t>ショニンキュウ</t>
    </rPh>
    <rPh sb="14" eb="15">
      <t>エン</t>
    </rPh>
    <phoneticPr fontId="5"/>
  </si>
  <si>
    <t>規模別　新規学卒者の初任給（円）</t>
    <rPh sb="0" eb="3">
      <t>キボベツ</t>
    </rPh>
    <rPh sb="4" eb="6">
      <t>シンキ</t>
    </rPh>
    <rPh sb="6" eb="9">
      <t>ガクソツシャ</t>
    </rPh>
    <rPh sb="10" eb="13">
      <t>ショニンキュウ</t>
    </rPh>
    <rPh sb="14" eb="15">
      <t>エン</t>
    </rPh>
    <phoneticPr fontId="5"/>
  </si>
  <si>
    <t>規模別　社会・労働保険加入状況（社）</t>
    <rPh sb="0" eb="3">
      <t>キボベツ</t>
    </rPh>
    <rPh sb="4" eb="6">
      <t>シャカイ</t>
    </rPh>
    <rPh sb="7" eb="9">
      <t>ロウドウ</t>
    </rPh>
    <rPh sb="9" eb="11">
      <t>ホケン</t>
    </rPh>
    <rPh sb="11" eb="13">
      <t>カニュウ</t>
    </rPh>
    <rPh sb="13" eb="15">
      <t>ジョウキョウ</t>
    </rPh>
    <rPh sb="16" eb="17">
      <t>シャ</t>
    </rPh>
    <phoneticPr fontId="5"/>
  </si>
  <si>
    <t>業種別　社会・労働保険加入状況（社）</t>
    <rPh sb="0" eb="2">
      <t>ギョウシュ</t>
    </rPh>
    <rPh sb="2" eb="3">
      <t>ベツ</t>
    </rPh>
    <rPh sb="4" eb="6">
      <t>シャカイ</t>
    </rPh>
    <rPh sb="7" eb="9">
      <t>ロウドウ</t>
    </rPh>
    <rPh sb="9" eb="11">
      <t>ホケン</t>
    </rPh>
    <rPh sb="11" eb="13">
      <t>カニュウ</t>
    </rPh>
    <rPh sb="13" eb="15">
      <t>ジョウキョウ</t>
    </rPh>
    <rPh sb="16" eb="17">
      <t>シャ</t>
    </rPh>
    <phoneticPr fontId="5"/>
  </si>
  <si>
    <t>社会・労働保険加入状況（社）</t>
    <rPh sb="12" eb="13">
      <t>シャ</t>
    </rPh>
    <phoneticPr fontId="5"/>
  </si>
  <si>
    <t>アンケート　問4</t>
    <rPh sb="6" eb="7">
      <t>トイ</t>
    </rPh>
    <phoneticPr fontId="5"/>
  </si>
  <si>
    <t>アンケート　問5</t>
    <rPh sb="6" eb="7">
      <t>トイ</t>
    </rPh>
    <phoneticPr fontId="5"/>
  </si>
  <si>
    <t>アンケート　問6</t>
    <rPh sb="6" eb="7">
      <t>トイ</t>
    </rPh>
    <phoneticPr fontId="5"/>
  </si>
  <si>
    <t>アンケート　問9</t>
    <rPh sb="6" eb="7">
      <t>トイ</t>
    </rPh>
    <phoneticPr fontId="5"/>
  </si>
  <si>
    <t>アンケート　問8</t>
    <rPh sb="6" eb="7">
      <t>トイ</t>
    </rPh>
    <phoneticPr fontId="5"/>
  </si>
  <si>
    <t>アンケート　問10</t>
    <rPh sb="6" eb="7">
      <t>トイ</t>
    </rPh>
    <phoneticPr fontId="5"/>
  </si>
  <si>
    <t>短大卒等</t>
    <rPh sb="0" eb="1">
      <t>タン</t>
    </rPh>
    <rPh sb="1" eb="2">
      <t>ダイ</t>
    </rPh>
    <rPh sb="2" eb="3">
      <t>ソツ</t>
    </rPh>
    <rPh sb="3" eb="4">
      <t>トウ</t>
    </rPh>
    <phoneticPr fontId="5"/>
  </si>
  <si>
    <t>新卒採用企業数（社）</t>
    <rPh sb="0" eb="2">
      <t>シンソツ</t>
    </rPh>
    <rPh sb="2" eb="4">
      <t>サイヨウ</t>
    </rPh>
    <rPh sb="4" eb="7">
      <t>キギョウスウ</t>
    </rPh>
    <rPh sb="8" eb="9">
      <t>シャ</t>
    </rPh>
    <phoneticPr fontId="5"/>
  </si>
  <si>
    <t>パートタイマーに対する雇用条件の通知方法</t>
  </si>
  <si>
    <t>文書</t>
  </si>
  <si>
    <t>口頭</t>
  </si>
  <si>
    <t>通知せず</t>
  </si>
  <si>
    <t>パートタイマーに対する雇用条件の通知方法（％）</t>
    <rPh sb="8" eb="9">
      <t>タイ</t>
    </rPh>
    <rPh sb="11" eb="13">
      <t>コヨウ</t>
    </rPh>
    <rPh sb="13" eb="15">
      <t>ジョウケン</t>
    </rPh>
    <rPh sb="16" eb="18">
      <t>ツウチ</t>
    </rPh>
    <rPh sb="18" eb="20">
      <t>ホウホウ</t>
    </rPh>
    <phoneticPr fontId="5"/>
  </si>
  <si>
    <t>パートタイマーに対する雇用条件の通知方法（社）</t>
    <rPh sb="8" eb="9">
      <t>タイ</t>
    </rPh>
    <rPh sb="11" eb="13">
      <t>コヨウ</t>
    </rPh>
    <rPh sb="13" eb="15">
      <t>ジョウケン</t>
    </rPh>
    <rPh sb="16" eb="18">
      <t>ツウチ</t>
    </rPh>
    <rPh sb="18" eb="20">
      <t>ホウホウ</t>
    </rPh>
    <rPh sb="21" eb="22">
      <t>シャ</t>
    </rPh>
    <phoneticPr fontId="5"/>
  </si>
  <si>
    <t>業種別　パートタイマーに対する雇用条件の通知方法（％）</t>
    <rPh sb="0" eb="2">
      <t>ギョウシュ</t>
    </rPh>
    <rPh sb="2" eb="3">
      <t>ベツ</t>
    </rPh>
    <rPh sb="12" eb="13">
      <t>タイ</t>
    </rPh>
    <rPh sb="15" eb="17">
      <t>コヨウ</t>
    </rPh>
    <rPh sb="17" eb="19">
      <t>ジョウケン</t>
    </rPh>
    <rPh sb="20" eb="22">
      <t>ツウチ</t>
    </rPh>
    <rPh sb="22" eb="24">
      <t>ホウホウ</t>
    </rPh>
    <phoneticPr fontId="5"/>
  </si>
  <si>
    <t>障がい者（パートタイマー含む）雇用率</t>
    <rPh sb="12" eb="13">
      <t>フク</t>
    </rPh>
    <rPh sb="15" eb="18">
      <t>コヨウリツ</t>
    </rPh>
    <phoneticPr fontId="5"/>
  </si>
  <si>
    <t>７　障がい者（パートタイマー含む）雇用率</t>
    <rPh sb="17" eb="19">
      <t>コヨウ</t>
    </rPh>
    <rPh sb="19" eb="20">
      <t>リツ</t>
    </rPh>
    <phoneticPr fontId="5"/>
  </si>
  <si>
    <t>パート
アルバイト</t>
    <phoneticPr fontId="3"/>
  </si>
  <si>
    <t>臨時従業員</t>
    <rPh sb="0" eb="2">
      <t>リンジ</t>
    </rPh>
    <rPh sb="2" eb="5">
      <t>ジュウギョウイン</t>
    </rPh>
    <phoneticPr fontId="3"/>
  </si>
  <si>
    <t>無回答</t>
    <rPh sb="0" eb="1">
      <t>ム</t>
    </rPh>
    <rPh sb="1" eb="3">
      <t>カイトウ</t>
    </rPh>
    <phoneticPr fontId="3"/>
  </si>
  <si>
    <t>行う予定</t>
  </si>
  <si>
    <t>業種別　パートタイマーに対する雇用条件の通知方法（社）</t>
    <rPh sb="0" eb="2">
      <t>ギョウシュ</t>
    </rPh>
    <rPh sb="2" eb="3">
      <t>ベツ</t>
    </rPh>
    <rPh sb="12" eb="13">
      <t>タイ</t>
    </rPh>
    <rPh sb="15" eb="17">
      <t>コヨウ</t>
    </rPh>
    <rPh sb="17" eb="19">
      <t>ジョウケン</t>
    </rPh>
    <rPh sb="20" eb="22">
      <t>ツウチ</t>
    </rPh>
    <rPh sb="22" eb="24">
      <t>ホウホウ</t>
    </rPh>
    <rPh sb="25" eb="26">
      <t>シャ</t>
    </rPh>
    <phoneticPr fontId="5"/>
  </si>
  <si>
    <t>規模別　パートタイマーに対する雇用条件の通知方法（％）</t>
    <rPh sb="0" eb="2">
      <t>キボ</t>
    </rPh>
    <rPh sb="2" eb="3">
      <t>ベツ</t>
    </rPh>
    <rPh sb="12" eb="13">
      <t>タイ</t>
    </rPh>
    <rPh sb="15" eb="17">
      <t>コヨウ</t>
    </rPh>
    <rPh sb="17" eb="19">
      <t>ジョウケン</t>
    </rPh>
    <rPh sb="20" eb="22">
      <t>ツウチ</t>
    </rPh>
    <rPh sb="22" eb="24">
      <t>ホウホウ</t>
    </rPh>
    <phoneticPr fontId="5"/>
  </si>
  <si>
    <t>規模別　パートタイマーに対する雇用条件の通知方法（社）</t>
    <rPh sb="0" eb="2">
      <t>キボ</t>
    </rPh>
    <rPh sb="2" eb="3">
      <t>ベツ</t>
    </rPh>
    <rPh sb="12" eb="13">
      <t>タイ</t>
    </rPh>
    <rPh sb="15" eb="17">
      <t>コヨウ</t>
    </rPh>
    <rPh sb="17" eb="19">
      <t>ジョウケン</t>
    </rPh>
    <rPh sb="20" eb="22">
      <t>ツウチ</t>
    </rPh>
    <rPh sb="22" eb="24">
      <t>ホウホウ</t>
    </rPh>
    <rPh sb="25" eb="26">
      <t>シャ</t>
    </rPh>
    <phoneticPr fontId="5"/>
  </si>
  <si>
    <t>アンケート　問7</t>
    <rPh sb="6" eb="7">
      <t>トイ</t>
    </rPh>
    <phoneticPr fontId="5"/>
  </si>
  <si>
    <t>パートタイマーの就業規則の有無</t>
  </si>
  <si>
    <t>パートタイマーの就業規則の有無（％）</t>
    <rPh sb="8" eb="10">
      <t>シュウギョウ</t>
    </rPh>
    <rPh sb="10" eb="12">
      <t>キソク</t>
    </rPh>
    <rPh sb="13" eb="15">
      <t>ウム</t>
    </rPh>
    <phoneticPr fontId="5"/>
  </si>
  <si>
    <t>業種別　パートタイマーの就業規則の有無（％）</t>
    <rPh sb="0" eb="2">
      <t>ギョウシュ</t>
    </rPh>
    <rPh sb="2" eb="3">
      <t>ベツ</t>
    </rPh>
    <rPh sb="12" eb="14">
      <t>シュウギョウ</t>
    </rPh>
    <rPh sb="14" eb="16">
      <t>キソク</t>
    </rPh>
    <rPh sb="17" eb="19">
      <t>ウム</t>
    </rPh>
    <phoneticPr fontId="5"/>
  </si>
  <si>
    <t>合計</t>
    <rPh sb="0" eb="2">
      <t>ゴウケイ</t>
    </rPh>
    <phoneticPr fontId="3"/>
  </si>
  <si>
    <t>規模別　パートタイマーの就業規則の有無（％）</t>
    <rPh sb="0" eb="3">
      <t>キボベツ</t>
    </rPh>
    <rPh sb="12" eb="14">
      <t>シュウギョウ</t>
    </rPh>
    <rPh sb="14" eb="16">
      <t>キソク</t>
    </rPh>
    <rPh sb="17" eb="19">
      <t>ウム</t>
    </rPh>
    <phoneticPr fontId="5"/>
  </si>
  <si>
    <t>規模別　パートタイマーの就業規則の有無（社）</t>
    <rPh sb="0" eb="3">
      <t>キボベツ</t>
    </rPh>
    <rPh sb="12" eb="14">
      <t>シュウギョウ</t>
    </rPh>
    <rPh sb="14" eb="16">
      <t>キソク</t>
    </rPh>
    <rPh sb="17" eb="19">
      <t>ウム</t>
    </rPh>
    <rPh sb="20" eb="21">
      <t>シャ</t>
    </rPh>
    <phoneticPr fontId="5"/>
  </si>
  <si>
    <t>業種別　パートタイマーの就業規則の有無（社）</t>
    <rPh sb="0" eb="2">
      <t>ギョウシュ</t>
    </rPh>
    <rPh sb="2" eb="3">
      <t>ベツ</t>
    </rPh>
    <rPh sb="12" eb="14">
      <t>シュウギョウ</t>
    </rPh>
    <rPh sb="14" eb="16">
      <t>キソク</t>
    </rPh>
    <rPh sb="17" eb="19">
      <t>ウム</t>
    </rPh>
    <rPh sb="20" eb="21">
      <t>シャ</t>
    </rPh>
    <phoneticPr fontId="5"/>
  </si>
  <si>
    <t>パートタイマーの就業規則の有無（社）</t>
    <rPh sb="8" eb="10">
      <t>シュウギョウ</t>
    </rPh>
    <rPh sb="10" eb="12">
      <t>キソク</t>
    </rPh>
    <rPh sb="13" eb="15">
      <t>ウム</t>
    </rPh>
    <rPh sb="16" eb="17">
      <t>シャ</t>
    </rPh>
    <phoneticPr fontId="5"/>
  </si>
  <si>
    <t>パートタイマーの社会・労働保険加入率</t>
  </si>
  <si>
    <t>パートタイマーの社会・労働保険加入率（％）</t>
    <rPh sb="8" eb="10">
      <t>シャカイ</t>
    </rPh>
    <rPh sb="11" eb="13">
      <t>ロウドウ</t>
    </rPh>
    <rPh sb="13" eb="15">
      <t>ホケン</t>
    </rPh>
    <rPh sb="15" eb="17">
      <t>カニュウ</t>
    </rPh>
    <rPh sb="17" eb="18">
      <t>リツ</t>
    </rPh>
    <phoneticPr fontId="5"/>
  </si>
  <si>
    <t>業種別　パートタイマーの社会・労働保険加入率（％）</t>
    <rPh sb="0" eb="2">
      <t>ギョウシュ</t>
    </rPh>
    <rPh sb="2" eb="3">
      <t>ベツ</t>
    </rPh>
    <rPh sb="12" eb="14">
      <t>シャカイ</t>
    </rPh>
    <rPh sb="15" eb="17">
      <t>ロウドウ</t>
    </rPh>
    <rPh sb="17" eb="19">
      <t>ホケン</t>
    </rPh>
    <rPh sb="19" eb="21">
      <t>カニュウ</t>
    </rPh>
    <rPh sb="21" eb="22">
      <t>リツ</t>
    </rPh>
    <phoneticPr fontId="5"/>
  </si>
  <si>
    <t>規模別　パートタイマーの社会・労働保険加入率（％）</t>
    <rPh sb="0" eb="2">
      <t>キボ</t>
    </rPh>
    <rPh sb="2" eb="3">
      <t>ベツ</t>
    </rPh>
    <rPh sb="12" eb="14">
      <t>シャカイ</t>
    </rPh>
    <rPh sb="15" eb="17">
      <t>ロウドウ</t>
    </rPh>
    <rPh sb="17" eb="19">
      <t>ホケン</t>
    </rPh>
    <rPh sb="19" eb="21">
      <t>カニュウ</t>
    </rPh>
    <rPh sb="21" eb="22">
      <t>リツ</t>
    </rPh>
    <phoneticPr fontId="5"/>
  </si>
  <si>
    <t>加入率</t>
    <rPh sb="0" eb="2">
      <t>カニュウ</t>
    </rPh>
    <rPh sb="2" eb="3">
      <t>リツ</t>
    </rPh>
    <phoneticPr fontId="5"/>
  </si>
  <si>
    <t>常用
従業員</t>
    <rPh sb="0" eb="2">
      <t>ジョウヨウ</t>
    </rPh>
    <rPh sb="3" eb="6">
      <t>ジュウギョウイン</t>
    </rPh>
    <phoneticPr fontId="5"/>
  </si>
  <si>
    <t>臨時
従業員</t>
    <rPh sb="0" eb="2">
      <t>リンジ</t>
    </rPh>
    <rPh sb="3" eb="6">
      <t>ジュウギョウイン</t>
    </rPh>
    <phoneticPr fontId="5"/>
  </si>
  <si>
    <t>事業所（回答率</t>
    <rPh sb="0" eb="2">
      <t>ジギョウ</t>
    </rPh>
    <rPh sb="2" eb="3">
      <t>ショ</t>
    </rPh>
    <rPh sb="4" eb="6">
      <t>カイトウ</t>
    </rPh>
    <rPh sb="6" eb="7">
      <t>リツ</t>
    </rPh>
    <phoneticPr fontId="3"/>
  </si>
  <si>
    <t>派遣
従業員</t>
    <rPh sb="0" eb="2">
      <t>ハケン</t>
    </rPh>
    <rPh sb="3" eb="6">
      <t>ジュウギョウイン</t>
    </rPh>
    <phoneticPr fontId="5"/>
  </si>
  <si>
    <t>60歳
以上</t>
    <rPh sb="2" eb="3">
      <t>サイ</t>
    </rPh>
    <rPh sb="4" eb="6">
      <t>イジョウ</t>
    </rPh>
    <phoneticPr fontId="5"/>
  </si>
  <si>
    <t>岐阜市労働実態調査</t>
    <rPh sb="0" eb="3">
      <t>ギフシ</t>
    </rPh>
    <rPh sb="3" eb="5">
      <t>ロウドウ</t>
    </rPh>
    <rPh sb="5" eb="7">
      <t>ジッタイ</t>
    </rPh>
    <rPh sb="7" eb="9">
      <t>チョウサ</t>
    </rPh>
    <phoneticPr fontId="3"/>
  </si>
  <si>
    <t>結果報告書</t>
    <rPh sb="0" eb="2">
      <t>ケッカ</t>
    </rPh>
    <rPh sb="2" eb="5">
      <t>ホウコクショ</t>
    </rPh>
    <phoneticPr fontId="3"/>
  </si>
  <si>
    <t>（附属統計表付）</t>
    <rPh sb="1" eb="3">
      <t>フゾク</t>
    </rPh>
    <rPh sb="3" eb="6">
      <t>トウケイヒョウ</t>
    </rPh>
    <rPh sb="6" eb="7">
      <t>ツ</t>
    </rPh>
    <phoneticPr fontId="3"/>
  </si>
  <si>
    <t>目　　　次</t>
  </si>
  <si>
    <t>実態調査の概要</t>
  </si>
  <si>
    <t>１．調査目的</t>
  </si>
  <si>
    <t>２．調査対象</t>
  </si>
  <si>
    <t>４．調査期間</t>
  </si>
  <si>
    <t>５．調査方法</t>
  </si>
  <si>
    <t>　　　郵送によるアンケート調査法により実施</t>
  </si>
  <si>
    <t>７．集　　計</t>
  </si>
  <si>
    <t>●グラフ・データ編</t>
    <rPh sb="8" eb="9">
      <t>ヘン</t>
    </rPh>
    <phoneticPr fontId="3"/>
  </si>
  <si>
    <t>●資料編</t>
    <rPh sb="1" eb="3">
      <t>シリョウ</t>
    </rPh>
    <rPh sb="3" eb="4">
      <t>ヘン</t>
    </rPh>
    <phoneticPr fontId="3"/>
  </si>
  <si>
    <t>13　常用従業員の平均年齢</t>
    <rPh sb="3" eb="5">
      <t>ジョウヨウ</t>
    </rPh>
    <rPh sb="5" eb="8">
      <t>ジュウギョウイン</t>
    </rPh>
    <rPh sb="9" eb="11">
      <t>ヘイキン</t>
    </rPh>
    <rPh sb="11" eb="13">
      <t>ネンレイ</t>
    </rPh>
    <phoneticPr fontId="5"/>
  </si>
  <si>
    <t>14　常用従業員の平均勤続年数</t>
    <rPh sb="3" eb="5">
      <t>ジョウヨウ</t>
    </rPh>
    <rPh sb="5" eb="8">
      <t>ジュウギョウイン</t>
    </rPh>
    <rPh sb="9" eb="11">
      <t>ヘイキン</t>
    </rPh>
    <rPh sb="11" eb="13">
      <t>キンゾク</t>
    </rPh>
    <rPh sb="13" eb="15">
      <t>ネンスウ</t>
    </rPh>
    <phoneticPr fontId="5"/>
  </si>
  <si>
    <t>15　常用従業員の平均給与</t>
    <rPh sb="3" eb="5">
      <t>ジョウヨウ</t>
    </rPh>
    <rPh sb="5" eb="8">
      <t>ジュウギョウイン</t>
    </rPh>
    <rPh sb="9" eb="11">
      <t>ヘイキン</t>
    </rPh>
    <rPh sb="11" eb="13">
      <t>キュウヨ</t>
    </rPh>
    <phoneticPr fontId="5"/>
  </si>
  <si>
    <t>18①</t>
    <phoneticPr fontId="5"/>
  </si>
  <si>
    <t>18②</t>
    <phoneticPr fontId="5"/>
  </si>
  <si>
    <t>19　新規学卒者の採用率</t>
    <rPh sb="3" eb="5">
      <t>シンキ</t>
    </rPh>
    <rPh sb="5" eb="8">
      <t>ガクソツシャ</t>
    </rPh>
    <rPh sb="9" eb="11">
      <t>サイヨウ</t>
    </rPh>
    <rPh sb="11" eb="12">
      <t>リツ</t>
    </rPh>
    <phoneticPr fontId="5"/>
  </si>
  <si>
    <t>20 新規学卒者の初任給</t>
    <rPh sb="3" eb="5">
      <t>シンキ</t>
    </rPh>
    <rPh sb="5" eb="8">
      <t>ガクソツシャ</t>
    </rPh>
    <rPh sb="9" eb="12">
      <t>ショニンキュウ</t>
    </rPh>
    <phoneticPr fontId="5"/>
  </si>
  <si>
    <t>21　パートタイマーに対する雇用条件の通知方法</t>
    <rPh sb="11" eb="12">
      <t>タイ</t>
    </rPh>
    <rPh sb="14" eb="16">
      <t>コヨウ</t>
    </rPh>
    <rPh sb="16" eb="18">
      <t>ジョウケン</t>
    </rPh>
    <rPh sb="19" eb="21">
      <t>ツウチ</t>
    </rPh>
    <rPh sb="21" eb="23">
      <t>ホウホウ</t>
    </rPh>
    <phoneticPr fontId="5"/>
  </si>
  <si>
    <t>22　パートタイマーの就業規則の有無</t>
    <rPh sb="11" eb="13">
      <t>シュウギョウ</t>
    </rPh>
    <rPh sb="13" eb="15">
      <t>キソク</t>
    </rPh>
    <rPh sb="16" eb="18">
      <t>ウム</t>
    </rPh>
    <phoneticPr fontId="5"/>
  </si>
  <si>
    <t>23　パートタイマーの社会・労働保険加入率</t>
    <rPh sb="11" eb="13">
      <t>シャカイ</t>
    </rPh>
    <rPh sb="14" eb="16">
      <t>ロウドウ</t>
    </rPh>
    <rPh sb="16" eb="18">
      <t>ホケン</t>
    </rPh>
    <rPh sb="18" eb="20">
      <t>カニュウ</t>
    </rPh>
    <rPh sb="20" eb="21">
      <t>リツ</t>
    </rPh>
    <phoneticPr fontId="5"/>
  </si>
  <si>
    <t>　●グラフ・データ編</t>
    <rPh sb="9" eb="10">
      <t>ヘン</t>
    </rPh>
    <phoneticPr fontId="3"/>
  </si>
  <si>
    <t>　●資料編</t>
    <rPh sb="2" eb="5">
      <t>シリョウヘン</t>
    </rPh>
    <phoneticPr fontId="3"/>
  </si>
  <si>
    <t>　従業員の構成</t>
    <rPh sb="1" eb="4">
      <t>ジュウギョウイン</t>
    </rPh>
    <rPh sb="5" eb="7">
      <t>コウセイ</t>
    </rPh>
    <phoneticPr fontId="3"/>
  </si>
  <si>
    <t>　従業員の男女別構成</t>
    <rPh sb="1" eb="4">
      <t>ジュウギョウイン</t>
    </rPh>
    <rPh sb="5" eb="7">
      <t>ダンジョ</t>
    </rPh>
    <rPh sb="7" eb="8">
      <t>ベツ</t>
    </rPh>
    <rPh sb="8" eb="10">
      <t>コウセイ</t>
    </rPh>
    <phoneticPr fontId="3"/>
  </si>
  <si>
    <t>　常用従業員の男女別構成</t>
    <rPh sb="1" eb="3">
      <t>ジョウヨウ</t>
    </rPh>
    <rPh sb="3" eb="6">
      <t>ジュウギョウイン</t>
    </rPh>
    <rPh sb="7" eb="9">
      <t>ダンジョ</t>
    </rPh>
    <rPh sb="9" eb="10">
      <t>ベツ</t>
    </rPh>
    <rPh sb="10" eb="12">
      <t>コウセイ</t>
    </rPh>
    <phoneticPr fontId="3"/>
  </si>
  <si>
    <t>　常用従業員の年齢別構成（２）</t>
    <rPh sb="1" eb="3">
      <t>ジョウヨウ</t>
    </rPh>
    <rPh sb="3" eb="6">
      <t>ジュウギョウイン</t>
    </rPh>
    <rPh sb="7" eb="9">
      <t>ネンレイ</t>
    </rPh>
    <rPh sb="9" eb="10">
      <t>ベツ</t>
    </rPh>
    <rPh sb="10" eb="12">
      <t>コウセイ</t>
    </rPh>
    <phoneticPr fontId="3"/>
  </si>
  <si>
    <t>年齢別内訳人数（うち岐阜市在住）（業種別）</t>
    <rPh sb="0" eb="2">
      <t>ネンレイ</t>
    </rPh>
    <rPh sb="2" eb="3">
      <t>ベツ</t>
    </rPh>
    <rPh sb="3" eb="5">
      <t>ウチワケ</t>
    </rPh>
    <rPh sb="5" eb="7">
      <t>ニンズウ</t>
    </rPh>
    <rPh sb="17" eb="19">
      <t>ギョウシュ</t>
    </rPh>
    <rPh sb="19" eb="20">
      <t>ベツ</t>
    </rPh>
    <phoneticPr fontId="5"/>
  </si>
  <si>
    <t>年齢別内訳人数（うち岐阜市在住） （規模別）</t>
    <rPh sb="0" eb="2">
      <t>ネンレイ</t>
    </rPh>
    <rPh sb="2" eb="3">
      <t>ベツ</t>
    </rPh>
    <rPh sb="3" eb="5">
      <t>ウチワケ</t>
    </rPh>
    <rPh sb="5" eb="7">
      <t>ニンズウ</t>
    </rPh>
    <rPh sb="18" eb="20">
      <t>キボ</t>
    </rPh>
    <rPh sb="20" eb="21">
      <t>ベツ</t>
    </rPh>
    <phoneticPr fontId="5"/>
  </si>
  <si>
    <t>10歳代
岐阜市</t>
    <rPh sb="2" eb="4">
      <t>サイダイ</t>
    </rPh>
    <rPh sb="5" eb="8">
      <t>ギフシ</t>
    </rPh>
    <phoneticPr fontId="5"/>
  </si>
  <si>
    <t>20歳代
岐阜市</t>
    <rPh sb="2" eb="4">
      <t>サイダイ</t>
    </rPh>
    <phoneticPr fontId="5"/>
  </si>
  <si>
    <t>30歳代
岐阜市</t>
    <rPh sb="2" eb="4">
      <t>サイダイ</t>
    </rPh>
    <phoneticPr fontId="5"/>
  </si>
  <si>
    <t>40歳代
岐阜市</t>
    <rPh sb="2" eb="4">
      <t>サイダイ</t>
    </rPh>
    <phoneticPr fontId="5"/>
  </si>
  <si>
    <t>50歳代
岐阜市</t>
    <rPh sb="2" eb="4">
      <t>サイダイ</t>
    </rPh>
    <phoneticPr fontId="5"/>
  </si>
  <si>
    <t>60歳
以上
岐阜市</t>
    <rPh sb="2" eb="3">
      <t>サイ</t>
    </rPh>
    <rPh sb="4" eb="6">
      <t>イジョウ</t>
    </rPh>
    <phoneticPr fontId="5"/>
  </si>
  <si>
    <t>常用
男性
岐阜市</t>
    <rPh sb="0" eb="2">
      <t>ジョウヨウ</t>
    </rPh>
    <rPh sb="3" eb="5">
      <t>ダンセイ</t>
    </rPh>
    <phoneticPr fontId="5"/>
  </si>
  <si>
    <t>10歳代
岐阜市</t>
    <rPh sb="2" eb="4">
      <t>サイダイ</t>
    </rPh>
    <phoneticPr fontId="5"/>
  </si>
  <si>
    <t>常用
女性
岐阜市</t>
    <rPh sb="0" eb="2">
      <t>ジョウヨウ</t>
    </rPh>
    <rPh sb="3" eb="5">
      <t>ジョセイ</t>
    </rPh>
    <phoneticPr fontId="5"/>
  </si>
  <si>
    <t>総合計
岐阜市</t>
    <rPh sb="0" eb="1">
      <t>ソウ</t>
    </rPh>
    <rPh sb="1" eb="3">
      <t>ゴウケイ</t>
    </rPh>
    <phoneticPr fontId="5"/>
  </si>
  <si>
    <t>年齢別内訳人数 （規模別）</t>
    <rPh sb="0" eb="2">
      <t>ネンレイ</t>
    </rPh>
    <rPh sb="2" eb="3">
      <t>ベツ</t>
    </rPh>
    <rPh sb="3" eb="5">
      <t>ウチワケ</t>
    </rPh>
    <rPh sb="5" eb="7">
      <t>ニンズウ</t>
    </rPh>
    <rPh sb="9" eb="11">
      <t>キボ</t>
    </rPh>
    <rPh sb="11" eb="12">
      <t>ベツ</t>
    </rPh>
    <phoneticPr fontId="5"/>
  </si>
  <si>
    <t>常用
全体
岐阜市</t>
    <rPh sb="0" eb="2">
      <t>ジョウヨウ</t>
    </rPh>
    <rPh sb="3" eb="5">
      <t>ゼンタイ</t>
    </rPh>
    <phoneticPr fontId="5"/>
  </si>
  <si>
    <t>　常用従業員の年齢別構成（１）</t>
    <rPh sb="1" eb="3">
      <t>ジョウヨウ</t>
    </rPh>
    <rPh sb="3" eb="6">
      <t>ジュウギョウイン</t>
    </rPh>
    <rPh sb="7" eb="9">
      <t>ネンレイ</t>
    </rPh>
    <rPh sb="9" eb="10">
      <t>ベツ</t>
    </rPh>
    <rPh sb="10" eb="12">
      <t>コウセイ</t>
    </rPh>
    <phoneticPr fontId="3"/>
  </si>
  <si>
    <t>　パートタイマーの雇用率</t>
    <rPh sb="9" eb="12">
      <t>コヨウリツ</t>
    </rPh>
    <phoneticPr fontId="3"/>
  </si>
  <si>
    <t>　外国人の雇用率</t>
    <rPh sb="1" eb="3">
      <t>ガイコク</t>
    </rPh>
    <rPh sb="3" eb="4">
      <t>ジン</t>
    </rPh>
    <rPh sb="5" eb="8">
      <t>コヨウリツ</t>
    </rPh>
    <phoneticPr fontId="3"/>
  </si>
  <si>
    <t>　中途採用者の雇用率</t>
    <rPh sb="1" eb="3">
      <t>チュウト</t>
    </rPh>
    <rPh sb="3" eb="6">
      <t>サイヨウシャ</t>
    </rPh>
    <rPh sb="7" eb="10">
      <t>コヨウリツ</t>
    </rPh>
    <phoneticPr fontId="3"/>
  </si>
  <si>
    <t>　就業規則の有無</t>
    <rPh sb="1" eb="3">
      <t>シュウギョウ</t>
    </rPh>
    <rPh sb="3" eb="5">
      <t>キソク</t>
    </rPh>
    <rPh sb="6" eb="8">
      <t>ウム</t>
    </rPh>
    <phoneticPr fontId="3"/>
  </si>
  <si>
    <t>　労働組合の有無</t>
    <rPh sb="1" eb="5">
      <t>ロウドウクミアイ</t>
    </rPh>
    <rPh sb="6" eb="8">
      <t>ウム</t>
    </rPh>
    <phoneticPr fontId="3"/>
  </si>
  <si>
    <t>　社会保険・労働保険の加入状況</t>
    <rPh sb="1" eb="3">
      <t>シャカイ</t>
    </rPh>
    <rPh sb="3" eb="5">
      <t>ホケン</t>
    </rPh>
    <rPh sb="6" eb="8">
      <t>ロウドウ</t>
    </rPh>
    <rPh sb="8" eb="10">
      <t>ホケン</t>
    </rPh>
    <rPh sb="11" eb="13">
      <t>カニュウ</t>
    </rPh>
    <rPh sb="13" eb="15">
      <t>ジョウキョウ</t>
    </rPh>
    <phoneticPr fontId="3"/>
  </si>
  <si>
    <t>　常用従業員の平均年齢</t>
    <rPh sb="1" eb="3">
      <t>ジョウヨウ</t>
    </rPh>
    <rPh sb="3" eb="6">
      <t>ジュウギョウイン</t>
    </rPh>
    <rPh sb="7" eb="9">
      <t>ヘイキン</t>
    </rPh>
    <rPh sb="9" eb="11">
      <t>ネンレイ</t>
    </rPh>
    <phoneticPr fontId="3"/>
  </si>
  <si>
    <t>　常用従業員の平均勤続年数</t>
    <rPh sb="1" eb="3">
      <t>ジョウヨウ</t>
    </rPh>
    <rPh sb="3" eb="6">
      <t>ジュウギョウイン</t>
    </rPh>
    <rPh sb="7" eb="9">
      <t>ヘイキン</t>
    </rPh>
    <rPh sb="9" eb="11">
      <t>キンゾク</t>
    </rPh>
    <rPh sb="11" eb="13">
      <t>ネンスウ</t>
    </rPh>
    <phoneticPr fontId="3"/>
  </si>
  <si>
    <t>　常用従業員の平均給与</t>
    <rPh sb="1" eb="3">
      <t>ジョウヨウ</t>
    </rPh>
    <rPh sb="3" eb="6">
      <t>ジュウギョウイン</t>
    </rPh>
    <rPh sb="7" eb="9">
      <t>ヘイキン</t>
    </rPh>
    <rPh sb="9" eb="11">
      <t>キュウヨ</t>
    </rPh>
    <phoneticPr fontId="3"/>
  </si>
  <si>
    <t>18①</t>
    <phoneticPr fontId="3"/>
  </si>
  <si>
    <t>18②</t>
    <phoneticPr fontId="3"/>
  </si>
  <si>
    <t>　新規学卒者の初任給</t>
    <rPh sb="1" eb="3">
      <t>シンキ</t>
    </rPh>
    <rPh sb="3" eb="6">
      <t>ガクソツシャ</t>
    </rPh>
    <rPh sb="7" eb="10">
      <t>ショニンキュウ</t>
    </rPh>
    <phoneticPr fontId="3"/>
  </si>
  <si>
    <t>　パートタイマーに対する雇用条件の通知方法</t>
    <rPh sb="9" eb="10">
      <t>タイ</t>
    </rPh>
    <rPh sb="12" eb="14">
      <t>コヨウ</t>
    </rPh>
    <rPh sb="14" eb="16">
      <t>ジョウケン</t>
    </rPh>
    <rPh sb="17" eb="19">
      <t>ツウチ</t>
    </rPh>
    <rPh sb="19" eb="21">
      <t>ホウホウ</t>
    </rPh>
    <phoneticPr fontId="3"/>
  </si>
  <si>
    <t>　パートタイマーの就業規則の有無</t>
    <rPh sb="9" eb="11">
      <t>シュウギョウ</t>
    </rPh>
    <rPh sb="11" eb="13">
      <t>キソク</t>
    </rPh>
    <rPh sb="14" eb="16">
      <t>ウム</t>
    </rPh>
    <phoneticPr fontId="3"/>
  </si>
  <si>
    <t>　パートタイマーの社会・労働保険加入率</t>
    <rPh sb="9" eb="11">
      <t>シャカイ</t>
    </rPh>
    <rPh sb="12" eb="14">
      <t>ロウドウ</t>
    </rPh>
    <rPh sb="14" eb="16">
      <t>ホケン</t>
    </rPh>
    <rPh sb="16" eb="18">
      <t>カニュウ</t>
    </rPh>
    <rPh sb="18" eb="19">
      <t>リツ</t>
    </rPh>
    <phoneticPr fontId="3"/>
  </si>
  <si>
    <t>　定年制の有無</t>
    <rPh sb="1" eb="4">
      <t>テイネンセイ</t>
    </rPh>
    <rPh sb="5" eb="7">
      <t>ウム</t>
    </rPh>
    <phoneticPr fontId="3"/>
  </si>
  <si>
    <t>　定年後の雇用促進制度の有無</t>
    <rPh sb="1" eb="4">
      <t>テイネンゴ</t>
    </rPh>
    <rPh sb="5" eb="7">
      <t>コヨウ</t>
    </rPh>
    <rPh sb="7" eb="9">
      <t>ソクシン</t>
    </rPh>
    <rPh sb="9" eb="11">
      <t>セイド</t>
    </rPh>
    <rPh sb="12" eb="14">
      <t>ウム</t>
    </rPh>
    <phoneticPr fontId="3"/>
  </si>
  <si>
    <t>建設業</t>
  </si>
  <si>
    <t>製造業</t>
  </si>
  <si>
    <t>情報通信業</t>
  </si>
  <si>
    <t>運輸業</t>
  </si>
  <si>
    <t>卸売･小売業</t>
  </si>
  <si>
    <t>金融･保険業</t>
  </si>
  <si>
    <t>不動産業</t>
  </si>
  <si>
    <t>飲食店・宿泊業</t>
  </si>
  <si>
    <t>医療・福祉</t>
  </si>
  <si>
    <t>教育・学習支援業</t>
  </si>
  <si>
    <t>サービス業</t>
  </si>
  <si>
    <t>その他</t>
  </si>
  <si>
    <t>1～4人</t>
  </si>
  <si>
    <t>5～9人</t>
  </si>
  <si>
    <t>10～29人</t>
  </si>
  <si>
    <t>30～49人</t>
  </si>
  <si>
    <t>50～99人</t>
  </si>
  <si>
    <t>100人以上</t>
  </si>
  <si>
    <t>（棒グラフ用）</t>
    <rPh sb="1" eb="2">
      <t>ボウ</t>
    </rPh>
    <rPh sb="5" eb="6">
      <t>ヨウ</t>
    </rPh>
    <phoneticPr fontId="5"/>
  </si>
  <si>
    <t>（グラフ作成用）</t>
    <rPh sb="4" eb="7">
      <t>サクセイヨウ</t>
    </rPh>
    <phoneticPr fontId="5"/>
  </si>
  <si>
    <t>　退職金制度の有無（常用従業員）</t>
    <rPh sb="1" eb="4">
      <t>タイショクキン</t>
    </rPh>
    <rPh sb="4" eb="6">
      <t>セイド</t>
    </rPh>
    <rPh sb="7" eb="9">
      <t>ウム</t>
    </rPh>
    <rPh sb="10" eb="12">
      <t>ジョウヨウ</t>
    </rPh>
    <rPh sb="12" eb="15">
      <t>ジュウギョウイン</t>
    </rPh>
    <phoneticPr fontId="3"/>
  </si>
  <si>
    <t>　１日あたりの所定労働時間（常用従業員）</t>
    <rPh sb="2" eb="3">
      <t>ニチ</t>
    </rPh>
    <rPh sb="7" eb="9">
      <t>ショテイ</t>
    </rPh>
    <rPh sb="9" eb="11">
      <t>ロウドウ</t>
    </rPh>
    <rPh sb="11" eb="13">
      <t>ジカン</t>
    </rPh>
    <rPh sb="14" eb="16">
      <t>ジョウヨウ</t>
    </rPh>
    <rPh sb="16" eb="19">
      <t>ジュウギョウイン</t>
    </rPh>
    <phoneticPr fontId="3"/>
  </si>
  <si>
    <t>　変形労働時間制の有無</t>
    <rPh sb="1" eb="3">
      <t>ヘンケイ</t>
    </rPh>
    <rPh sb="3" eb="5">
      <t>ロウドウ</t>
    </rPh>
    <rPh sb="5" eb="7">
      <t>ジカン</t>
    </rPh>
    <rPh sb="7" eb="8">
      <t>セイ</t>
    </rPh>
    <rPh sb="9" eb="11">
      <t>ウム</t>
    </rPh>
    <phoneticPr fontId="3"/>
  </si>
  <si>
    <t>　週休二日制の実施状況</t>
    <rPh sb="1" eb="3">
      <t>シュウキュウ</t>
    </rPh>
    <rPh sb="3" eb="5">
      <t>フツカ</t>
    </rPh>
    <rPh sb="5" eb="6">
      <t>セイ</t>
    </rPh>
    <rPh sb="7" eb="9">
      <t>ジッシ</t>
    </rPh>
    <rPh sb="9" eb="11">
      <t>ジョウキョウ</t>
    </rPh>
    <phoneticPr fontId="3"/>
  </si>
  <si>
    <t>　週休二日制の種類</t>
    <rPh sb="1" eb="3">
      <t>シュウキュウ</t>
    </rPh>
    <rPh sb="3" eb="5">
      <t>フツカ</t>
    </rPh>
    <rPh sb="5" eb="6">
      <t>セイ</t>
    </rPh>
    <rPh sb="7" eb="9">
      <t>シュルイ</t>
    </rPh>
    <phoneticPr fontId="3"/>
  </si>
  <si>
    <t>　年次有給休暇の状況（常用従業員）</t>
    <rPh sb="1" eb="3">
      <t>ネンジ</t>
    </rPh>
    <rPh sb="3" eb="5">
      <t>ユウキュウ</t>
    </rPh>
    <rPh sb="5" eb="7">
      <t>キュウカ</t>
    </rPh>
    <rPh sb="8" eb="10">
      <t>ジョウキョウ</t>
    </rPh>
    <rPh sb="11" eb="13">
      <t>ジョウヨウ</t>
    </rPh>
    <rPh sb="13" eb="16">
      <t>ジュウギョウイン</t>
    </rPh>
    <phoneticPr fontId="3"/>
  </si>
  <si>
    <t>　介護休業制度の有無</t>
    <rPh sb="1" eb="3">
      <t>カイゴ</t>
    </rPh>
    <rPh sb="3" eb="5">
      <t>キュウギョウ</t>
    </rPh>
    <rPh sb="5" eb="7">
      <t>セイド</t>
    </rPh>
    <rPh sb="8" eb="10">
      <t>ウム</t>
    </rPh>
    <phoneticPr fontId="3"/>
  </si>
  <si>
    <t>問6-1-3
臨時
従業員</t>
    <rPh sb="0" eb="1">
      <t>トイ</t>
    </rPh>
    <rPh sb="7" eb="9">
      <t>リンジ</t>
    </rPh>
    <rPh sb="10" eb="13">
      <t>ジュウギョウイン</t>
    </rPh>
    <phoneticPr fontId="5"/>
  </si>
  <si>
    <t>問6-2-3
臨時
従業員</t>
    <rPh sb="0" eb="1">
      <t>トイ</t>
    </rPh>
    <rPh sb="7" eb="9">
      <t>リンジ</t>
    </rPh>
    <rPh sb="10" eb="13">
      <t>ジュウギョウイン</t>
    </rPh>
    <phoneticPr fontId="5"/>
  </si>
  <si>
    <t>　育児休業制度の有無</t>
    <rPh sb="1" eb="3">
      <t>イクジ</t>
    </rPh>
    <rPh sb="3" eb="5">
      <t>キュウギョウ</t>
    </rPh>
    <rPh sb="5" eb="7">
      <t>セイド</t>
    </rPh>
    <rPh sb="8" eb="10">
      <t>ウム</t>
    </rPh>
    <phoneticPr fontId="3"/>
  </si>
  <si>
    <t>　女性管理職の有無</t>
    <rPh sb="1" eb="3">
      <t>ジョセイ</t>
    </rPh>
    <rPh sb="3" eb="5">
      <t>カンリ</t>
    </rPh>
    <rPh sb="5" eb="6">
      <t>ショク</t>
    </rPh>
    <rPh sb="7" eb="9">
      <t>ウム</t>
    </rPh>
    <phoneticPr fontId="3"/>
  </si>
  <si>
    <t>　全管理職のうち女性管理職の割合</t>
    <rPh sb="1" eb="2">
      <t>ゼン</t>
    </rPh>
    <rPh sb="2" eb="4">
      <t>カンリ</t>
    </rPh>
    <rPh sb="4" eb="5">
      <t>ショク</t>
    </rPh>
    <rPh sb="8" eb="10">
      <t>ジョセイ</t>
    </rPh>
    <rPh sb="10" eb="12">
      <t>カンリ</t>
    </rPh>
    <rPh sb="12" eb="13">
      <t>ショク</t>
    </rPh>
    <rPh sb="14" eb="16">
      <t>ワリアイ</t>
    </rPh>
    <phoneticPr fontId="3"/>
  </si>
  <si>
    <t>問6-1-2
パート
アルバイト</t>
    <rPh sb="0" eb="1">
      <t>トイ</t>
    </rPh>
    <phoneticPr fontId="5"/>
  </si>
  <si>
    <t>問6-2-2
パート
アルバイト</t>
    <rPh sb="0" eb="1">
      <t>トイ</t>
    </rPh>
    <phoneticPr fontId="5"/>
  </si>
  <si>
    <t>障がい者
常用
雇用数</t>
    <rPh sb="5" eb="7">
      <t>ジョウヨウ</t>
    </rPh>
    <rPh sb="8" eb="10">
      <t>コヨウ</t>
    </rPh>
    <rPh sb="10" eb="11">
      <t>スウ</t>
    </rPh>
    <phoneticPr fontId="5"/>
  </si>
  <si>
    <t>障がい者
パート等
雇用数</t>
    <rPh sb="8" eb="9">
      <t>トウ</t>
    </rPh>
    <rPh sb="10" eb="12">
      <t>コヨウ</t>
    </rPh>
    <rPh sb="12" eb="13">
      <t>スウ</t>
    </rPh>
    <phoneticPr fontId="5"/>
  </si>
  <si>
    <t>　セクシャルハラスメントへの対策</t>
    <rPh sb="14" eb="16">
      <t>タイサク</t>
    </rPh>
    <phoneticPr fontId="3"/>
  </si>
  <si>
    <t>　パートタイマー１日の平均労働時間</t>
    <rPh sb="9" eb="10">
      <t>ニチ</t>
    </rPh>
    <rPh sb="11" eb="13">
      <t>ヘイキン</t>
    </rPh>
    <rPh sb="13" eb="15">
      <t>ロウドウ</t>
    </rPh>
    <rPh sb="15" eb="17">
      <t>ジカン</t>
    </rPh>
    <phoneticPr fontId="3"/>
  </si>
  <si>
    <t>　パートタイマーの平均時間給</t>
    <rPh sb="9" eb="11">
      <t>ヘイキン</t>
    </rPh>
    <rPh sb="11" eb="14">
      <t>ジカンキュウ</t>
    </rPh>
    <phoneticPr fontId="3"/>
  </si>
  <si>
    <t>　パートタイマーの有給休暇制度</t>
    <rPh sb="9" eb="11">
      <t>ユウキュウ</t>
    </rPh>
    <rPh sb="11" eb="13">
      <t>キュウカ</t>
    </rPh>
    <rPh sb="13" eb="15">
      <t>セイド</t>
    </rPh>
    <phoneticPr fontId="3"/>
  </si>
  <si>
    <t>　パートタイマーの退職金制度</t>
    <rPh sb="9" eb="12">
      <t>タイショクキン</t>
    </rPh>
    <rPh sb="12" eb="14">
      <t>セイド</t>
    </rPh>
    <phoneticPr fontId="3"/>
  </si>
  <si>
    <t>実態調査の概要</t>
    <phoneticPr fontId="3"/>
  </si>
  <si>
    <t>調査票</t>
    <rPh sb="0" eb="3">
      <t>チョウサヒョウ</t>
    </rPh>
    <phoneticPr fontId="3"/>
  </si>
  <si>
    <t>８．注意事項</t>
    <rPh sb="2" eb="4">
      <t>チュウイ</t>
    </rPh>
    <rPh sb="4" eb="6">
      <t>ジコウ</t>
    </rPh>
    <phoneticPr fontId="3"/>
  </si>
  <si>
    <t>９．集計事業所数（業種別）</t>
    <rPh sb="2" eb="4">
      <t>シュウケイ</t>
    </rPh>
    <rPh sb="4" eb="7">
      <t>ジギョウショ</t>
    </rPh>
    <rPh sb="7" eb="8">
      <t>スウ</t>
    </rPh>
    <rPh sb="9" eb="11">
      <t>ギョウシュ</t>
    </rPh>
    <rPh sb="11" eb="12">
      <t>ベツ</t>
    </rPh>
    <phoneticPr fontId="5"/>
  </si>
  <si>
    <t>10．集計事業所数（規模別）</t>
    <rPh sb="3" eb="5">
      <t>シュウケイ</t>
    </rPh>
    <rPh sb="5" eb="8">
      <t>ジギョウショ</t>
    </rPh>
    <rPh sb="8" eb="9">
      <t>スウ</t>
    </rPh>
    <rPh sb="10" eb="13">
      <t>キボベツ</t>
    </rPh>
    <phoneticPr fontId="5"/>
  </si>
  <si>
    <t>労働組合</t>
    <rPh sb="0" eb="4">
      <t>ロウドウクミアイ</t>
    </rPh>
    <phoneticPr fontId="5"/>
  </si>
  <si>
    <t>その他(日雇い等）</t>
    <rPh sb="2" eb="3">
      <t>タ</t>
    </rPh>
    <rPh sb="4" eb="6">
      <t>ヒヤト</t>
    </rPh>
    <rPh sb="7" eb="8">
      <t>トウ</t>
    </rPh>
    <phoneticPr fontId="5"/>
  </si>
  <si>
    <t>従業員の削減数　　”行った”　（社）</t>
    <phoneticPr fontId="3"/>
  </si>
  <si>
    <t>従業員の削減数　　”行う予定”　（社）</t>
    <phoneticPr fontId="3"/>
  </si>
  <si>
    <t>　従業員の削減</t>
    <rPh sb="1" eb="4">
      <t>ジュウギョウイン</t>
    </rPh>
    <rPh sb="5" eb="7">
      <t>サクゲン</t>
    </rPh>
    <phoneticPr fontId="3"/>
  </si>
  <si>
    <t>　　　この調査は、岐阜市内における民間企業の労働条件等の実態を把握し、行政上の基礎資料を得
　　ることを目的としている。</t>
    <phoneticPr fontId="3"/>
  </si>
  <si>
    <t>３．調査項目</t>
    <phoneticPr fontId="3"/>
  </si>
  <si>
    <t>　　　○　就業規則の有無　　　　　　　　　　　　○　育児・介護休業制度</t>
    <phoneticPr fontId="3"/>
  </si>
  <si>
    <t>　　　○　社会・労働保険の加入状況　　　　　　　○　女性の労働環境　　　　</t>
    <phoneticPr fontId="3"/>
  </si>
  <si>
    <t>　　　○　給与・時間給・一時金　　　　　　　　　○　パートタイマー関係　　　　　</t>
    <rPh sb="5" eb="7">
      <t>キュウヨ</t>
    </rPh>
    <rPh sb="8" eb="10">
      <t>ジカン</t>
    </rPh>
    <rPh sb="10" eb="11">
      <t>キュウ</t>
    </rPh>
    <rPh sb="12" eb="15">
      <t>イチジキン</t>
    </rPh>
    <phoneticPr fontId="3"/>
  </si>
  <si>
    <t>６．調査票の回収状況</t>
    <phoneticPr fontId="3"/>
  </si>
  <si>
    <t>事業所</t>
    <phoneticPr fontId="3"/>
  </si>
  <si>
    <t>）</t>
    <phoneticPr fontId="3"/>
  </si>
  <si>
    <t>従業員の削減について</t>
    <rPh sb="0" eb="3">
      <t>ジュウギョウイン</t>
    </rPh>
    <rPh sb="4" eb="6">
      <t>サクゲン</t>
    </rPh>
    <phoneticPr fontId="5"/>
  </si>
  <si>
    <t>比率</t>
    <rPh sb="0" eb="2">
      <t>ヒリツ</t>
    </rPh>
    <phoneticPr fontId="3"/>
  </si>
  <si>
    <t>事業所</t>
    <rPh sb="0" eb="3">
      <t>ジギョウショ</t>
    </rPh>
    <phoneticPr fontId="3"/>
  </si>
  <si>
    <t>　雇用問題の種類</t>
    <rPh sb="1" eb="3">
      <t>コヨウ</t>
    </rPh>
    <rPh sb="3" eb="5">
      <t>モンダイ</t>
    </rPh>
    <rPh sb="6" eb="8">
      <t>シュルイ</t>
    </rPh>
    <phoneticPr fontId="3"/>
  </si>
  <si>
    <t>　雇用に関する問題や取り組み</t>
    <rPh sb="1" eb="3">
      <t>コヨウ</t>
    </rPh>
    <rPh sb="4" eb="5">
      <t>カン</t>
    </rPh>
    <rPh sb="7" eb="9">
      <t>モンダイ</t>
    </rPh>
    <rPh sb="10" eb="11">
      <t>ト</t>
    </rPh>
    <rPh sb="12" eb="13">
      <t>ク</t>
    </rPh>
    <phoneticPr fontId="3"/>
  </si>
  <si>
    <t>従業員の削減</t>
    <rPh sb="0" eb="3">
      <t>ジュウギョウイン</t>
    </rPh>
    <rPh sb="4" eb="6">
      <t>サクゲン</t>
    </rPh>
    <phoneticPr fontId="3"/>
  </si>
  <si>
    <t>24　従業員の削減</t>
    <rPh sb="3" eb="6">
      <t>ジュウギョウイン</t>
    </rPh>
    <rPh sb="7" eb="9">
      <t>サクゲン</t>
    </rPh>
    <phoneticPr fontId="5"/>
  </si>
  <si>
    <t>行った</t>
    <rPh sb="0" eb="1">
      <t>オコナ</t>
    </rPh>
    <phoneticPr fontId="3"/>
  </si>
  <si>
    <t>行う予定</t>
    <rPh sb="0" eb="1">
      <t>オコナ</t>
    </rPh>
    <rPh sb="2" eb="4">
      <t>ヨテイ</t>
    </rPh>
    <phoneticPr fontId="3"/>
  </si>
  <si>
    <t>行っていない</t>
    <rPh sb="0" eb="1">
      <t>オコナ</t>
    </rPh>
    <phoneticPr fontId="3"/>
  </si>
  <si>
    <t>正社員</t>
    <rPh sb="0" eb="3">
      <t>セイシャイン</t>
    </rPh>
    <phoneticPr fontId="3"/>
  </si>
  <si>
    <t>派遣労働者</t>
    <rPh sb="0" eb="2">
      <t>ハケン</t>
    </rPh>
    <rPh sb="2" eb="4">
      <t>ロウドウ</t>
    </rPh>
    <rPh sb="4" eb="5">
      <t>シャ</t>
    </rPh>
    <phoneticPr fontId="3"/>
  </si>
  <si>
    <t>その他</t>
    <rPh sb="2" eb="3">
      <t>タ</t>
    </rPh>
    <phoneticPr fontId="3"/>
  </si>
  <si>
    <t>全体</t>
    <rPh sb="0" eb="2">
      <t>ゼンタイ</t>
    </rPh>
    <phoneticPr fontId="3"/>
  </si>
  <si>
    <t>従業員の削減比率（％）</t>
    <rPh sb="0" eb="3">
      <t>ジュウギョウイン</t>
    </rPh>
    <rPh sb="4" eb="6">
      <t>サクゲン</t>
    </rPh>
    <rPh sb="6" eb="8">
      <t>ヒリツ</t>
    </rPh>
    <phoneticPr fontId="5"/>
  </si>
  <si>
    <t>従業員の削減数（社）</t>
    <rPh sb="0" eb="3">
      <t>ジュウギョウイン</t>
    </rPh>
    <rPh sb="4" eb="7">
      <t>サクゲンスウ</t>
    </rPh>
    <rPh sb="8" eb="9">
      <t>シャ</t>
    </rPh>
    <phoneticPr fontId="5"/>
  </si>
  <si>
    <t>業種別　従業員の削減比率（％）</t>
    <rPh sb="0" eb="2">
      <t>ギョウシュ</t>
    </rPh>
    <rPh sb="2" eb="3">
      <t>ベツ</t>
    </rPh>
    <phoneticPr fontId="5"/>
  </si>
  <si>
    <t>業種別　</t>
    <rPh sb="0" eb="2">
      <t>ギョウシュ</t>
    </rPh>
    <rPh sb="2" eb="3">
      <t>ベツ</t>
    </rPh>
    <phoneticPr fontId="5"/>
  </si>
  <si>
    <t>規模別　</t>
    <rPh sb="0" eb="3">
      <t>キボベツ</t>
    </rPh>
    <phoneticPr fontId="5"/>
  </si>
  <si>
    <t>派遣</t>
    <rPh sb="0" eb="2">
      <t>ハケン</t>
    </rPh>
    <phoneticPr fontId="3"/>
  </si>
  <si>
    <t>行って
いない</t>
    <rPh sb="0" eb="1">
      <t>オコナ</t>
    </rPh>
    <phoneticPr fontId="3"/>
  </si>
  <si>
    <t>　未就学児養育者への支援制度</t>
    <rPh sb="1" eb="4">
      <t>ミシュウガク</t>
    </rPh>
    <rPh sb="4" eb="5">
      <t>ジ</t>
    </rPh>
    <rPh sb="5" eb="8">
      <t>ヨウイクシャ</t>
    </rPh>
    <rPh sb="10" eb="12">
      <t>シエン</t>
    </rPh>
    <rPh sb="12" eb="14">
      <t>セイド</t>
    </rPh>
    <phoneticPr fontId="3"/>
  </si>
  <si>
    <t>　出産・育児・介護等による退職者の再雇用</t>
    <rPh sb="1" eb="3">
      <t>シュッサン</t>
    </rPh>
    <rPh sb="4" eb="6">
      <t>イクジ</t>
    </rPh>
    <rPh sb="7" eb="9">
      <t>カイゴ</t>
    </rPh>
    <rPh sb="9" eb="10">
      <t>トウ</t>
    </rPh>
    <rPh sb="13" eb="16">
      <t>タイショクシャ</t>
    </rPh>
    <rPh sb="17" eb="20">
      <t>サイコヨウ</t>
    </rPh>
    <phoneticPr fontId="3"/>
  </si>
  <si>
    <t>　性別により評価しない人事考課基準の有無</t>
    <rPh sb="1" eb="3">
      <t>セイベツ</t>
    </rPh>
    <rPh sb="6" eb="8">
      <t>ヒョウカ</t>
    </rPh>
    <rPh sb="11" eb="13">
      <t>ジンジ</t>
    </rPh>
    <rPh sb="13" eb="15">
      <t>コウカ</t>
    </rPh>
    <rPh sb="15" eb="17">
      <t>キジュン</t>
    </rPh>
    <rPh sb="18" eb="20">
      <t>ウム</t>
    </rPh>
    <phoneticPr fontId="3"/>
  </si>
  <si>
    <t>　女性管理職の登用</t>
    <rPh sb="1" eb="3">
      <t>ジョセイ</t>
    </rPh>
    <rPh sb="3" eb="5">
      <t>カンリ</t>
    </rPh>
    <rPh sb="5" eb="6">
      <t>ショク</t>
    </rPh>
    <rPh sb="7" eb="9">
      <t>トウヨウ</t>
    </rPh>
    <phoneticPr fontId="3"/>
  </si>
  <si>
    <t>11．所　見</t>
    <rPh sb="3" eb="4">
      <t>トコロ</t>
    </rPh>
    <rPh sb="5" eb="6">
      <t>ミ</t>
    </rPh>
    <phoneticPr fontId="5"/>
  </si>
  <si>
    <t>就業規則（パート）</t>
    <rPh sb="0" eb="2">
      <t>シュウギョウ</t>
    </rPh>
    <rPh sb="2" eb="4">
      <t>キソク</t>
    </rPh>
    <phoneticPr fontId="5"/>
  </si>
  <si>
    <t>就業規則（常用従業員）</t>
    <rPh sb="0" eb="2">
      <t>シュウギョウ</t>
    </rPh>
    <rPh sb="2" eb="4">
      <t>キソク</t>
    </rPh>
    <rPh sb="5" eb="7">
      <t>ジョウヨウ</t>
    </rPh>
    <rPh sb="7" eb="10">
      <t>ジュウギョウイン</t>
    </rPh>
    <phoneticPr fontId="5"/>
  </si>
  <si>
    <t>パートに対する雇用条件の通知</t>
    <rPh sb="4" eb="5">
      <t>タイ</t>
    </rPh>
    <rPh sb="7" eb="9">
      <t>コヨウ</t>
    </rPh>
    <rPh sb="9" eb="11">
      <t>ジョウケン</t>
    </rPh>
    <rPh sb="12" eb="14">
      <t>ツウチ</t>
    </rPh>
    <phoneticPr fontId="5"/>
  </si>
  <si>
    <t>男性</t>
    <rPh sb="0" eb="1">
      <t>オトコ</t>
    </rPh>
    <rPh sb="1" eb="2">
      <t>セイ</t>
    </rPh>
    <phoneticPr fontId="5"/>
  </si>
  <si>
    <t>業種</t>
    <rPh sb="0" eb="2">
      <t>ギョウシュ</t>
    </rPh>
    <phoneticPr fontId="5"/>
  </si>
  <si>
    <t>従業員数（業種別）</t>
    <rPh sb="0" eb="4">
      <t>ジュウギョウインスウ</t>
    </rPh>
    <rPh sb="5" eb="7">
      <t>ギョウシュ</t>
    </rPh>
    <rPh sb="7" eb="8">
      <t>ベツ</t>
    </rPh>
    <phoneticPr fontId="5"/>
  </si>
  <si>
    <t>年齢別内訳人数（業種別）</t>
    <rPh sb="0" eb="2">
      <t>ネンレイ</t>
    </rPh>
    <rPh sb="2" eb="3">
      <t>ベツ</t>
    </rPh>
    <rPh sb="3" eb="5">
      <t>ウチワケ</t>
    </rPh>
    <rPh sb="5" eb="7">
      <t>ニンズウ</t>
    </rPh>
    <rPh sb="8" eb="10">
      <t>ギョウシュ</t>
    </rPh>
    <rPh sb="10" eb="11">
      <t>ベツ</t>
    </rPh>
    <phoneticPr fontId="5"/>
  </si>
  <si>
    <t>従業員数（規模別）</t>
    <rPh sb="0" eb="4">
      <t>ジュウギョウインスウ</t>
    </rPh>
    <rPh sb="5" eb="7">
      <t>キボ</t>
    </rPh>
    <rPh sb="7" eb="8">
      <t>ベツ</t>
    </rPh>
    <phoneticPr fontId="5"/>
  </si>
  <si>
    <t>外国人</t>
    <rPh sb="0" eb="2">
      <t>ガイコク</t>
    </rPh>
    <rPh sb="2" eb="3">
      <t>ジン</t>
    </rPh>
    <phoneticPr fontId="5"/>
  </si>
  <si>
    <t>就業規則の存在（業種別）</t>
    <rPh sb="0" eb="2">
      <t>シュウギョウ</t>
    </rPh>
    <rPh sb="2" eb="4">
      <t>キソク</t>
    </rPh>
    <rPh sb="5" eb="7">
      <t>ソンザイ</t>
    </rPh>
    <rPh sb="8" eb="10">
      <t>ギョウシュ</t>
    </rPh>
    <rPh sb="10" eb="11">
      <t>ベツ</t>
    </rPh>
    <phoneticPr fontId="5"/>
  </si>
  <si>
    <t>就業規則の存在（規模別）</t>
    <rPh sb="0" eb="2">
      <t>シュウギョウ</t>
    </rPh>
    <rPh sb="2" eb="4">
      <t>キソク</t>
    </rPh>
    <rPh sb="5" eb="7">
      <t>ソンザイ</t>
    </rPh>
    <rPh sb="8" eb="11">
      <t>キボベツ</t>
    </rPh>
    <phoneticPr fontId="5"/>
  </si>
  <si>
    <t>パートへの雇用条件通知</t>
    <rPh sb="5" eb="7">
      <t>コヨウ</t>
    </rPh>
    <rPh sb="7" eb="9">
      <t>ジョウケン</t>
    </rPh>
    <rPh sb="9" eb="11">
      <t>ツウチ</t>
    </rPh>
    <phoneticPr fontId="5"/>
  </si>
  <si>
    <t>社会･労働保険加入状況（業種別）①</t>
    <rPh sb="0" eb="2">
      <t>シャカイ</t>
    </rPh>
    <rPh sb="3" eb="5">
      <t>ロウドウ</t>
    </rPh>
    <rPh sb="5" eb="7">
      <t>ホケン</t>
    </rPh>
    <rPh sb="7" eb="9">
      <t>カニュウ</t>
    </rPh>
    <rPh sb="9" eb="11">
      <t>ジョウキョウ</t>
    </rPh>
    <rPh sb="12" eb="14">
      <t>ギョウシュ</t>
    </rPh>
    <rPh sb="14" eb="15">
      <t>ベツ</t>
    </rPh>
    <phoneticPr fontId="5"/>
  </si>
  <si>
    <t>　次世代育成支援対策推進法にもとづく一般事業主行動計画策定</t>
    <rPh sb="1" eb="4">
      <t>ジセダイ</t>
    </rPh>
    <rPh sb="4" eb="6">
      <t>イクセイ</t>
    </rPh>
    <rPh sb="6" eb="8">
      <t>シエン</t>
    </rPh>
    <rPh sb="8" eb="10">
      <t>タイサク</t>
    </rPh>
    <rPh sb="10" eb="12">
      <t>スイシン</t>
    </rPh>
    <rPh sb="12" eb="13">
      <t>ホウ</t>
    </rPh>
    <rPh sb="18" eb="20">
      <t>イッパン</t>
    </rPh>
    <rPh sb="20" eb="23">
      <t>ジギョウヌシ</t>
    </rPh>
    <rPh sb="23" eb="25">
      <t>コウドウ</t>
    </rPh>
    <rPh sb="25" eb="27">
      <t>ケイカク</t>
    </rPh>
    <rPh sb="27" eb="29">
      <t>サクテイ</t>
    </rPh>
    <phoneticPr fontId="3"/>
  </si>
  <si>
    <t>　介護休業制度以外の支援制度</t>
    <rPh sb="1" eb="3">
      <t>カイゴ</t>
    </rPh>
    <rPh sb="3" eb="5">
      <t>キュウギョウ</t>
    </rPh>
    <rPh sb="5" eb="7">
      <t>セイド</t>
    </rPh>
    <rPh sb="7" eb="9">
      <t>イガイ</t>
    </rPh>
    <rPh sb="10" eb="12">
      <t>シエン</t>
    </rPh>
    <rPh sb="12" eb="14">
      <t>セイド</t>
    </rPh>
    <phoneticPr fontId="3"/>
  </si>
  <si>
    <t>　性別役割分担の慣行改善</t>
    <rPh sb="1" eb="3">
      <t>セイベツ</t>
    </rPh>
    <rPh sb="3" eb="5">
      <t>ヤクワリ</t>
    </rPh>
    <rPh sb="5" eb="7">
      <t>ブンタン</t>
    </rPh>
    <rPh sb="8" eb="10">
      <t>カンコウ</t>
    </rPh>
    <rPh sb="10" eb="12">
      <t>カイゼン</t>
    </rPh>
    <phoneticPr fontId="3"/>
  </si>
  <si>
    <t>社会･労働保険加入状況（規模別）①</t>
    <rPh sb="0" eb="2">
      <t>シャカイ</t>
    </rPh>
    <rPh sb="3" eb="5">
      <t>ロウドウ</t>
    </rPh>
    <rPh sb="5" eb="7">
      <t>ホケン</t>
    </rPh>
    <rPh sb="7" eb="9">
      <t>カニュウ</t>
    </rPh>
    <rPh sb="9" eb="11">
      <t>ジョウキョウ</t>
    </rPh>
    <rPh sb="12" eb="14">
      <t>キボ</t>
    </rPh>
    <rPh sb="14" eb="15">
      <t>ベツ</t>
    </rPh>
    <phoneticPr fontId="5"/>
  </si>
  <si>
    <r>
      <t>2</t>
    </r>
    <r>
      <rPr>
        <sz val="10"/>
        <rFont val="HGｺﾞｼｯｸM"/>
        <family val="3"/>
        <charset val="128"/>
      </rPr>
      <t>①</t>
    </r>
    <phoneticPr fontId="3"/>
  </si>
  <si>
    <t>　従業員の男女別構成（うち岐阜市在住）</t>
    <rPh sb="1" eb="4">
      <t>ジュウギョウイン</t>
    </rPh>
    <rPh sb="5" eb="7">
      <t>ダンジョ</t>
    </rPh>
    <rPh sb="7" eb="8">
      <t>ベツ</t>
    </rPh>
    <rPh sb="8" eb="10">
      <t>コウセイ</t>
    </rPh>
    <rPh sb="13" eb="16">
      <t>ギフシ</t>
    </rPh>
    <rPh sb="16" eb="18">
      <t>ザイジュウ</t>
    </rPh>
    <phoneticPr fontId="3"/>
  </si>
  <si>
    <t>3①</t>
    <phoneticPr fontId="3"/>
  </si>
  <si>
    <t>　常用従業員の男女別構成（うち岐阜市在住）</t>
    <rPh sb="1" eb="3">
      <t>ジョウヨウ</t>
    </rPh>
    <rPh sb="3" eb="6">
      <t>ジュウギョウイン</t>
    </rPh>
    <rPh sb="7" eb="9">
      <t>ダンジョ</t>
    </rPh>
    <rPh sb="9" eb="10">
      <t>ベツ</t>
    </rPh>
    <rPh sb="10" eb="12">
      <t>コウセイ</t>
    </rPh>
    <phoneticPr fontId="3"/>
  </si>
  <si>
    <t>4①</t>
    <phoneticPr fontId="3"/>
  </si>
  <si>
    <t>　常用従業員の年齢別構成（１）（うち岐阜市在住）</t>
    <rPh sb="1" eb="3">
      <t>ジョウヨウ</t>
    </rPh>
    <rPh sb="3" eb="6">
      <t>ジュウギョウイン</t>
    </rPh>
    <rPh sb="7" eb="9">
      <t>ネンレイ</t>
    </rPh>
    <rPh sb="9" eb="10">
      <t>ベツ</t>
    </rPh>
    <rPh sb="10" eb="12">
      <t>コウセイ</t>
    </rPh>
    <phoneticPr fontId="3"/>
  </si>
  <si>
    <t>5①</t>
    <phoneticPr fontId="3"/>
  </si>
  <si>
    <t>　常用従業員の年齢別構成（２）（うち岐阜市在住）</t>
    <rPh sb="1" eb="3">
      <t>ジョウヨウ</t>
    </rPh>
    <rPh sb="3" eb="6">
      <t>ジュウギョウイン</t>
    </rPh>
    <rPh sb="7" eb="9">
      <t>ネンレイ</t>
    </rPh>
    <rPh sb="9" eb="10">
      <t>ベツ</t>
    </rPh>
    <rPh sb="10" eb="12">
      <t>コウセイ</t>
    </rPh>
    <phoneticPr fontId="3"/>
  </si>
  <si>
    <t>　公正採用選考人権啓発推進員制度について</t>
    <rPh sb="1" eb="3">
      <t>コウセイ</t>
    </rPh>
    <rPh sb="3" eb="5">
      <t>サイヨウ</t>
    </rPh>
    <rPh sb="5" eb="7">
      <t>センコウ</t>
    </rPh>
    <rPh sb="7" eb="9">
      <t>ジンケン</t>
    </rPh>
    <rPh sb="9" eb="11">
      <t>ケイハツ</t>
    </rPh>
    <rPh sb="11" eb="14">
      <t>スイシンイン</t>
    </rPh>
    <rPh sb="14" eb="16">
      <t>セイド</t>
    </rPh>
    <phoneticPr fontId="3"/>
  </si>
  <si>
    <t>　公正採用選考人権啓発推進員制度の設置状況について</t>
    <rPh sb="1" eb="3">
      <t>コウセイ</t>
    </rPh>
    <rPh sb="3" eb="5">
      <t>サイヨウ</t>
    </rPh>
    <rPh sb="5" eb="7">
      <t>センコウ</t>
    </rPh>
    <rPh sb="7" eb="9">
      <t>ジンケン</t>
    </rPh>
    <rPh sb="9" eb="11">
      <t>ケイハツ</t>
    </rPh>
    <rPh sb="11" eb="14">
      <t>スイシンイン</t>
    </rPh>
    <rPh sb="14" eb="16">
      <t>セイド</t>
    </rPh>
    <rPh sb="17" eb="19">
      <t>セッチ</t>
    </rPh>
    <rPh sb="19" eb="21">
      <t>ジョウキョウ</t>
    </rPh>
    <phoneticPr fontId="3"/>
  </si>
  <si>
    <t>　　　　　　　　　　　　　　　　　　　　　　　　○　公正採用選考人権推進員制度　等</t>
    <rPh sb="26" eb="28">
      <t>コウセイ</t>
    </rPh>
    <rPh sb="28" eb="30">
      <t>サイヨウ</t>
    </rPh>
    <rPh sb="30" eb="32">
      <t>センコウ</t>
    </rPh>
    <rPh sb="32" eb="34">
      <t>ジンケン</t>
    </rPh>
    <rPh sb="34" eb="36">
      <t>スイシン</t>
    </rPh>
    <rPh sb="36" eb="37">
      <t>イン</t>
    </rPh>
    <rPh sb="37" eb="39">
      <t>セイド</t>
    </rPh>
    <rPh sb="40" eb="41">
      <t>トウ</t>
    </rPh>
    <phoneticPr fontId="3"/>
  </si>
  <si>
    <t>　　　○　労働時間　　　　　　　　　　　　　　　○　一般事業主行動計画の有無</t>
    <phoneticPr fontId="3"/>
  </si>
  <si>
    <t>社会･労働保険加入状況（業種別）②</t>
    <rPh sb="0" eb="2">
      <t>シャカイ</t>
    </rPh>
    <rPh sb="3" eb="5">
      <t>ロウドウ</t>
    </rPh>
    <rPh sb="5" eb="7">
      <t>ホケン</t>
    </rPh>
    <rPh sb="7" eb="9">
      <t>カニュウ</t>
    </rPh>
    <rPh sb="9" eb="11">
      <t>ジョウキョウ</t>
    </rPh>
    <rPh sb="12" eb="14">
      <t>ギョウシュ</t>
    </rPh>
    <rPh sb="14" eb="15">
      <t>ベツ</t>
    </rPh>
    <phoneticPr fontId="5"/>
  </si>
  <si>
    <t>社会･労働保険加入状況（規模別）②</t>
    <rPh sb="0" eb="2">
      <t>シャカイ</t>
    </rPh>
    <rPh sb="3" eb="5">
      <t>ロウドウ</t>
    </rPh>
    <rPh sb="5" eb="7">
      <t>ホケン</t>
    </rPh>
    <rPh sb="7" eb="9">
      <t>カニュウ</t>
    </rPh>
    <rPh sb="9" eb="11">
      <t>ジョウキョウ</t>
    </rPh>
    <rPh sb="12" eb="14">
      <t>キボ</t>
    </rPh>
    <rPh sb="14" eb="15">
      <t>ベツ</t>
    </rPh>
    <phoneticPr fontId="5"/>
  </si>
  <si>
    <t>　　 項目
業種</t>
    <rPh sb="3" eb="5">
      <t>コウモク</t>
    </rPh>
    <rPh sb="6" eb="8">
      <t>ギョウシュ</t>
    </rPh>
    <phoneticPr fontId="5"/>
  </si>
  <si>
    <t>　　 項目
規模</t>
    <rPh sb="3" eb="5">
      <t>コウモク</t>
    </rPh>
    <rPh sb="6" eb="8">
      <t>キボ</t>
    </rPh>
    <phoneticPr fontId="5"/>
  </si>
  <si>
    <t>常用従業員の状況（業種別）</t>
    <rPh sb="0" eb="2">
      <t>ジョウヨウ</t>
    </rPh>
    <rPh sb="2" eb="5">
      <t>ジュウギョウイン</t>
    </rPh>
    <rPh sb="6" eb="8">
      <t>ジョウキョウ</t>
    </rPh>
    <rPh sb="9" eb="11">
      <t>ギョウシュ</t>
    </rPh>
    <rPh sb="11" eb="12">
      <t>ベツ</t>
    </rPh>
    <phoneticPr fontId="5"/>
  </si>
  <si>
    <t>常用従業員の状況（規模別）</t>
    <rPh sb="0" eb="2">
      <t>ジョウヨウ</t>
    </rPh>
    <rPh sb="2" eb="5">
      <t>ジュウギョウイン</t>
    </rPh>
    <rPh sb="6" eb="8">
      <t>ジョウキョウ</t>
    </rPh>
    <rPh sb="9" eb="11">
      <t>キボ</t>
    </rPh>
    <rPh sb="11" eb="12">
      <t>ベツ</t>
    </rPh>
    <phoneticPr fontId="5"/>
  </si>
  <si>
    <t>常用従業員一時金（規模別）</t>
    <rPh sb="0" eb="2">
      <t>ジョウヨウ</t>
    </rPh>
    <rPh sb="2" eb="5">
      <t>ジュウギョウイン</t>
    </rPh>
    <rPh sb="5" eb="8">
      <t>イチジキン</t>
    </rPh>
    <rPh sb="9" eb="12">
      <t>キボベツ</t>
    </rPh>
    <phoneticPr fontId="5"/>
  </si>
  <si>
    <t>常用従業員一時金（業種別）</t>
    <rPh sb="0" eb="2">
      <t>ジョウヨウ</t>
    </rPh>
    <rPh sb="2" eb="5">
      <t>ジュウギョウイン</t>
    </rPh>
    <rPh sb="5" eb="8">
      <t>イチジキン</t>
    </rPh>
    <rPh sb="9" eb="11">
      <t>ギョウシュ</t>
    </rPh>
    <rPh sb="11" eb="12">
      <t>ベツ</t>
    </rPh>
    <phoneticPr fontId="5"/>
  </si>
  <si>
    <t>新規学卒者　採用人数･初任給（業種別）①</t>
    <rPh sb="0" eb="2">
      <t>シンキ</t>
    </rPh>
    <rPh sb="2" eb="5">
      <t>ガクソツシャ</t>
    </rPh>
    <rPh sb="6" eb="8">
      <t>サイヨウ</t>
    </rPh>
    <rPh sb="8" eb="10">
      <t>ニンズウ</t>
    </rPh>
    <rPh sb="11" eb="14">
      <t>ショニンキュウ</t>
    </rPh>
    <rPh sb="15" eb="17">
      <t>ギョウシュ</t>
    </rPh>
    <rPh sb="17" eb="18">
      <t>ベツ</t>
    </rPh>
    <phoneticPr fontId="5"/>
  </si>
  <si>
    <t>新規学卒者　採用人数･初任給（規模別）①</t>
    <rPh sb="0" eb="2">
      <t>シンキ</t>
    </rPh>
    <rPh sb="2" eb="5">
      <t>ガクソツシャ</t>
    </rPh>
    <rPh sb="6" eb="8">
      <t>サイヨウ</t>
    </rPh>
    <rPh sb="8" eb="10">
      <t>ニンズウ</t>
    </rPh>
    <rPh sb="11" eb="14">
      <t>ショニンキュウ</t>
    </rPh>
    <rPh sb="15" eb="18">
      <t>キボベツ</t>
    </rPh>
    <phoneticPr fontId="5"/>
  </si>
  <si>
    <t>新規学卒者　採用人数･初任給（業種別）②</t>
    <rPh sb="0" eb="2">
      <t>シンキ</t>
    </rPh>
    <rPh sb="2" eb="5">
      <t>ガクソツシャ</t>
    </rPh>
    <rPh sb="6" eb="8">
      <t>サイヨウ</t>
    </rPh>
    <rPh sb="8" eb="10">
      <t>ニンズウ</t>
    </rPh>
    <rPh sb="11" eb="14">
      <t>ショニンキュウ</t>
    </rPh>
    <rPh sb="15" eb="17">
      <t>ギョウシュ</t>
    </rPh>
    <rPh sb="17" eb="18">
      <t>ベツ</t>
    </rPh>
    <phoneticPr fontId="5"/>
  </si>
  <si>
    <t>新規学卒者　採用人数･初任給（規模別）②</t>
    <rPh sb="0" eb="2">
      <t>シンキ</t>
    </rPh>
    <rPh sb="2" eb="5">
      <t>ガクソツシャ</t>
    </rPh>
    <rPh sb="6" eb="8">
      <t>サイヨウ</t>
    </rPh>
    <rPh sb="8" eb="10">
      <t>ニンズウ</t>
    </rPh>
    <rPh sb="11" eb="14">
      <t>ショニンキュウ</t>
    </rPh>
    <rPh sb="15" eb="17">
      <t>キボ</t>
    </rPh>
    <rPh sb="17" eb="18">
      <t>ベツ</t>
    </rPh>
    <phoneticPr fontId="5"/>
  </si>
  <si>
    <t>業種別　集計事業所数（％）</t>
    <rPh sb="0" eb="2">
      <t>ギョウシュ</t>
    </rPh>
    <rPh sb="2" eb="3">
      <t>ベツ</t>
    </rPh>
    <rPh sb="4" eb="6">
      <t>シュウケイ</t>
    </rPh>
    <rPh sb="6" eb="8">
      <t>ジギョウ</t>
    </rPh>
    <rPh sb="8" eb="9">
      <t>ショ</t>
    </rPh>
    <rPh sb="9" eb="10">
      <t>スウ</t>
    </rPh>
    <phoneticPr fontId="5"/>
  </si>
  <si>
    <t>規模別　集計事業所数（％）</t>
    <rPh sb="0" eb="3">
      <t>キボベツ</t>
    </rPh>
    <rPh sb="4" eb="6">
      <t>シュウケイ</t>
    </rPh>
    <rPh sb="6" eb="9">
      <t>ジギョウショ</t>
    </rPh>
    <rPh sb="9" eb="10">
      <t>スウ</t>
    </rPh>
    <phoneticPr fontId="5"/>
  </si>
  <si>
    <t>業種別　集計事業所数（社）</t>
    <rPh sb="0" eb="2">
      <t>ギョウシュ</t>
    </rPh>
    <rPh sb="2" eb="3">
      <t>ベツ</t>
    </rPh>
    <rPh sb="4" eb="6">
      <t>シュウケイ</t>
    </rPh>
    <rPh sb="6" eb="8">
      <t>ジギョウ</t>
    </rPh>
    <rPh sb="8" eb="9">
      <t>ショ</t>
    </rPh>
    <rPh sb="9" eb="10">
      <t>スウ</t>
    </rPh>
    <rPh sb="11" eb="12">
      <t>シャ</t>
    </rPh>
    <phoneticPr fontId="5"/>
  </si>
  <si>
    <t>規模別　集計事業所数（社）</t>
    <rPh sb="0" eb="3">
      <t>キボベツ</t>
    </rPh>
    <rPh sb="4" eb="6">
      <t>シュウケイ</t>
    </rPh>
    <rPh sb="6" eb="9">
      <t>ジギョウショ</t>
    </rPh>
    <rPh sb="9" eb="10">
      <t>スウ</t>
    </rPh>
    <rPh sb="11" eb="12">
      <t>シャ</t>
    </rPh>
    <phoneticPr fontId="5"/>
  </si>
  <si>
    <t>50～99人</t>
    <rPh sb="5" eb="6">
      <t>ニン</t>
    </rPh>
    <phoneticPr fontId="5"/>
  </si>
  <si>
    <t>30～49人</t>
    <rPh sb="5" eb="6">
      <t>ニン</t>
    </rPh>
    <phoneticPr fontId="5"/>
  </si>
  <si>
    <t>10～29人</t>
    <rPh sb="5" eb="6">
      <t>ニン</t>
    </rPh>
    <phoneticPr fontId="5"/>
  </si>
  <si>
    <t>5～9人</t>
    <rPh sb="3" eb="4">
      <t>ニン</t>
    </rPh>
    <phoneticPr fontId="5"/>
  </si>
  <si>
    <t>1～4人</t>
    <rPh sb="3" eb="4">
      <t>ニン</t>
    </rPh>
    <phoneticPr fontId="5"/>
  </si>
  <si>
    <t>アンケート　問2</t>
    <rPh sb="6" eb="7">
      <t>トイ</t>
    </rPh>
    <phoneticPr fontId="5"/>
  </si>
  <si>
    <t>アンケート　問1</t>
    <rPh sb="6" eb="7">
      <t>トイ</t>
    </rPh>
    <phoneticPr fontId="5"/>
  </si>
  <si>
    <t>パートタイマー</t>
    <phoneticPr fontId="5"/>
  </si>
  <si>
    <t>２　従業員の男女別構成</t>
    <rPh sb="2" eb="5">
      <t>ジュウギョウイン</t>
    </rPh>
    <rPh sb="6" eb="8">
      <t>ダンジョ</t>
    </rPh>
    <rPh sb="8" eb="9">
      <t>ベツ</t>
    </rPh>
    <rPh sb="9" eb="11">
      <t>コウセイ</t>
    </rPh>
    <phoneticPr fontId="5"/>
  </si>
  <si>
    <t>社　数</t>
    <rPh sb="0" eb="1">
      <t>シャ</t>
    </rPh>
    <rPh sb="2" eb="3">
      <t>スウ</t>
    </rPh>
    <phoneticPr fontId="5"/>
  </si>
  <si>
    <t>３　常用従業員の男女構成</t>
    <rPh sb="2" eb="4">
      <t>ジョウヨウ</t>
    </rPh>
    <rPh sb="4" eb="7">
      <t>ジュウギョウイン</t>
    </rPh>
    <rPh sb="8" eb="10">
      <t>ダンジョ</t>
    </rPh>
    <rPh sb="10" eb="12">
      <t>コウセイ</t>
    </rPh>
    <phoneticPr fontId="5"/>
  </si>
  <si>
    <t>４　常用従業員の年齢別構成（１）</t>
    <rPh sb="2" eb="4">
      <t>ジョウヨウ</t>
    </rPh>
    <rPh sb="4" eb="7">
      <t>ジュウギョウイン</t>
    </rPh>
    <rPh sb="8" eb="10">
      <t>ネンレイ</t>
    </rPh>
    <rPh sb="10" eb="11">
      <t>ベツ</t>
    </rPh>
    <rPh sb="11" eb="13">
      <t>コウセイ</t>
    </rPh>
    <phoneticPr fontId="5"/>
  </si>
  <si>
    <t>アンケート　問3</t>
    <rPh sb="6" eb="7">
      <t>トイ</t>
    </rPh>
    <phoneticPr fontId="5"/>
  </si>
  <si>
    <t>10歳代</t>
    <phoneticPr fontId="5"/>
  </si>
  <si>
    <t>20歳代</t>
    <phoneticPr fontId="5"/>
  </si>
  <si>
    <t>30歳代</t>
    <phoneticPr fontId="5"/>
  </si>
  <si>
    <t>40歳代</t>
    <phoneticPr fontId="5"/>
  </si>
  <si>
    <t>50歳代</t>
    <phoneticPr fontId="5"/>
  </si>
  <si>
    <t>10歳代</t>
    <phoneticPr fontId="5"/>
  </si>
  <si>
    <t>20歳代</t>
    <phoneticPr fontId="5"/>
  </si>
  <si>
    <t>30歳代</t>
    <phoneticPr fontId="5"/>
  </si>
  <si>
    <t>40歳代</t>
    <phoneticPr fontId="5"/>
  </si>
  <si>
    <t>50歳代</t>
    <phoneticPr fontId="5"/>
  </si>
  <si>
    <t>５　常用従業員の年齢別構成（２）</t>
    <rPh sb="2" eb="4">
      <t>ジョウヨウ</t>
    </rPh>
    <rPh sb="4" eb="7">
      <t>ジュウギョウイン</t>
    </rPh>
    <rPh sb="8" eb="10">
      <t>ネンレイ</t>
    </rPh>
    <rPh sb="10" eb="11">
      <t>ベツ</t>
    </rPh>
    <rPh sb="11" eb="13">
      <t>コウセイ</t>
    </rPh>
    <phoneticPr fontId="5"/>
  </si>
  <si>
    <t>パートタイマー</t>
    <phoneticPr fontId="5"/>
  </si>
  <si>
    <t>パートタイマー</t>
    <phoneticPr fontId="5"/>
  </si>
  <si>
    <t>６　パートタイマーの雇用率</t>
    <rPh sb="10" eb="13">
      <t>コヨウリツ</t>
    </rPh>
    <phoneticPr fontId="5"/>
  </si>
  <si>
    <t>業種別　常用従業員の年齢別構成（％）</t>
    <rPh sb="10" eb="12">
      <t>ネンレイ</t>
    </rPh>
    <rPh sb="12" eb="13">
      <t>ベツ</t>
    </rPh>
    <rPh sb="13" eb="15">
      <t>コウセイ</t>
    </rPh>
    <phoneticPr fontId="5"/>
  </si>
  <si>
    <t>規模別　常用従業員の年齢別構成（％）</t>
    <rPh sb="10" eb="12">
      <t>ネンレイ</t>
    </rPh>
    <rPh sb="12" eb="13">
      <t>ベツ</t>
    </rPh>
    <rPh sb="13" eb="15">
      <t>コウセイ</t>
    </rPh>
    <phoneticPr fontId="5"/>
  </si>
  <si>
    <t>業種別　常用従業員の年齢別構成（人）</t>
    <rPh sb="12" eb="13">
      <t>ベツ</t>
    </rPh>
    <rPh sb="13" eb="15">
      <t>コウセイ</t>
    </rPh>
    <rPh sb="16" eb="17">
      <t>ニン</t>
    </rPh>
    <phoneticPr fontId="5"/>
  </si>
  <si>
    <t>規模別　常用従業員の年齢別構成（人）</t>
    <rPh sb="12" eb="13">
      <t>ベツ</t>
    </rPh>
    <rPh sb="13" eb="15">
      <t>コウセイ</t>
    </rPh>
    <rPh sb="16" eb="17">
      <t>ニン</t>
    </rPh>
    <phoneticPr fontId="5"/>
  </si>
  <si>
    <t>８　外国人の雇用率</t>
    <rPh sb="2" eb="4">
      <t>ガイコク</t>
    </rPh>
    <rPh sb="4" eb="5">
      <t>ジン</t>
    </rPh>
    <rPh sb="6" eb="9">
      <t>コヨウリツ</t>
    </rPh>
    <phoneticPr fontId="5"/>
  </si>
  <si>
    <t>規模別　外国人雇用率（社）</t>
    <rPh sb="0" eb="2">
      <t>キボ</t>
    </rPh>
    <rPh sb="2" eb="3">
      <t>ベツ</t>
    </rPh>
    <rPh sb="7" eb="10">
      <t>コヨウリツ</t>
    </rPh>
    <rPh sb="11" eb="12">
      <t>シャ</t>
    </rPh>
    <phoneticPr fontId="5"/>
  </si>
  <si>
    <t>９　中途採用者の雇用率</t>
    <rPh sb="2" eb="4">
      <t>チュウト</t>
    </rPh>
    <rPh sb="4" eb="7">
      <t>サイヨウシャ</t>
    </rPh>
    <rPh sb="8" eb="10">
      <t>コヨウ</t>
    </rPh>
    <rPh sb="10" eb="11">
      <t>リツ</t>
    </rPh>
    <phoneticPr fontId="5"/>
  </si>
  <si>
    <t>就業規則の有無（社）</t>
    <rPh sb="0" eb="2">
      <t>シュウギョウ</t>
    </rPh>
    <rPh sb="2" eb="4">
      <t>キソク</t>
    </rPh>
    <rPh sb="5" eb="7">
      <t>ウム</t>
    </rPh>
    <rPh sb="8" eb="9">
      <t>シャ</t>
    </rPh>
    <phoneticPr fontId="5"/>
  </si>
  <si>
    <t>業種別　就業規則の有無（社）</t>
    <rPh sb="0" eb="2">
      <t>ギョウシュ</t>
    </rPh>
    <rPh sb="2" eb="3">
      <t>ベツ</t>
    </rPh>
    <rPh sb="4" eb="6">
      <t>シュウギョウ</t>
    </rPh>
    <rPh sb="6" eb="8">
      <t>キソク</t>
    </rPh>
    <rPh sb="9" eb="11">
      <t>ウム</t>
    </rPh>
    <rPh sb="12" eb="13">
      <t>シャ</t>
    </rPh>
    <phoneticPr fontId="5"/>
  </si>
  <si>
    <t>10　就業規則の有無</t>
    <rPh sb="3" eb="5">
      <t>シュウギョウ</t>
    </rPh>
    <rPh sb="5" eb="7">
      <t>キソク</t>
    </rPh>
    <rPh sb="8" eb="10">
      <t>ウム</t>
    </rPh>
    <phoneticPr fontId="5"/>
  </si>
  <si>
    <t>11　労働組合の有無</t>
    <rPh sb="3" eb="5">
      <t>ロウドウ</t>
    </rPh>
    <rPh sb="5" eb="7">
      <t>クミアイ</t>
    </rPh>
    <rPh sb="8" eb="10">
      <t>ウム</t>
    </rPh>
    <phoneticPr fontId="5"/>
  </si>
  <si>
    <t>規模別　就業規則の有無（社）</t>
    <rPh sb="0" eb="2">
      <t>キボ</t>
    </rPh>
    <rPh sb="2" eb="3">
      <t>ベツ</t>
    </rPh>
    <rPh sb="4" eb="6">
      <t>シュウギョウ</t>
    </rPh>
    <rPh sb="6" eb="8">
      <t>キソク</t>
    </rPh>
    <rPh sb="9" eb="11">
      <t>ウム</t>
    </rPh>
    <rPh sb="12" eb="13">
      <t>シャ</t>
    </rPh>
    <phoneticPr fontId="5"/>
  </si>
  <si>
    <t>規模別　労働組合の有無(社）</t>
    <rPh sb="0" eb="3">
      <t>キボベツ</t>
    </rPh>
    <rPh sb="4" eb="6">
      <t>ロウドウ</t>
    </rPh>
    <rPh sb="6" eb="8">
      <t>クミアイ</t>
    </rPh>
    <rPh sb="9" eb="11">
      <t>ウム</t>
    </rPh>
    <rPh sb="12" eb="13">
      <t>シャ</t>
    </rPh>
    <phoneticPr fontId="5"/>
  </si>
  <si>
    <t>社会・労働保険加入状況（％）</t>
    <phoneticPr fontId="5"/>
  </si>
  <si>
    <t>パートタイマーの社会・労働保険加入率</t>
    <phoneticPr fontId="5"/>
  </si>
  <si>
    <t>育児休業制度の有無</t>
    <phoneticPr fontId="5"/>
  </si>
  <si>
    <t>①</t>
    <phoneticPr fontId="5"/>
  </si>
  <si>
    <t>①</t>
    <phoneticPr fontId="5"/>
  </si>
  <si>
    <t>４①　常用従業員の年齢別構成（１）　（うち岐阜市在住）</t>
    <rPh sb="3" eb="5">
      <t>ジョウヨウ</t>
    </rPh>
    <rPh sb="5" eb="8">
      <t>ジュウギョウイン</t>
    </rPh>
    <rPh sb="9" eb="11">
      <t>ネンレイ</t>
    </rPh>
    <rPh sb="11" eb="12">
      <t>ベツ</t>
    </rPh>
    <rPh sb="12" eb="14">
      <t>コウセイ</t>
    </rPh>
    <phoneticPr fontId="5"/>
  </si>
  <si>
    <t>５①　常用従業員の年齢別構成（２）</t>
    <rPh sb="3" eb="5">
      <t>ジョウヨウ</t>
    </rPh>
    <rPh sb="5" eb="8">
      <t>ジュウギョウイン</t>
    </rPh>
    <rPh sb="9" eb="11">
      <t>ネンレイ</t>
    </rPh>
    <rPh sb="11" eb="12">
      <t>ベツ</t>
    </rPh>
    <rPh sb="12" eb="14">
      <t>コウセイ</t>
    </rPh>
    <phoneticPr fontId="5"/>
  </si>
  <si>
    <t>12　社会保険・労働保険の加入状況</t>
    <rPh sb="3" eb="5">
      <t>シャカイ</t>
    </rPh>
    <rPh sb="5" eb="7">
      <t>ホケン</t>
    </rPh>
    <rPh sb="8" eb="10">
      <t>ロウドウ</t>
    </rPh>
    <rPh sb="10" eb="12">
      <t>ホケン</t>
    </rPh>
    <rPh sb="13" eb="15">
      <t>カニュウ</t>
    </rPh>
    <rPh sb="15" eb="17">
      <t>ジョウキョウ</t>
    </rPh>
    <phoneticPr fontId="5"/>
  </si>
  <si>
    <t>全体　初任給</t>
    <rPh sb="0" eb="2">
      <t>ゼンタイ</t>
    </rPh>
    <rPh sb="3" eb="6">
      <t>ショニンキュウ</t>
    </rPh>
    <phoneticPr fontId="5"/>
  </si>
  <si>
    <t>女性　新卒採用社数</t>
    <rPh sb="0" eb="2">
      <t>ジョセイ</t>
    </rPh>
    <rPh sb="3" eb="5">
      <t>シンソツ</t>
    </rPh>
    <rPh sb="5" eb="7">
      <t>サイヨウ</t>
    </rPh>
    <rPh sb="7" eb="8">
      <t>シャ</t>
    </rPh>
    <rPh sb="8" eb="9">
      <t>スウ</t>
    </rPh>
    <phoneticPr fontId="5"/>
  </si>
  <si>
    <t>女性　採用新卒者数</t>
    <rPh sb="0" eb="2">
      <t>ジョセイ</t>
    </rPh>
    <rPh sb="3" eb="5">
      <t>サイヨウ</t>
    </rPh>
    <rPh sb="5" eb="7">
      <t>シンソツ</t>
    </rPh>
    <rPh sb="7" eb="8">
      <t>シャ</t>
    </rPh>
    <rPh sb="8" eb="9">
      <t>スウ</t>
    </rPh>
    <phoneticPr fontId="5"/>
  </si>
  <si>
    <t>常用従業員の平均給与</t>
    <rPh sb="0" eb="2">
      <t>ジョウヨウ</t>
    </rPh>
    <rPh sb="2" eb="5">
      <t>ジュウギョウイン</t>
    </rPh>
    <rPh sb="6" eb="8">
      <t>ヘイキン</t>
    </rPh>
    <rPh sb="8" eb="10">
      <t>キュウヨ</t>
    </rPh>
    <phoneticPr fontId="5"/>
  </si>
  <si>
    <t>平均給与（円）</t>
    <rPh sb="0" eb="2">
      <t>ヘイキン</t>
    </rPh>
    <rPh sb="2" eb="4">
      <t>キュウヨ</t>
    </rPh>
    <rPh sb="5" eb="6">
      <t>エン</t>
    </rPh>
    <phoneticPr fontId="5"/>
  </si>
  <si>
    <t>業種別　平均給与（円）</t>
    <rPh sb="0" eb="2">
      <t>ギョウシュ</t>
    </rPh>
    <rPh sb="2" eb="3">
      <t>ベツ</t>
    </rPh>
    <rPh sb="4" eb="6">
      <t>ヘイキン</t>
    </rPh>
    <rPh sb="6" eb="8">
      <t>キュウヨ</t>
    </rPh>
    <rPh sb="9" eb="10">
      <t>エン</t>
    </rPh>
    <phoneticPr fontId="5"/>
  </si>
  <si>
    <t>規模別　平均給与（円）</t>
    <rPh sb="0" eb="3">
      <t>キボベツ</t>
    </rPh>
    <rPh sb="4" eb="6">
      <t>ヘイキン</t>
    </rPh>
    <rPh sb="6" eb="8">
      <t>キュウヨ</t>
    </rPh>
    <rPh sb="9" eb="10">
      <t>エン</t>
    </rPh>
    <phoneticPr fontId="5"/>
  </si>
  <si>
    <t>所定内給与</t>
    <rPh sb="0" eb="3">
      <t>ショテイナイ</t>
    </rPh>
    <rPh sb="3" eb="5">
      <t>キュウヨ</t>
    </rPh>
    <phoneticPr fontId="5"/>
  </si>
  <si>
    <t>所定外給与</t>
    <rPh sb="0" eb="2">
      <t>ショテイ</t>
    </rPh>
    <rPh sb="2" eb="3">
      <t>ガイ</t>
    </rPh>
    <rPh sb="3" eb="5">
      <t>キュウヨ</t>
    </rPh>
    <phoneticPr fontId="5"/>
  </si>
  <si>
    <t>所定内給与比率</t>
    <rPh sb="0" eb="3">
      <t>ショテイナイ</t>
    </rPh>
    <rPh sb="3" eb="5">
      <t>キュウヨ</t>
    </rPh>
    <rPh sb="5" eb="7">
      <t>ヒリツ</t>
    </rPh>
    <phoneticPr fontId="5"/>
  </si>
  <si>
    <t>平均給与の内訳（女性）（円）</t>
    <rPh sb="0" eb="2">
      <t>ヘイキン</t>
    </rPh>
    <rPh sb="2" eb="4">
      <t>キュウヨ</t>
    </rPh>
    <rPh sb="5" eb="7">
      <t>ウチワケ</t>
    </rPh>
    <rPh sb="8" eb="9">
      <t>オンナ</t>
    </rPh>
    <rPh sb="9" eb="10">
      <t>セイ</t>
    </rPh>
    <rPh sb="12" eb="13">
      <t>エン</t>
    </rPh>
    <phoneticPr fontId="5"/>
  </si>
  <si>
    <t>一時金　男性</t>
    <rPh sb="0" eb="3">
      <t>イチジキン</t>
    </rPh>
    <rPh sb="4" eb="6">
      <t>ダンセイ</t>
    </rPh>
    <phoneticPr fontId="5"/>
  </si>
  <si>
    <t>一時金　女性</t>
    <rPh sb="0" eb="3">
      <t>イチジキン</t>
    </rPh>
    <rPh sb="4" eb="6">
      <t>ジョセイ</t>
    </rPh>
    <phoneticPr fontId="5"/>
  </si>
  <si>
    <t>新卒採用率（％）</t>
    <rPh sb="0" eb="2">
      <t>シンソツ</t>
    </rPh>
    <rPh sb="2" eb="4">
      <t>サイヨウ</t>
    </rPh>
    <rPh sb="4" eb="5">
      <t>リツ</t>
    </rPh>
    <phoneticPr fontId="5"/>
  </si>
  <si>
    <t>大卒</t>
    <rPh sb="0" eb="2">
      <t>ダイソツ</t>
    </rPh>
    <phoneticPr fontId="5"/>
  </si>
  <si>
    <t>高卒</t>
    <rPh sb="0" eb="2">
      <t>コウソツ</t>
    </rPh>
    <phoneticPr fontId="5"/>
  </si>
  <si>
    <t>男性　初任給</t>
    <rPh sb="0" eb="2">
      <t>ダンセイ</t>
    </rPh>
    <rPh sb="3" eb="6">
      <t>ショニンキュウ</t>
    </rPh>
    <phoneticPr fontId="5"/>
  </si>
  <si>
    <t>女性　初任給</t>
    <rPh sb="0" eb="2">
      <t>ジョセイ</t>
    </rPh>
    <rPh sb="3" eb="6">
      <t>ショニンキュウ</t>
    </rPh>
    <phoneticPr fontId="5"/>
  </si>
  <si>
    <t>全体　採用新卒</t>
    <rPh sb="0" eb="2">
      <t>ゼンタイ</t>
    </rPh>
    <rPh sb="3" eb="5">
      <t>サイヨウ</t>
    </rPh>
    <rPh sb="5" eb="7">
      <t>シンソツ</t>
    </rPh>
    <phoneticPr fontId="5"/>
  </si>
  <si>
    <t>男性　採用新卒者数</t>
    <rPh sb="0" eb="2">
      <t>ダンセイ</t>
    </rPh>
    <rPh sb="3" eb="5">
      <t>サイヨウ</t>
    </rPh>
    <rPh sb="5" eb="7">
      <t>シンソツ</t>
    </rPh>
    <rPh sb="7" eb="8">
      <t>シャ</t>
    </rPh>
    <rPh sb="8" eb="9">
      <t>スウ</t>
    </rPh>
    <phoneticPr fontId="5"/>
  </si>
  <si>
    <t>男性　新卒採用社数</t>
    <rPh sb="0" eb="2">
      <t>ダンセイ</t>
    </rPh>
    <rPh sb="3" eb="5">
      <t>シンソツ</t>
    </rPh>
    <rPh sb="5" eb="7">
      <t>サイヨウ</t>
    </rPh>
    <rPh sb="7" eb="8">
      <t>シャ</t>
    </rPh>
    <rPh sb="8" eb="9">
      <t>スウ</t>
    </rPh>
    <phoneticPr fontId="5"/>
  </si>
  <si>
    <t>情報通信業</t>
    <rPh sb="0" eb="2">
      <t>ジョウホウ</t>
    </rPh>
    <rPh sb="2" eb="5">
      <t>ツウシンギョウ</t>
    </rPh>
    <phoneticPr fontId="5"/>
  </si>
  <si>
    <t>運輸業</t>
    <rPh sb="0" eb="3">
      <t>ウンユギョウ</t>
    </rPh>
    <phoneticPr fontId="5"/>
  </si>
  <si>
    <t>卸売･小売業</t>
    <rPh sb="0" eb="1">
      <t>オロシ</t>
    </rPh>
    <rPh sb="1" eb="2">
      <t>ウ</t>
    </rPh>
    <rPh sb="3" eb="5">
      <t>コウリ</t>
    </rPh>
    <rPh sb="5" eb="6">
      <t>ギョウ</t>
    </rPh>
    <phoneticPr fontId="5"/>
  </si>
  <si>
    <t>金融･保険業</t>
    <rPh sb="0" eb="2">
      <t>キンユウ</t>
    </rPh>
    <rPh sb="3" eb="5">
      <t>ホケン</t>
    </rPh>
    <rPh sb="5" eb="6">
      <t>ギョウ</t>
    </rPh>
    <phoneticPr fontId="5"/>
  </si>
  <si>
    <t>飲食店・宿泊業</t>
    <rPh sb="0" eb="2">
      <t>インショク</t>
    </rPh>
    <rPh sb="2" eb="3">
      <t>テン</t>
    </rPh>
    <rPh sb="4" eb="6">
      <t>シュクハク</t>
    </rPh>
    <rPh sb="6" eb="7">
      <t>ギョウ</t>
    </rPh>
    <phoneticPr fontId="5"/>
  </si>
  <si>
    <t>医療・福祉</t>
    <rPh sb="0" eb="2">
      <t>イリョウ</t>
    </rPh>
    <rPh sb="3" eb="5">
      <t>フクシ</t>
    </rPh>
    <phoneticPr fontId="5"/>
  </si>
  <si>
    <t>教育・学習支援業</t>
    <rPh sb="0" eb="2">
      <t>キョウイク</t>
    </rPh>
    <rPh sb="3" eb="5">
      <t>ガクシュウ</t>
    </rPh>
    <rPh sb="5" eb="7">
      <t>シエン</t>
    </rPh>
    <rPh sb="7" eb="8">
      <t>ギョウ</t>
    </rPh>
    <phoneticPr fontId="5"/>
  </si>
  <si>
    <t>その他</t>
    <rPh sb="2" eb="3">
      <t>タ</t>
    </rPh>
    <phoneticPr fontId="5"/>
  </si>
  <si>
    <t>サービス業</t>
    <rPh sb="4" eb="5">
      <t>ギョウ</t>
    </rPh>
    <phoneticPr fontId="5"/>
  </si>
  <si>
    <t>不動産業</t>
    <rPh sb="0" eb="3">
      <t>フドウサン</t>
    </rPh>
    <rPh sb="3" eb="4">
      <t>ギョウ</t>
    </rPh>
    <phoneticPr fontId="5"/>
  </si>
  <si>
    <t>製造業</t>
    <rPh sb="0" eb="3">
      <t>セイゾウギョウ</t>
    </rPh>
    <phoneticPr fontId="5"/>
  </si>
  <si>
    <t>建設業</t>
    <rPh sb="0" eb="3">
      <t>ケンセツギョウ</t>
    </rPh>
    <phoneticPr fontId="5"/>
  </si>
  <si>
    <t>常用従業員</t>
  </si>
  <si>
    <t>パート</t>
  </si>
  <si>
    <t>臨時従業員</t>
  </si>
  <si>
    <t>派遣従業員</t>
  </si>
  <si>
    <t>その他従業員</t>
  </si>
  <si>
    <t>従業員の構成</t>
    <rPh sb="0" eb="3">
      <t>ジュウギョウイン</t>
    </rPh>
    <rPh sb="4" eb="6">
      <t>コウセイ</t>
    </rPh>
    <phoneticPr fontId="5"/>
  </si>
  <si>
    <t>従業員構成（％）</t>
    <rPh sb="0" eb="3">
      <t>ジュウギョウイン</t>
    </rPh>
    <rPh sb="3" eb="5">
      <t>コウセイ</t>
    </rPh>
    <phoneticPr fontId="5"/>
  </si>
  <si>
    <t>従業員構成（人）</t>
    <rPh sb="0" eb="3">
      <t>ジュウギョウイン</t>
    </rPh>
    <rPh sb="3" eb="5">
      <t>コウセイ</t>
    </rPh>
    <rPh sb="6" eb="7">
      <t>ニン</t>
    </rPh>
    <phoneticPr fontId="5"/>
  </si>
  <si>
    <t>全体</t>
    <rPh sb="0" eb="2">
      <t>ゼンタイ</t>
    </rPh>
    <phoneticPr fontId="5"/>
  </si>
  <si>
    <t>従業員構成</t>
    <rPh sb="0" eb="3">
      <t>ジュウギョウイン</t>
    </rPh>
    <rPh sb="3" eb="5">
      <t>コウセイ</t>
    </rPh>
    <phoneticPr fontId="5"/>
  </si>
  <si>
    <t>業種別</t>
    <rPh sb="0" eb="2">
      <t>ギョウシュ</t>
    </rPh>
    <rPh sb="2" eb="3">
      <t>ベツ</t>
    </rPh>
    <phoneticPr fontId="5"/>
  </si>
  <si>
    <t>規模別</t>
    <rPh sb="0" eb="3">
      <t>キボベツ</t>
    </rPh>
    <phoneticPr fontId="5"/>
  </si>
  <si>
    <t>従業員の男女別構成</t>
    <rPh sb="0" eb="3">
      <t>ジュウギョウイン</t>
    </rPh>
    <rPh sb="4" eb="6">
      <t>ダンジョ</t>
    </rPh>
    <rPh sb="6" eb="7">
      <t>ベツ</t>
    </rPh>
    <rPh sb="7" eb="9">
      <t>コウセイ</t>
    </rPh>
    <phoneticPr fontId="5"/>
  </si>
  <si>
    <t>男女別従業員構成（％）</t>
    <rPh sb="0" eb="2">
      <t>ダンジョ</t>
    </rPh>
    <rPh sb="2" eb="3">
      <t>ベツ</t>
    </rPh>
    <rPh sb="3" eb="6">
      <t>ジュウギョウイン</t>
    </rPh>
    <rPh sb="6" eb="8">
      <t>コウセイ</t>
    </rPh>
    <phoneticPr fontId="5"/>
  </si>
  <si>
    <t>男女別従業員構成（人）</t>
    <rPh sb="0" eb="2">
      <t>ダンジョ</t>
    </rPh>
    <rPh sb="2" eb="3">
      <t>ベツ</t>
    </rPh>
    <rPh sb="3" eb="6">
      <t>ジュウギョウイン</t>
    </rPh>
    <rPh sb="6" eb="8">
      <t>コウセイ</t>
    </rPh>
    <rPh sb="9" eb="10">
      <t>ニン</t>
    </rPh>
    <phoneticPr fontId="5"/>
  </si>
  <si>
    <t>男性</t>
    <rPh sb="0" eb="2">
      <t>ダンセイ</t>
    </rPh>
    <phoneticPr fontId="5"/>
  </si>
  <si>
    <t>女性</t>
    <rPh sb="0" eb="2">
      <t>ジョセイ</t>
    </rPh>
    <phoneticPr fontId="5"/>
  </si>
  <si>
    <t>その他従業員</t>
    <rPh sb="2" eb="3">
      <t>タ</t>
    </rPh>
    <rPh sb="3" eb="6">
      <t>ジュウギョウイン</t>
    </rPh>
    <phoneticPr fontId="5"/>
  </si>
  <si>
    <t>派遣従業員</t>
    <rPh sb="0" eb="2">
      <t>ハケン</t>
    </rPh>
    <rPh sb="2" eb="5">
      <t>ジュウギョウイン</t>
    </rPh>
    <phoneticPr fontId="5"/>
  </si>
  <si>
    <t>臨時従業員</t>
    <rPh sb="0" eb="2">
      <t>リンジ</t>
    </rPh>
    <rPh sb="2" eb="5">
      <t>ジュウギョウイン</t>
    </rPh>
    <phoneticPr fontId="5"/>
  </si>
  <si>
    <t>パートタイマー</t>
    <phoneticPr fontId="5"/>
  </si>
  <si>
    <t>常用従業員</t>
    <rPh sb="0" eb="2">
      <t>ジョウヨウ</t>
    </rPh>
    <rPh sb="2" eb="5">
      <t>ジュウギョウイン</t>
    </rPh>
    <phoneticPr fontId="5"/>
  </si>
  <si>
    <t>それ以外</t>
    <rPh sb="2" eb="4">
      <t>イガイ</t>
    </rPh>
    <phoneticPr fontId="5"/>
  </si>
  <si>
    <t>男性</t>
  </si>
  <si>
    <t>女性</t>
  </si>
  <si>
    <t>定めている</t>
  </si>
  <si>
    <t>定めていない</t>
  </si>
  <si>
    <t>策定した</t>
  </si>
  <si>
    <t>策定中</t>
  </si>
  <si>
    <t>策定しない</t>
  </si>
  <si>
    <t>知らない</t>
  </si>
  <si>
    <t>一時金支給状況（常用従業員）</t>
    <phoneticPr fontId="5"/>
  </si>
  <si>
    <t>冬期</t>
    <rPh sb="0" eb="2">
      <t>トウキ</t>
    </rPh>
    <phoneticPr fontId="5"/>
  </si>
  <si>
    <t>夏期</t>
    <rPh sb="0" eb="2">
      <t>カキ</t>
    </rPh>
    <phoneticPr fontId="5"/>
  </si>
  <si>
    <t>パートタイマーの平均時間給</t>
    <phoneticPr fontId="5"/>
  </si>
  <si>
    <t>あり</t>
    <phoneticPr fontId="5"/>
  </si>
  <si>
    <t>なし</t>
    <phoneticPr fontId="5"/>
  </si>
  <si>
    <t>あり</t>
    <phoneticPr fontId="5"/>
  </si>
  <si>
    <t>なし</t>
    <phoneticPr fontId="5"/>
  </si>
  <si>
    <t>なし</t>
    <phoneticPr fontId="5"/>
  </si>
  <si>
    <t>■最近の労働実態に関する自由意見を一部抜粋して紹介します。</t>
    <rPh sb="1" eb="3">
      <t>サイキン</t>
    </rPh>
    <rPh sb="4" eb="6">
      <t>ロウドウ</t>
    </rPh>
    <rPh sb="6" eb="8">
      <t>ジッタイ</t>
    </rPh>
    <rPh sb="9" eb="10">
      <t>カン</t>
    </rPh>
    <rPh sb="12" eb="14">
      <t>ジユウ</t>
    </rPh>
    <rPh sb="14" eb="16">
      <t>イケン</t>
    </rPh>
    <rPh sb="17" eb="19">
      <t>イチブ</t>
    </rPh>
    <rPh sb="19" eb="21">
      <t>バッスイ</t>
    </rPh>
    <rPh sb="23" eb="25">
      <t>ショウカイ</t>
    </rPh>
    <phoneticPr fontId="3"/>
  </si>
  <si>
    <t>　障がい者（パートタイマー含む）雇用率</t>
    <rPh sb="13" eb="14">
      <t>フク</t>
    </rPh>
    <rPh sb="16" eb="18">
      <t>コヨウ</t>
    </rPh>
    <rPh sb="18" eb="19">
      <t>リツ</t>
    </rPh>
    <phoneticPr fontId="3"/>
  </si>
  <si>
    <t>（棒グラフ用）</t>
  </si>
  <si>
    <t>パートタ
イマーb
岐阜市</t>
    <rPh sb="10" eb="12">
      <t>ギフ</t>
    </rPh>
    <rPh sb="12" eb="13">
      <t>シ</t>
    </rPh>
    <phoneticPr fontId="5"/>
  </si>
  <si>
    <t>問6-1-1
常用
従業員</t>
    <rPh sb="0" eb="1">
      <t>トイ</t>
    </rPh>
    <rPh sb="7" eb="9">
      <t>ジョウヨウ</t>
    </rPh>
    <rPh sb="10" eb="13">
      <t>ジュウギョウイン</t>
    </rPh>
    <phoneticPr fontId="5"/>
  </si>
  <si>
    <t>問6-1-4
派遣
従業員</t>
    <rPh sb="0" eb="1">
      <t>トイ</t>
    </rPh>
    <rPh sb="7" eb="9">
      <t>ハケン</t>
    </rPh>
    <rPh sb="10" eb="13">
      <t>ジュウギョウイン</t>
    </rPh>
    <phoneticPr fontId="5"/>
  </si>
  <si>
    <t>問6-2-1
常用
従業員</t>
    <rPh sb="0" eb="1">
      <t>トイ</t>
    </rPh>
    <rPh sb="7" eb="9">
      <t>ジョウヨウ</t>
    </rPh>
    <rPh sb="10" eb="13">
      <t>ジュウギョウイン</t>
    </rPh>
    <phoneticPr fontId="5"/>
  </si>
  <si>
    <t>問6-2-4
派遣
従業員</t>
    <rPh sb="0" eb="1">
      <t>トイ</t>
    </rPh>
    <rPh sb="7" eb="9">
      <t>ハケン</t>
    </rPh>
    <rPh sb="10" eb="13">
      <t>ジュウギョウイン</t>
    </rPh>
    <phoneticPr fontId="5"/>
  </si>
  <si>
    <t>増減</t>
    <rPh sb="0" eb="2">
      <t>ゾウゲン</t>
    </rPh>
    <phoneticPr fontId="3"/>
  </si>
  <si>
    <t>2①</t>
    <phoneticPr fontId="5"/>
  </si>
  <si>
    <t>従業員の男女別構成（うち岐阜市在住）</t>
    <rPh sb="0" eb="3">
      <t>ジュウギョウイン</t>
    </rPh>
    <rPh sb="4" eb="6">
      <t>ダンジョ</t>
    </rPh>
    <rPh sb="6" eb="7">
      <t>ベツ</t>
    </rPh>
    <rPh sb="7" eb="9">
      <t>コウセイ</t>
    </rPh>
    <rPh sb="12" eb="14">
      <t>ギフ</t>
    </rPh>
    <rPh sb="14" eb="15">
      <t>シ</t>
    </rPh>
    <rPh sb="15" eb="17">
      <t>ザイジュウ</t>
    </rPh>
    <phoneticPr fontId="5"/>
  </si>
  <si>
    <t>２①　従業員の男女別構成（うち岐阜市在住）</t>
    <rPh sb="3" eb="6">
      <t>ジュウギョウイン</t>
    </rPh>
    <rPh sb="7" eb="9">
      <t>ダンジョ</t>
    </rPh>
    <rPh sb="9" eb="10">
      <t>ベツ</t>
    </rPh>
    <rPh sb="10" eb="12">
      <t>コウセイ</t>
    </rPh>
    <rPh sb="15" eb="17">
      <t>ギフ</t>
    </rPh>
    <rPh sb="17" eb="18">
      <t>シ</t>
    </rPh>
    <rPh sb="18" eb="20">
      <t>ザイジュウ</t>
    </rPh>
    <phoneticPr fontId="5"/>
  </si>
  <si>
    <t>金融･保険業</t>
    <phoneticPr fontId="5"/>
  </si>
  <si>
    <t>パート
アルバイト</t>
  </si>
  <si>
    <t>３①　常用従業員の男女構成（うち岐阜市在住）</t>
    <rPh sb="3" eb="5">
      <t>ジョウヨウ</t>
    </rPh>
    <rPh sb="5" eb="8">
      <t>ジュウギョウイン</t>
    </rPh>
    <rPh sb="9" eb="11">
      <t>ダンジョ</t>
    </rPh>
    <rPh sb="11" eb="13">
      <t>コウセイ</t>
    </rPh>
    <phoneticPr fontId="5"/>
  </si>
  <si>
    <t>パート
アルバイト</t>
    <phoneticPr fontId="3"/>
  </si>
  <si>
    <t>■雇用に関して直面している問題について自由意見を一部抜粋して紹介します。</t>
    <rPh sb="1" eb="3">
      <t>コヨウ</t>
    </rPh>
    <rPh sb="4" eb="5">
      <t>カン</t>
    </rPh>
    <rPh sb="7" eb="9">
      <t>チョクメン</t>
    </rPh>
    <rPh sb="13" eb="15">
      <t>モンダイ</t>
    </rPh>
    <rPh sb="19" eb="21">
      <t>ジユウ</t>
    </rPh>
    <rPh sb="21" eb="23">
      <t>イケン</t>
    </rPh>
    <rPh sb="24" eb="26">
      <t>イチブ</t>
    </rPh>
    <rPh sb="26" eb="28">
      <t>バッスイ</t>
    </rPh>
    <rPh sb="30" eb="32">
      <t>ショウカイ</t>
    </rPh>
    <phoneticPr fontId="3"/>
  </si>
  <si>
    <t>問23 b　直面している問題について、問題解決のために行政に期待することがあれば自由にご記入ください。</t>
    <rPh sb="0" eb="1">
      <t>ト</t>
    </rPh>
    <rPh sb="6" eb="8">
      <t>チョクメン</t>
    </rPh>
    <rPh sb="12" eb="14">
      <t>モンダイ</t>
    </rPh>
    <rPh sb="19" eb="21">
      <t>モンダイ</t>
    </rPh>
    <rPh sb="21" eb="23">
      <t>カイケツ</t>
    </rPh>
    <rPh sb="27" eb="29">
      <t>ギョウセイ</t>
    </rPh>
    <rPh sb="30" eb="32">
      <t>キタイ</t>
    </rPh>
    <rPh sb="40" eb="42">
      <t>ジユウ</t>
    </rPh>
    <rPh sb="44" eb="46">
      <t>キニュウ</t>
    </rPh>
    <phoneticPr fontId="3"/>
  </si>
  <si>
    <t>50～99人</t>
    <phoneticPr fontId="5"/>
  </si>
  <si>
    <t>　女性活躍推進法にもとづく一般事業主行動計画策定</t>
    <rPh sb="1" eb="3">
      <t>ジョセイ</t>
    </rPh>
    <rPh sb="3" eb="5">
      <t>カツヤク</t>
    </rPh>
    <rPh sb="5" eb="7">
      <t>スイシン</t>
    </rPh>
    <rPh sb="7" eb="8">
      <t>ホウ</t>
    </rPh>
    <rPh sb="13" eb="15">
      <t>イッパン</t>
    </rPh>
    <rPh sb="15" eb="18">
      <t>ジギョウヌシ</t>
    </rPh>
    <rPh sb="18" eb="20">
      <t>コウドウ</t>
    </rPh>
    <rPh sb="20" eb="22">
      <t>ケイカク</t>
    </rPh>
    <rPh sb="22" eb="24">
      <t>サクテイ</t>
    </rPh>
    <phoneticPr fontId="3"/>
  </si>
  <si>
    <t>　　　○　雇用状況　　　　　　　　　　　　　　　○　退職金について</t>
    <rPh sb="26" eb="29">
      <t>タイショクキン</t>
    </rPh>
    <phoneticPr fontId="3"/>
  </si>
  <si>
    <t>　　　○　従業員数　　                　　　　　○　定年制について</t>
    <rPh sb="34" eb="37">
      <t>テイネンセイ</t>
    </rPh>
    <phoneticPr fontId="3"/>
  </si>
  <si>
    <t>　　　○　事業所の業種、規模　　　　　　　　　　○　休暇制度　　　　　　</t>
    <rPh sb="26" eb="28">
      <t>キュウカ</t>
    </rPh>
    <rPh sb="28" eb="30">
      <t>セイド</t>
    </rPh>
    <phoneticPr fontId="3"/>
  </si>
  <si>
    <t>建設業、製造業、情報通信業、運輸業、卸売業・小売業、金融業・保険業、不動産業・飲食店・宿泊業、医療・福祉、教育・学習支援業、サービス業、その他において、常用従業員等を雇用する事業所のうちから無作為に抽出した2500事業所。</t>
    <rPh sb="8" eb="10">
      <t>ジョウホウ</t>
    </rPh>
    <rPh sb="10" eb="13">
      <t>ツウシンギョウ</t>
    </rPh>
    <rPh sb="14" eb="17">
      <t>ウンユギョウ</t>
    </rPh>
    <rPh sb="18" eb="20">
      <t>オロシウリ</t>
    </rPh>
    <rPh sb="20" eb="21">
      <t>ギョウ</t>
    </rPh>
    <rPh sb="24" eb="25">
      <t>ギョウ</t>
    </rPh>
    <rPh sb="28" eb="29">
      <t>ギョウ</t>
    </rPh>
    <rPh sb="39" eb="41">
      <t>インショク</t>
    </rPh>
    <rPh sb="41" eb="42">
      <t>テン</t>
    </rPh>
    <rPh sb="43" eb="45">
      <t>シュクハク</t>
    </rPh>
    <rPh sb="45" eb="46">
      <t>ギョウ</t>
    </rPh>
    <rPh sb="47" eb="49">
      <t>イリョウ</t>
    </rPh>
    <rPh sb="50" eb="52">
      <t>フクシ</t>
    </rPh>
    <rPh sb="53" eb="55">
      <t>キョウイク</t>
    </rPh>
    <rPh sb="56" eb="58">
      <t>ガクシュウ</t>
    </rPh>
    <rPh sb="58" eb="60">
      <t>シエン</t>
    </rPh>
    <rPh sb="60" eb="61">
      <t>ギョウ</t>
    </rPh>
    <rPh sb="70" eb="71">
      <t>タ</t>
    </rPh>
    <rPh sb="81" eb="82">
      <t>トウ</t>
    </rPh>
    <phoneticPr fontId="3"/>
  </si>
  <si>
    <t>問37　最近の労働実態に関することで、特に感じておられることがあれば自由にご記入ください。</t>
    <rPh sb="0" eb="1">
      <t>ト</t>
    </rPh>
    <rPh sb="4" eb="6">
      <t>サイキン</t>
    </rPh>
    <rPh sb="7" eb="9">
      <t>ロウドウ</t>
    </rPh>
    <rPh sb="9" eb="11">
      <t>ジッタイ</t>
    </rPh>
    <rPh sb="12" eb="13">
      <t>カン</t>
    </rPh>
    <rPh sb="19" eb="20">
      <t>トク</t>
    </rPh>
    <rPh sb="21" eb="22">
      <t>カン</t>
    </rPh>
    <rPh sb="34" eb="36">
      <t>ジユウ</t>
    </rPh>
    <rPh sb="38" eb="40">
      <t>キニュウ</t>
    </rPh>
    <phoneticPr fontId="3"/>
  </si>
  <si>
    <t>7.5時間以上
8時間　未満</t>
    <rPh sb="3" eb="5">
      <t>ジカン</t>
    </rPh>
    <rPh sb="5" eb="7">
      <t>イジョウ</t>
    </rPh>
    <rPh sb="9" eb="11">
      <t>ジカン</t>
    </rPh>
    <rPh sb="12" eb="14">
      <t>ミマン</t>
    </rPh>
    <phoneticPr fontId="5"/>
  </si>
  <si>
    <t>４時間　以上
５時間　未満</t>
    <phoneticPr fontId="5"/>
  </si>
  <si>
    <t>５時間　以上
６時間　未満</t>
    <phoneticPr fontId="5"/>
  </si>
  <si>
    <t>６時間　以上
７時間　未満</t>
    <phoneticPr fontId="5"/>
  </si>
  <si>
    <t>７時間　以上</t>
    <phoneticPr fontId="3"/>
  </si>
  <si>
    <t>４時間　未満</t>
    <phoneticPr fontId="3"/>
  </si>
  <si>
    <t xml:space="preserve">【常用従業員の平均給与】
</t>
    <rPh sb="1" eb="3">
      <t>ジョウヨウ</t>
    </rPh>
    <rPh sb="3" eb="6">
      <t>ジュウギョウイン</t>
    </rPh>
    <rPh sb="7" eb="9">
      <t>ヘイキン</t>
    </rPh>
    <rPh sb="9" eb="11">
      <t>キュウヨ</t>
    </rPh>
    <phoneticPr fontId="5"/>
  </si>
  <si>
    <t>【一時金支給状況】</t>
    <rPh sb="1" eb="4">
      <t>イチジキン</t>
    </rPh>
    <rPh sb="4" eb="6">
      <t>シキュウ</t>
    </rPh>
    <rPh sb="6" eb="8">
      <t>ジョウキョウ</t>
    </rPh>
    <phoneticPr fontId="5"/>
  </si>
  <si>
    <t xml:space="preserve">【パートタイマーの平均時間給】
</t>
    <phoneticPr fontId="5"/>
  </si>
  <si>
    <t xml:space="preserve">【一日あたりの所定労働時間（常用従業員）】
</t>
    <phoneticPr fontId="5"/>
  </si>
  <si>
    <t xml:space="preserve">【一日あたりの平均労働時間（パートタイマー）】
</t>
    <rPh sb="7" eb="9">
      <t>ヘイキン</t>
    </rPh>
    <phoneticPr fontId="5"/>
  </si>
  <si>
    <t>【年次有給休暇の状況（従業員一人あたり）】</t>
    <phoneticPr fontId="5"/>
  </si>
  <si>
    <t xml:space="preserve">【パートタイマーの有給休暇制度】
</t>
    <phoneticPr fontId="5"/>
  </si>
  <si>
    <t xml:space="preserve">【常用従業員の社会・労働保険加入状況】
</t>
    <rPh sb="1" eb="3">
      <t>ジョウヨウ</t>
    </rPh>
    <rPh sb="3" eb="6">
      <t>ジュウギョウイン</t>
    </rPh>
    <phoneticPr fontId="5"/>
  </si>
  <si>
    <t xml:space="preserve">【パートタイマーの社会・労働保険加入率】
</t>
    <phoneticPr fontId="5"/>
  </si>
  <si>
    <t xml:space="preserve">【育児休業制度の有無】
</t>
    <phoneticPr fontId="5"/>
  </si>
  <si>
    <t xml:space="preserve">【従業員の削減】
</t>
    <rPh sb="1" eb="4">
      <t>ジュウギョウイン</t>
    </rPh>
    <rPh sb="5" eb="7">
      <t>サクゲン</t>
    </rPh>
    <phoneticPr fontId="3"/>
  </si>
  <si>
    <t xml:space="preserve">【介護休業制度の有無】
</t>
    <phoneticPr fontId="5"/>
  </si>
  <si>
    <t>計</t>
    <rPh sb="0" eb="1">
      <t>ケイ</t>
    </rPh>
    <phoneticPr fontId="5"/>
  </si>
  <si>
    <t xml:space="preserve">【次世代育成支援対策推進法にもとづく一般事業主行動計画について】
</t>
    <phoneticPr fontId="5"/>
  </si>
  <si>
    <t>教育・学習支援業</t>
    <phoneticPr fontId="5"/>
  </si>
  <si>
    <t>金融･保険業</t>
    <phoneticPr fontId="5"/>
  </si>
  <si>
    <t>　</t>
    <phoneticPr fontId="5"/>
  </si>
  <si>
    <t>【従業員の構成】
　</t>
    <phoneticPr fontId="3"/>
  </si>
  <si>
    <t>今年度</t>
    <rPh sb="0" eb="2">
      <t>コトシ</t>
    </rPh>
    <rPh sb="2" eb="3">
      <t>ド</t>
    </rPh>
    <phoneticPr fontId="3"/>
  </si>
  <si>
    <t>昨年度</t>
    <rPh sb="0" eb="2">
      <t>サクネン</t>
    </rPh>
    <rPh sb="2" eb="3">
      <t>ド</t>
    </rPh>
    <phoneticPr fontId="3"/>
  </si>
  <si>
    <t>和暦</t>
    <rPh sb="0" eb="2">
      <t>ワレキ</t>
    </rPh>
    <phoneticPr fontId="3"/>
  </si>
  <si>
    <t>略</t>
    <rPh sb="0" eb="1">
      <t>リャク</t>
    </rPh>
    <phoneticPr fontId="3"/>
  </si>
  <si>
    <t>１段落目</t>
    <rPh sb="1" eb="3">
      <t>ダンラク</t>
    </rPh>
    <rPh sb="3" eb="4">
      <t>メ</t>
    </rPh>
    <phoneticPr fontId="5"/>
  </si>
  <si>
    <t>２段落目</t>
    <rPh sb="1" eb="3">
      <t>ダンラク</t>
    </rPh>
    <rPh sb="3" eb="4">
      <t>メ</t>
    </rPh>
    <phoneticPr fontId="5"/>
  </si>
  <si>
    <t>３段落目</t>
    <rPh sb="1" eb="3">
      <t>ダンラク</t>
    </rPh>
    <rPh sb="3" eb="4">
      <t>メ</t>
    </rPh>
    <phoneticPr fontId="5"/>
  </si>
  <si>
    <t>規模別ではどの規模の事業所においても常用従業員が高い割合を示している。</t>
    <phoneticPr fontId="5"/>
  </si>
  <si>
    <t>1つ目</t>
    <rPh sb="2" eb="3">
      <t>メ</t>
    </rPh>
    <phoneticPr fontId="5"/>
  </si>
  <si>
    <t>２つ目</t>
    <rPh sb="2" eb="3">
      <t>メ</t>
    </rPh>
    <phoneticPr fontId="5"/>
  </si>
  <si>
    <t>３つ目</t>
    <rPh sb="2" eb="3">
      <t>メ</t>
    </rPh>
    <phoneticPr fontId="5"/>
  </si>
  <si>
    <t>業種別では、</t>
    <phoneticPr fontId="5"/>
  </si>
  <si>
    <t>「建設業」</t>
  </si>
  <si>
    <t>で常用従業員が高い割合を示している。「飲食店・宿泊業」では常用従業員よりパートが高い割合を示している。</t>
  </si>
  <si>
    <t>「製造業」</t>
  </si>
  <si>
    <t>「情報通信業」</t>
  </si>
  <si>
    <t>「運輸業」</t>
  </si>
  <si>
    <t>「卸売･小売業」</t>
  </si>
  <si>
    <t>「金融･保険業」</t>
  </si>
  <si>
    <t>「不動産業」</t>
  </si>
  <si>
    <t>「飲食店・宿泊業」</t>
  </si>
  <si>
    <t>「医療・福祉」</t>
  </si>
  <si>
    <t>「教育・学習支援業」</t>
  </si>
  <si>
    <t>「サービス業」</t>
  </si>
  <si>
    <t>「その他」</t>
  </si>
  <si>
    <t>締め部分</t>
    <rPh sb="0" eb="1">
      <t>シ</t>
    </rPh>
    <rPh sb="2" eb="4">
      <t>ブブン</t>
    </rPh>
    <phoneticPr fontId="5"/>
  </si>
  <si>
    <t>業種</t>
    <rPh sb="0" eb="2">
      <t>ギョウシュ</t>
    </rPh>
    <phoneticPr fontId="3"/>
  </si>
  <si>
    <t>事業規模</t>
    <rPh sb="0" eb="2">
      <t>ジギョウ</t>
    </rPh>
    <rPh sb="2" eb="4">
      <t>キボ</t>
    </rPh>
    <phoneticPr fontId="3"/>
  </si>
  <si>
    <t>雇用形態別では、男性は</t>
    <phoneticPr fontId="5"/>
  </si>
  <si>
    <t>において割合が高く、女性は</t>
    <phoneticPr fontId="5"/>
  </si>
  <si>
    <t>において割合が高い。</t>
  </si>
  <si>
    <t>において男性の割合が高く、</t>
    <rPh sb="4" eb="6">
      <t>ダンセイ</t>
    </rPh>
    <phoneticPr fontId="5"/>
  </si>
  <si>
    <t>においては女性の割合が高い。</t>
    <rPh sb="5" eb="7">
      <t>ジョセイ</t>
    </rPh>
    <phoneticPr fontId="5"/>
  </si>
  <si>
    <t>※</t>
    <phoneticPr fontId="5"/>
  </si>
  <si>
    <t>コピペ欄</t>
    <rPh sb="3" eb="4">
      <t>ラン</t>
    </rPh>
    <phoneticPr fontId="5"/>
  </si>
  <si>
    <t>前年男性</t>
    <rPh sb="0" eb="2">
      <t>ゼンネン</t>
    </rPh>
    <rPh sb="2" eb="4">
      <t>ダンセイ</t>
    </rPh>
    <phoneticPr fontId="5"/>
  </si>
  <si>
    <t>前年女性</t>
    <rPh sb="0" eb="2">
      <t>ゼンネン</t>
    </rPh>
    <rPh sb="2" eb="4">
      <t>ジョセイ</t>
    </rPh>
    <phoneticPr fontId="5"/>
  </si>
  <si>
    <t>で女性の割合が高く、それ以外はいずれも男性の割合が高い。</t>
    <phoneticPr fontId="5"/>
  </si>
  <si>
    <t>１つめ</t>
    <phoneticPr fontId="5"/>
  </si>
  <si>
    <t>２つめ</t>
  </si>
  <si>
    <t>３つめ</t>
  </si>
  <si>
    <t>４つめ</t>
  </si>
  <si>
    <t>５つめ</t>
  </si>
  <si>
    <t>前年↓</t>
    <rPh sb="0" eb="2">
      <t>ゼンネン</t>
    </rPh>
    <phoneticPr fontId="5"/>
  </si>
  <si>
    <t>編集はコピペの後で↓</t>
    <rPh sb="0" eb="2">
      <t>ヘンシュウ</t>
    </rPh>
    <rPh sb="7" eb="8">
      <t>アト</t>
    </rPh>
    <phoneticPr fontId="5"/>
  </si>
  <si>
    <t>の割合が、</t>
    <phoneticPr fontId="5"/>
  </si>
  <si>
    <t>が他の業種に比べ比較的高い割合を示している。</t>
  </si>
  <si>
    <t>40歳以上の中高年層では</t>
    <phoneticPr fontId="5"/>
  </si>
  <si>
    <t>１つめ</t>
    <phoneticPr fontId="5"/>
  </si>
  <si>
    <t>が他の業種と比べて高い割合を示している。</t>
  </si>
  <si>
    <t>業種別では、</t>
    <phoneticPr fontId="5"/>
  </si>
  <si>
    <t>業種別では、特に</t>
    <phoneticPr fontId="5"/>
  </si>
  <si>
    <t>において、雇用人数が多い。</t>
    <rPh sb="10" eb="11">
      <t>オオ</t>
    </rPh>
    <phoneticPr fontId="5"/>
  </si>
  <si>
    <t>業種別では、</t>
    <phoneticPr fontId="5"/>
  </si>
  <si>
    <t>において外国人の雇用が高い割合を示している。</t>
  </si>
  <si>
    <t>前年</t>
    <rPh sb="0" eb="2">
      <t>ゼンネン</t>
    </rPh>
    <phoneticPr fontId="5"/>
  </si>
  <si>
    <t>で中途採用者の雇用割合が高い。</t>
    <phoneticPr fontId="5"/>
  </si>
  <si>
    <t>規模別では、100人以上の規模の割合が高い。</t>
  </si>
  <si>
    <t>で労働組合ありの割合が高い。</t>
    <phoneticPr fontId="5"/>
  </si>
  <si>
    <t>が他の業種と比較して平均年齢が低く、</t>
  </si>
  <si>
    <t>業種別では、</t>
    <phoneticPr fontId="5"/>
  </si>
  <si>
    <t>業種別では、男性は</t>
    <rPh sb="6" eb="8">
      <t>ダンセイ</t>
    </rPh>
    <phoneticPr fontId="5"/>
  </si>
  <si>
    <t>で、</t>
    <phoneticPr fontId="5"/>
  </si>
  <si>
    <t>女性は</t>
    <rPh sb="0" eb="2">
      <t>ジョセイ</t>
    </rPh>
    <phoneticPr fontId="5"/>
  </si>
  <si>
    <t>で高い値を示した。</t>
  </si>
  <si>
    <t>「1～4人」</t>
  </si>
  <si>
    <t>「5～9人」</t>
  </si>
  <si>
    <t>「10～29人」</t>
  </si>
  <si>
    <t>「30～49人」</t>
  </si>
  <si>
    <t>「50～99人」</t>
  </si>
  <si>
    <t>「100人以上」</t>
  </si>
  <si>
    <t>規模別では、男性は</t>
  </si>
  <si>
    <t>男性の一時金（賞与）の支給状況は右グラフのとおりとなった。</t>
  </si>
  <si>
    <t>１位</t>
    <rPh sb="1" eb="2">
      <t>イ</t>
    </rPh>
    <phoneticPr fontId="5"/>
  </si>
  <si>
    <t>２位</t>
    <rPh sb="1" eb="2">
      <t>イ</t>
    </rPh>
    <phoneticPr fontId="5"/>
  </si>
  <si>
    <t>３位</t>
    <rPh sb="1" eb="2">
      <t>イ</t>
    </rPh>
    <phoneticPr fontId="5"/>
  </si>
  <si>
    <t>で高い結果となった。</t>
    <phoneticPr fontId="5"/>
  </si>
  <si>
    <t>業種別では、</t>
    <phoneticPr fontId="5"/>
  </si>
  <si>
    <t>規模別においては、</t>
  </si>
  <si>
    <t>１つめ</t>
    <phoneticPr fontId="5"/>
  </si>
  <si>
    <t>規模の事業所の所定内給与比率がやや低い。</t>
  </si>
  <si>
    <t>の所定外給与額がやや多く、他の業種と比較して所定内給与比率が低い。</t>
    <phoneticPr fontId="5"/>
  </si>
  <si>
    <t>は他業種に比べ低い割合を示した。</t>
  </si>
  <si>
    <t>概ねどの業種も全体的に高い割合を示しているが、</t>
  </si>
  <si>
    <t>業種別に常用従業員の年齢分布（うち岐阜市在住）をみると、多くの業種で40歳代の割合が高い傾向にあった。</t>
  </si>
  <si>
    <t>10歳代～30歳代の若年層では</t>
    <phoneticPr fontId="5"/>
  </si>
  <si>
    <t>女性の一時金（賞与）の支給状況は右グラフのとおりとなった。</t>
    <rPh sb="0" eb="2">
      <t>ジョセイ</t>
    </rPh>
    <phoneticPr fontId="5"/>
  </si>
  <si>
    <t>男女別新卒者採用率は、回答のあった事業所から卒業学歴別に男女別割合を表している。</t>
  </si>
  <si>
    <t>１つめ</t>
    <phoneticPr fontId="5"/>
  </si>
  <si>
    <t>が他と比べ高い割合を示している。</t>
  </si>
  <si>
    <t>新規学卒者の初任給は、右グラフのとおりとなった。</t>
  </si>
  <si>
    <t>であった。</t>
  </si>
  <si>
    <t>業種別では、「文書」による通知を行なっている事業所は</t>
  </si>
  <si>
    <t>が、</t>
  </si>
  <si>
    <t>「口頭」による通知は</t>
  </si>
  <si>
    <t>が、他の業種に比べ高い割合を示している。</t>
  </si>
  <si>
    <t>業種別では、</t>
  </si>
  <si>
    <t>が他の業種より「あり」と回答した割合が高い。</t>
  </si>
  <si>
    <t>パートタイマーの社会保険・労働保険の加入状況について、右グラフのとおりとなった。</t>
  </si>
  <si>
    <t>業種別においては、</t>
  </si>
  <si>
    <t>業種別では、正社員区分で</t>
  </si>
  <si>
    <t>が他の業種より多い人数を示している。</t>
  </si>
  <si>
    <t>　常用従業員の男女別構成（岐阜市在住）をみると、全体では男性が58.0%、女性が42.0%の結果となった。
　雇用形態別では、「医療・福祉」「教育・学習支援業」で女性の割合が高く、それ以外はいずれも男性の割合が高い。
　規模別では全てにおいて男性の常用従業員の割合は50％を超えて占めている。
※常用従業員の岐阜市在住割合は、全体20,769人のうち岐阜市9,859人（47.5%）であった。（一部の事業所で未回答あり、最終項の資料・集計より参照）</t>
    <phoneticPr fontId="5"/>
  </si>
  <si>
    <t>一方「不動産業」は平均年齢が50歳を超え、高い数値を示した。</t>
    <rPh sb="18" eb="19">
      <t>コ</t>
    </rPh>
    <rPh sb="23" eb="25">
      <t>スウチ</t>
    </rPh>
    <rPh sb="26" eb="27">
      <t>シメ</t>
    </rPh>
    <phoneticPr fontId="5"/>
  </si>
  <si>
    <r>
      <t xml:space="preserve">全体
</t>
    </r>
    <r>
      <rPr>
        <sz val="6"/>
        <color indexed="8"/>
        <rFont val="ＭＳ ゴシック"/>
        <family val="3"/>
        <charset val="128"/>
      </rPr>
      <t>(重複除く)</t>
    </r>
    <rPh sb="0" eb="2">
      <t>ゼンタイ</t>
    </rPh>
    <rPh sb="4" eb="6">
      <t>チョウフク</t>
    </rPh>
    <rPh sb="6" eb="7">
      <t>ノゾ</t>
    </rPh>
    <phoneticPr fontId="5"/>
  </si>
  <si>
    <t>全体　新卒採用社数
(男女重複除く)</t>
    <rPh sb="0" eb="2">
      <t>ゼンタイ</t>
    </rPh>
    <rPh sb="3" eb="5">
      <t>シンソツ</t>
    </rPh>
    <rPh sb="5" eb="7">
      <t>サイヨウ</t>
    </rPh>
    <rPh sb="7" eb="8">
      <t>シャ</t>
    </rPh>
    <rPh sb="8" eb="9">
      <t>スウ</t>
    </rPh>
    <rPh sb="11" eb="13">
      <t>ダンジョ</t>
    </rPh>
    <rPh sb="13" eb="15">
      <t>チョウフク</t>
    </rPh>
    <rPh sb="15" eb="16">
      <t>ノゾ</t>
    </rPh>
    <phoneticPr fontId="5"/>
  </si>
  <si>
    <t>建設業1</t>
    <rPh sb="0" eb="2">
      <t>ケンセツ</t>
    </rPh>
    <rPh sb="2" eb="3">
      <t>ギョウ</t>
    </rPh>
    <phoneticPr fontId="1"/>
  </si>
  <si>
    <t>建設業2</t>
    <rPh sb="0" eb="3">
      <t>ケンセツギョウ</t>
    </rPh>
    <phoneticPr fontId="1"/>
  </si>
  <si>
    <t>卸売・小売業1</t>
    <rPh sb="0" eb="2">
      <t>オロシウリ</t>
    </rPh>
    <rPh sb="3" eb="6">
      <t>コウリギョウ</t>
    </rPh>
    <phoneticPr fontId="1"/>
  </si>
  <si>
    <t>,</t>
    <phoneticPr fontId="3"/>
  </si>
  <si>
    <t>「1～4人」,「5～9人」,「10～29人」,「30～49人」,「50～99人」,「100人以上」</t>
    <phoneticPr fontId="3"/>
  </si>
  <si>
    <t>平成</t>
    <rPh sb="0" eb="2">
      <t>ヘイセイ</t>
    </rPh>
    <phoneticPr fontId="3"/>
  </si>
  <si>
    <t>令和</t>
    <rPh sb="0" eb="1">
      <t>レイ</t>
    </rPh>
    <rPh sb="1" eb="2">
      <t>ワ</t>
    </rPh>
    <phoneticPr fontId="3"/>
  </si>
  <si>
    <t>雇用形態別では、</t>
    <phoneticPr fontId="5"/>
  </si>
  <si>
    <t>規模別では、概ね規模が小さいほど平均勤続年数が長い傾向にあった。男性は全ての規模において平均勤続年数が10年以上であった。</t>
    <rPh sb="6" eb="7">
      <t>オオム</t>
    </rPh>
    <phoneticPr fontId="5"/>
  </si>
  <si>
    <t>問１</t>
    <rPh sb="0" eb="1">
      <t>トイ</t>
    </rPh>
    <phoneticPr fontId="5"/>
  </si>
  <si>
    <t>業種</t>
    <rPh sb="0" eb="2">
      <t>ギョウシュ</t>
    </rPh>
    <phoneticPr fontId="5"/>
  </si>
  <si>
    <t>、</t>
    <phoneticPr fontId="5"/>
  </si>
  <si>
    <t>業種別新卒者採用率は、業種別に回答のあった事業所の割合を表したもので、男性は</t>
    <rPh sb="35" eb="37">
      <t>ダンセイ</t>
    </rPh>
    <phoneticPr fontId="5"/>
  </si>
  <si>
    <t>女性は</t>
    <rPh sb="0" eb="2">
      <t>ジョセイ</t>
    </rPh>
    <phoneticPr fontId="5"/>
  </si>
  <si>
    <t>業種別において初任給が最も高いものは大・院卒の</t>
    <rPh sb="18" eb="19">
      <t>ダイ</t>
    </rPh>
    <rPh sb="20" eb="21">
      <t>イン</t>
    </rPh>
    <rPh sb="21" eb="22">
      <t>ソツ</t>
    </rPh>
    <phoneticPr fontId="5"/>
  </si>
  <si>
    <t>規模別で見ると、全ての規模において、大・院卒が高い結果となった。</t>
    <rPh sb="8" eb="9">
      <t>スベ</t>
    </rPh>
    <rPh sb="11" eb="13">
      <t>キボ</t>
    </rPh>
    <phoneticPr fontId="5"/>
  </si>
  <si>
    <t>製造業2</t>
    <rPh sb="0" eb="3">
      <t>セイゾウギョウ</t>
    </rPh>
    <phoneticPr fontId="1"/>
  </si>
  <si>
    <t>建設業1</t>
    <rPh sb="0" eb="3">
      <t>ケンセツギョウ</t>
    </rPh>
    <phoneticPr fontId="3"/>
  </si>
  <si>
    <t>岐阜市経済部労働雇用課</t>
    <rPh sb="0" eb="2">
      <t>ギフ</t>
    </rPh>
    <rPh sb="2" eb="3">
      <t>シ</t>
    </rPh>
    <rPh sb="3" eb="5">
      <t>ケイザイ</t>
    </rPh>
    <rPh sb="5" eb="6">
      <t>ブ</t>
    </rPh>
    <rPh sb="6" eb="8">
      <t>ロウドウ</t>
    </rPh>
    <rPh sb="8" eb="10">
      <t>コヨウ</t>
    </rPh>
    <rPh sb="10" eb="11">
      <t>カ</t>
    </rPh>
    <phoneticPr fontId="3"/>
  </si>
  <si>
    <t>　　　岐阜市経済部労働雇用課</t>
    <rPh sb="6" eb="8">
      <t>ケイザイ</t>
    </rPh>
    <rPh sb="8" eb="9">
      <t>ブ</t>
    </rPh>
    <rPh sb="9" eb="13">
      <t>ロウドウコヨウ</t>
    </rPh>
    <rPh sb="13" eb="14">
      <t>カ</t>
    </rPh>
    <phoneticPr fontId="3"/>
  </si>
  <si>
    <t>で女性の割合が高く、それ以外はいずれも男性の割合が高い。</t>
    <rPh sb="12" eb="14">
      <t>イガイ</t>
    </rPh>
    <rPh sb="19" eb="21">
      <t>ダンセイ</t>
    </rPh>
    <rPh sb="22" eb="24">
      <t>ワリアイ</t>
    </rPh>
    <rPh sb="25" eb="26">
      <t>タカ</t>
    </rPh>
    <phoneticPr fontId="5"/>
  </si>
  <si>
    <t>建設業3</t>
    <rPh sb="0" eb="3">
      <t>ケンセツギョウ</t>
    </rPh>
    <phoneticPr fontId="1"/>
  </si>
  <si>
    <t>医療・福祉</t>
    <rPh sb="0" eb="2">
      <t>イリョウ</t>
    </rPh>
    <rPh sb="3" eb="5">
      <t>フクシ</t>
    </rPh>
    <phoneticPr fontId="3"/>
  </si>
  <si>
    <t>製造業1</t>
    <rPh sb="0" eb="3">
      <t>セイゾウギョウ</t>
    </rPh>
    <phoneticPr fontId="1"/>
  </si>
  <si>
    <t>医療・福祉</t>
    <rPh sb="0" eb="2">
      <t>イリョウ</t>
    </rPh>
    <rPh sb="3" eb="5">
      <t>フクシ</t>
    </rPh>
    <phoneticPr fontId="1"/>
  </si>
  <si>
    <t>教育・学習支援業</t>
    <rPh sb="0" eb="2">
      <t>キョウイク</t>
    </rPh>
    <rPh sb="3" eb="8">
      <t>ガクシュウシエンギョウ</t>
    </rPh>
    <phoneticPr fontId="1"/>
  </si>
  <si>
    <t>サービス業2</t>
    <rPh sb="4" eb="5">
      <t>ギョウ</t>
    </rPh>
    <phoneticPr fontId="1"/>
  </si>
  <si>
    <t>年　3　月</t>
    <rPh sb="0" eb="1">
      <t>ネン</t>
    </rPh>
    <rPh sb="4" eb="5">
      <t>ガツ</t>
    </rPh>
    <phoneticPr fontId="3"/>
  </si>
  <si>
    <t>令和4年</t>
    <rPh sb="0" eb="2">
      <t>レイワ</t>
    </rPh>
    <rPh sb="3" eb="4">
      <t>ネン</t>
    </rPh>
    <phoneticPr fontId="3"/>
  </si>
  <si>
    <t>　パワーハラスメントへの対策</t>
    <rPh sb="12" eb="14">
      <t>タイサク</t>
    </rPh>
    <phoneticPr fontId="3"/>
  </si>
  <si>
    <t>規模別では「100人以上」以外で男性の常用従業員の割合は50％を超えて占めている。</t>
  </si>
  <si>
    <t>を除いて85％以上の高い加入率を示している。</t>
    <rPh sb="7" eb="9">
      <t>イジョウ</t>
    </rPh>
    <phoneticPr fontId="5"/>
  </si>
  <si>
    <t>規模別では、特に「5～9人」規模の事業所で従業員の削減が行われている。</t>
    <phoneticPr fontId="3"/>
  </si>
  <si>
    <t>が健康保険・厚生年金・雇用保険において加入率が高く、「運輸業」が労災保険において加入率が高い。</t>
    <rPh sb="1" eb="3">
      <t>ケンコウ</t>
    </rPh>
    <rPh sb="3" eb="5">
      <t>ホケン</t>
    </rPh>
    <rPh sb="6" eb="8">
      <t>コウセイ</t>
    </rPh>
    <rPh sb="8" eb="10">
      <t>ネンキン</t>
    </rPh>
    <rPh sb="11" eb="15">
      <t>コヨウホケン</t>
    </rPh>
    <rPh sb="19" eb="22">
      <t>カニュウリツ</t>
    </rPh>
    <rPh sb="23" eb="24">
      <t>タカ</t>
    </rPh>
    <rPh sb="27" eb="29">
      <t>ウンユ</t>
    </rPh>
    <rPh sb="29" eb="30">
      <t>ギョウ</t>
    </rPh>
    <rPh sb="32" eb="34">
      <t>ロウサイ</t>
    </rPh>
    <rPh sb="34" eb="36">
      <t>ホケン</t>
    </rPh>
    <phoneticPr fontId="5"/>
  </si>
  <si>
    <t>卸売・小売業1</t>
    <rPh sb="0" eb="2">
      <t>オロシウリ</t>
    </rPh>
    <rPh sb="3" eb="6">
      <t>コウリギョウ</t>
    </rPh>
    <phoneticPr fontId="3"/>
  </si>
  <si>
    <t>卸売・小売業2</t>
    <rPh sb="0" eb="2">
      <t>オロシウリ</t>
    </rPh>
    <rPh sb="3" eb="6">
      <t>コウリギョウ</t>
    </rPh>
    <phoneticPr fontId="3"/>
  </si>
  <si>
    <t>飲食店・宿泊業</t>
    <rPh sb="0" eb="3">
      <t>インショクテン</t>
    </rPh>
    <rPh sb="4" eb="7">
      <t>シュクハクギョウ</t>
    </rPh>
    <phoneticPr fontId="3"/>
  </si>
  <si>
    <t>サービス業1</t>
    <rPh sb="4" eb="5">
      <t>ギョウ</t>
    </rPh>
    <phoneticPr fontId="3"/>
  </si>
  <si>
    <t>製造業</t>
    <rPh sb="0" eb="3">
      <t>セイゾウギョウ</t>
    </rPh>
    <phoneticPr fontId="3"/>
  </si>
  <si>
    <t>規模別では、「30～49人」の事業所において、雇用人数が多い。</t>
    <rPh sb="12" eb="13">
      <t>ニン</t>
    </rPh>
    <rPh sb="28" eb="29">
      <t>オオ</t>
    </rPh>
    <phoneticPr fontId="5"/>
  </si>
  <si>
    <t>R3冬</t>
    <rPh sb="2" eb="3">
      <t>フユ</t>
    </rPh>
    <phoneticPr fontId="5"/>
  </si>
  <si>
    <t>R4夏</t>
    <rPh sb="2" eb="3">
      <t>ナツ</t>
    </rPh>
    <phoneticPr fontId="5"/>
  </si>
  <si>
    <t>パート
男性</t>
    <rPh sb="4" eb="6">
      <t>ダンセイ</t>
    </rPh>
    <phoneticPr fontId="5"/>
  </si>
  <si>
    <t>パート
女性</t>
    <rPh sb="4" eb="6">
      <t>ジョセイ</t>
    </rPh>
    <phoneticPr fontId="5"/>
  </si>
  <si>
    <t>パート
全体</t>
    <rPh sb="4" eb="6">
      <t>ゼンタイ</t>
    </rPh>
    <phoneticPr fontId="5"/>
  </si>
  <si>
    <t>　従業員の雇用形態別の構成をみると、「常用従業員」は66.5%となった。
　業種別では、「情報通信業」「建設業」「金融･保険業」で常用従業員が高い割合を示している。「飲食店・宿泊業」では常用従業員よりパートが高い割合を示している。
　規模別ではどの規模の事業所においても常用従業員が高い割合を示している。</t>
  </si>
  <si>
    <t>　従業員の男女別構成をみると、全体では男性が52.6%、女性が47.4%の結果となった。
　雇用形態別では、男性は「常用従業員」において割合が高く、女性は「パートタイマー」「臨時従業員」「派遣従業員」「その他従業員」において割合が高い。
　男性・女性の全従業員のうち常用従業員の割合は、男性は79.6%、女性は52.%となった。</t>
  </si>
  <si>
    <t>　従業員の男女別構成（岐阜市在住）をみると、全体では男性が48.4%、女性が51.6%の結果となった。
　雇用形態別では、「常用従業員」において男性の割合が高く、「パートタイマー」「臨時従業員」「派遣従業員」「その他従業員」においては女性の割合が高い。
　男性・女性の全従業員のうち常用従業員の割合は、男性は77.8%(前年82.6%）と4.8ポイント減、女性は53.3%(前年53.5%）と0.2ポイント減となった。
※全従業員の岐阜市在住割合は、全体40,898人のうち岐阜市19,474人（47.6%）であった。（一部の事業所で未回答あり、最終項の資料・集計より参照）</t>
  </si>
  <si>
    <t>男女別年齢構成では、男性は50歳代が、女性は20歳代が最も割合が高かった。</t>
    <phoneticPr fontId="5"/>
  </si>
  <si>
    <t>　常用従業員の年齢別構成では、全体で50歳代の割合が最も高く、10歳代が最も低い。また60歳以上は全体で13.7%（前年12.9%）となった。
　10歳代～30歳代の若年層（38.3%）と40歳以上の中高年層（61.7%）を比較すると、中高年層の割合が高くなっている。
　男女別年齢構成では、男性は50歳代が、女性は20歳代が最も割合が高かった。</t>
  </si>
  <si>
    <t>規模別ではいずれも男性の割合が高い。</t>
    <phoneticPr fontId="5"/>
  </si>
  <si>
    <t>規模別では、「100人以上」の事業所がやや高い割合を示している。</t>
    <rPh sb="11" eb="13">
      <t>イジョウ</t>
    </rPh>
    <phoneticPr fontId="5"/>
  </si>
  <si>
    <t>　パートタイマーの雇用率は、全体で30.5%と前年調査(32.0%)から1.5ポイント減となった。男女別で比較すると、女性の方が高い割合を示している。
　業種別では、「飲食店・宿泊業」「教育・学習支援業」が他の業種と比べて高い割合を示している。
　規模別では、「100人以上」の事業所がやや高い割合を示している。</t>
  </si>
  <si>
    <t>規模別では、「100人以上」の事業所で81.9％であった。</t>
    <phoneticPr fontId="5"/>
  </si>
  <si>
    <t>　障がい者を雇用している事業所は、全体で13.6%と前年調査(13.8%)から0.2ポイント減となった。
　業種別では、「運輸業」「情報通信業」「医療・福祉」が他の業種と比べて高い割合を示している。
　規模別では、「100人以上」の事業所で81.9％であった。</t>
  </si>
  <si>
    <t>　障がい者を雇用している事業所は全体で174社で、そのうち障がい者の常用雇用は243人、パート等雇用は315人であった。
　業種別では、特に「サービス業」「製造業」「医療・福祉」において、雇用人数が多い。
　規模別では、「100人以上」の事業所において、雇用人数が多い。</t>
  </si>
  <si>
    <t>規模別でも、「1～4人以上」規模の労災保険以外において90％以上の高い加入率を示しており、「50～99人」規模は100%を占める。</t>
    <rPh sb="14" eb="16">
      <t>キボ</t>
    </rPh>
    <rPh sb="17" eb="21">
      <t>ロウサイホケン</t>
    </rPh>
    <rPh sb="21" eb="23">
      <t>イガイ</t>
    </rPh>
    <phoneticPr fontId="5"/>
  </si>
  <si>
    <t>　常用従業員の平均年齢は、男性が48.5歳、女性が46.6歳となった
　業種別では、「情報通信業」が他の業種と比較して平均年齢が低く、一方「不動産業」は平均年齢が50歳を超え、高い数値を示した。</t>
  </si>
  <si>
    <t>　常用従業員の平均勤続年数は、男性が12.0年、女性は10.0年となった。
　業種別では、「運送業」「医療・福祉」「その他」の女性が平均勤続年数10年未満であった。また男性・女性共に「飲食店・宿泊業」がほかの業種と比較して平均勤続年数が長い傾向にあった。
　規模別では、概ね規模が小さいほど平均勤続年数が長い傾向にあった。男性は全ての規模において平均勤続年数が10年以上であった。</t>
  </si>
  <si>
    <t>規模別では、「100人以上」の事業所が、各保険項目において高い割合を示している。</t>
    <rPh sb="10" eb="11">
      <t>ニン</t>
    </rPh>
    <rPh sb="11" eb="13">
      <t>イジョウ</t>
    </rPh>
    <phoneticPr fontId="5"/>
  </si>
  <si>
    <t>　パートタイマーの社会保険・労働保険の加入状況について、右グラフのとおりとなった。
　業種別においては、「情報通信業」が健康保険・厚生年金・雇用保険において加入率が高く、「運輸業」が労災保険において加入率が高い。
　規模別では、「100人以上」の事業所が、各保険項目において高い割合を示している。</t>
  </si>
  <si>
    <t>令和5年</t>
    <rPh sb="0" eb="2">
      <t>レイワ</t>
    </rPh>
    <rPh sb="3" eb="4">
      <t>ネン</t>
    </rPh>
    <phoneticPr fontId="3"/>
  </si>
  <si>
    <t>　令和5年度の常用従業員の一日あたり所定労働時間について、前年比で「7.5時間以上8時間未満」「8時間｣「8時間超」が増加した結果となった。</t>
    <rPh sb="1" eb="3">
      <t>レイワ</t>
    </rPh>
    <rPh sb="37" eb="39">
      <t>ジカン</t>
    </rPh>
    <rPh sb="39" eb="41">
      <t>イジョウ</t>
    </rPh>
    <rPh sb="42" eb="44">
      <t>ジカン</t>
    </rPh>
    <rPh sb="44" eb="46">
      <t>ミマン</t>
    </rPh>
    <rPh sb="56" eb="57">
      <t>コ</t>
    </rPh>
    <rPh sb="59" eb="61">
      <t>ゾウカ</t>
    </rPh>
    <phoneticPr fontId="3"/>
  </si>
  <si>
    <t>　令和4年度の結果と比べて「6時間以上7時間未満」「7時間以上」が増加した結果となった。</t>
    <rPh sb="1" eb="3">
      <t>レイワ</t>
    </rPh>
    <rPh sb="4" eb="6">
      <t>ネンド</t>
    </rPh>
    <rPh sb="15" eb="17">
      <t>ジカン</t>
    </rPh>
    <rPh sb="17" eb="19">
      <t>イジョウ</t>
    </rPh>
    <rPh sb="20" eb="24">
      <t>ジカンミマン</t>
    </rPh>
    <rPh sb="29" eb="31">
      <t>イジョウ</t>
    </rPh>
    <rPh sb="33" eb="35">
      <t>ゾウカ</t>
    </rPh>
    <phoneticPr fontId="3"/>
  </si>
  <si>
    <t>　令和4年度と比較して、「取得日数」が0.3日増加、「取得率」が2.8%増加した。</t>
    <rPh sb="1" eb="3">
      <t>レイワ</t>
    </rPh>
    <rPh sb="13" eb="17">
      <t>シュトクニッスウ</t>
    </rPh>
    <rPh sb="22" eb="23">
      <t>ニチ</t>
    </rPh>
    <rPh sb="23" eb="25">
      <t>ゾウカ</t>
    </rPh>
    <rPh sb="27" eb="29">
      <t>シュトク</t>
    </rPh>
    <rPh sb="29" eb="30">
      <t>リツ</t>
    </rPh>
    <rPh sb="36" eb="38">
      <t>ゾウカ</t>
    </rPh>
    <phoneticPr fontId="3"/>
  </si>
  <si>
    <t>　令和5年4月1日から令和5年7月31日までの期間で従業員の削減を行った件数が51社（2.7％）、今後削減を予定している件数が9社（0.5％）であった。</t>
    <rPh sb="1" eb="3">
      <t>レイワ</t>
    </rPh>
    <rPh sb="4" eb="5">
      <t>ネン</t>
    </rPh>
    <rPh sb="5" eb="6">
      <t>ヘイネン</t>
    </rPh>
    <rPh sb="6" eb="7">
      <t>ガツ</t>
    </rPh>
    <rPh sb="8" eb="9">
      <t>ニチ</t>
    </rPh>
    <rPh sb="11" eb="13">
      <t>レイワ</t>
    </rPh>
    <rPh sb="14" eb="15">
      <t>ネン</t>
    </rPh>
    <rPh sb="16" eb="17">
      <t>ガツ</t>
    </rPh>
    <rPh sb="19" eb="20">
      <t>ニチ</t>
    </rPh>
    <rPh sb="23" eb="25">
      <t>キカン</t>
    </rPh>
    <rPh sb="26" eb="28">
      <t>ジュウギョウ</t>
    </rPh>
    <rPh sb="28" eb="29">
      <t>イン</t>
    </rPh>
    <rPh sb="30" eb="32">
      <t>サクゲン</t>
    </rPh>
    <rPh sb="33" eb="34">
      <t>オコナ</t>
    </rPh>
    <rPh sb="36" eb="38">
      <t>ケンスウ</t>
    </rPh>
    <rPh sb="41" eb="42">
      <t>シャ</t>
    </rPh>
    <rPh sb="49" eb="51">
      <t>コンゴ</t>
    </rPh>
    <rPh sb="51" eb="53">
      <t>サクゲン</t>
    </rPh>
    <rPh sb="54" eb="56">
      <t>ヨテイ</t>
    </rPh>
    <rPh sb="60" eb="62">
      <t>ケンスウ</t>
    </rPh>
    <rPh sb="64" eb="65">
      <t>シャ</t>
    </rPh>
    <phoneticPr fontId="3"/>
  </si>
  <si>
    <t>建設業の人材、特に若年層の確保が難しい。中小企業に対して人事確保が難しい。中小企業に対して人事確保のための公的支援を望む。仕事がきついわりに賃金が低く、公的事業の単価を上げてほしい。</t>
    <rPh sb="0" eb="3">
      <t>ケンセツギョウ</t>
    </rPh>
    <rPh sb="4" eb="6">
      <t>ジンザイ</t>
    </rPh>
    <rPh sb="7" eb="8">
      <t>トク</t>
    </rPh>
    <rPh sb="9" eb="12">
      <t>ジャクネンソウ</t>
    </rPh>
    <rPh sb="13" eb="15">
      <t>カクホ</t>
    </rPh>
    <rPh sb="16" eb="17">
      <t>ムズカ</t>
    </rPh>
    <rPh sb="20" eb="24">
      <t>チュウショウキギョウ</t>
    </rPh>
    <rPh sb="25" eb="26">
      <t>タイ</t>
    </rPh>
    <rPh sb="28" eb="30">
      <t>ジンジ</t>
    </rPh>
    <rPh sb="30" eb="32">
      <t>カクホ</t>
    </rPh>
    <rPh sb="33" eb="34">
      <t>ムズカ</t>
    </rPh>
    <rPh sb="37" eb="41">
      <t>チュウショウキギョウ</t>
    </rPh>
    <rPh sb="42" eb="43">
      <t>タイ</t>
    </rPh>
    <rPh sb="45" eb="47">
      <t>ジンジ</t>
    </rPh>
    <rPh sb="47" eb="49">
      <t>カクホ</t>
    </rPh>
    <rPh sb="53" eb="55">
      <t>コウテキ</t>
    </rPh>
    <rPh sb="55" eb="57">
      <t>シエン</t>
    </rPh>
    <rPh sb="58" eb="59">
      <t>ノゾ</t>
    </rPh>
    <rPh sb="61" eb="63">
      <t>シゴト</t>
    </rPh>
    <rPh sb="70" eb="72">
      <t>チンギン</t>
    </rPh>
    <rPh sb="73" eb="74">
      <t>ヒク</t>
    </rPh>
    <rPh sb="76" eb="78">
      <t>コウテキ</t>
    </rPh>
    <rPh sb="78" eb="80">
      <t>ジギョウ</t>
    </rPh>
    <rPh sb="81" eb="83">
      <t>タンカ</t>
    </rPh>
    <rPh sb="84" eb="85">
      <t>ア</t>
    </rPh>
    <phoneticPr fontId="3"/>
  </si>
  <si>
    <t>求人票を出しても応募もなくずっと人手不足が解消されず困っている。キツイ仕事のため辞める人はいる。人手があればもう少し休日が増やせるのではないかと考えるが難しい。</t>
    <rPh sb="2" eb="3">
      <t>ヒョウ</t>
    </rPh>
    <rPh sb="4" eb="5">
      <t>ダ</t>
    </rPh>
    <rPh sb="8" eb="10">
      <t>オウボ</t>
    </rPh>
    <rPh sb="16" eb="18">
      <t>ヒトデ</t>
    </rPh>
    <rPh sb="18" eb="20">
      <t>ブソク</t>
    </rPh>
    <rPh sb="20" eb="22">
      <t>テブソク</t>
    </rPh>
    <rPh sb="21" eb="23">
      <t>カイショウ</t>
    </rPh>
    <rPh sb="26" eb="27">
      <t>コマ</t>
    </rPh>
    <rPh sb="35" eb="37">
      <t>シゴト</t>
    </rPh>
    <rPh sb="40" eb="41">
      <t>ヤ</t>
    </rPh>
    <rPh sb="43" eb="44">
      <t>ヒト</t>
    </rPh>
    <rPh sb="48" eb="49">
      <t>ヒト</t>
    </rPh>
    <rPh sb="49" eb="50">
      <t>テ</t>
    </rPh>
    <rPh sb="56" eb="57">
      <t>スコ</t>
    </rPh>
    <rPh sb="58" eb="60">
      <t>キュウジツ</t>
    </rPh>
    <rPh sb="61" eb="62">
      <t>フ</t>
    </rPh>
    <rPh sb="72" eb="73">
      <t>カンガ</t>
    </rPh>
    <rPh sb="76" eb="77">
      <t>ムズカ</t>
    </rPh>
    <phoneticPr fontId="3"/>
  </si>
  <si>
    <t>建設業の求人がない事。特に若者の求人が少ないので、もう少し行政関係などで考えでもらえたらありがたい。</t>
    <rPh sb="0" eb="3">
      <t>ケンセツギョウ</t>
    </rPh>
    <rPh sb="4" eb="6">
      <t>キュウジン</t>
    </rPh>
    <rPh sb="9" eb="10">
      <t>コト</t>
    </rPh>
    <rPh sb="11" eb="12">
      <t>トク</t>
    </rPh>
    <rPh sb="13" eb="15">
      <t>ワカモノ</t>
    </rPh>
    <rPh sb="16" eb="18">
      <t>キュウジン</t>
    </rPh>
    <rPh sb="19" eb="20">
      <t>スク</t>
    </rPh>
    <rPh sb="27" eb="28">
      <t>スコ</t>
    </rPh>
    <rPh sb="29" eb="31">
      <t>ギョウセイ</t>
    </rPh>
    <rPh sb="31" eb="33">
      <t>カンケイ</t>
    </rPh>
    <rPh sb="36" eb="37">
      <t>カンガ</t>
    </rPh>
    <phoneticPr fontId="3"/>
  </si>
  <si>
    <t>求めている人材の確保が難しい。</t>
    <rPh sb="0" eb="1">
      <t>モト</t>
    </rPh>
    <rPh sb="5" eb="7">
      <t>ジンザイ</t>
    </rPh>
    <rPh sb="8" eb="10">
      <t>カクホ</t>
    </rPh>
    <rPh sb="11" eb="12">
      <t>ムズカ</t>
    </rPh>
    <phoneticPr fontId="3"/>
  </si>
  <si>
    <t>年々最低賃金は上がり高齢者の雇用も継続していく中、労働者の生産性は落ちている。高い給与水準ではない中小企業で最低賃金と同じ上げ幅で全体を上げていくことが難しい。60代の製造従事者の生産性は落ち、50代以上のデスクワークは新しい制度、システムに対応出来てない人材も多い。しかし、社内で給与の差をつける事が難しく、能力のある人にシワよせがきている。新しい人材を入れたいが、新卒採用も厳しい状況である。</t>
    <rPh sb="0" eb="2">
      <t>ネンネン</t>
    </rPh>
    <rPh sb="2" eb="4">
      <t>サイテイ</t>
    </rPh>
    <rPh sb="4" eb="6">
      <t>チンギン</t>
    </rPh>
    <rPh sb="7" eb="8">
      <t>ア</t>
    </rPh>
    <rPh sb="10" eb="13">
      <t>コウレイシャ</t>
    </rPh>
    <rPh sb="14" eb="16">
      <t>コヨウ</t>
    </rPh>
    <rPh sb="17" eb="19">
      <t>ケイゾク</t>
    </rPh>
    <rPh sb="23" eb="24">
      <t>ナカ</t>
    </rPh>
    <rPh sb="25" eb="28">
      <t>ロウドウシャ</t>
    </rPh>
    <rPh sb="29" eb="32">
      <t>セイサンセイ</t>
    </rPh>
    <rPh sb="33" eb="34">
      <t>オ</t>
    </rPh>
    <rPh sb="39" eb="40">
      <t>タカ</t>
    </rPh>
    <rPh sb="41" eb="43">
      <t>キュウヨ</t>
    </rPh>
    <rPh sb="43" eb="45">
      <t>スイジュン</t>
    </rPh>
    <rPh sb="49" eb="53">
      <t>チュウショウキギョウ</t>
    </rPh>
    <rPh sb="54" eb="58">
      <t>サイテイチンギン</t>
    </rPh>
    <rPh sb="59" eb="60">
      <t>オナ</t>
    </rPh>
    <rPh sb="61" eb="62">
      <t>ア</t>
    </rPh>
    <rPh sb="63" eb="64">
      <t>ハバ</t>
    </rPh>
    <rPh sb="65" eb="67">
      <t>ゼンタイ</t>
    </rPh>
    <rPh sb="68" eb="69">
      <t>ア</t>
    </rPh>
    <rPh sb="76" eb="77">
      <t>ムズカ</t>
    </rPh>
    <rPh sb="82" eb="83">
      <t>ダイ</t>
    </rPh>
    <rPh sb="84" eb="86">
      <t>セイゾウ</t>
    </rPh>
    <rPh sb="86" eb="89">
      <t>ジュウジシャ</t>
    </rPh>
    <rPh sb="90" eb="93">
      <t>セイサンセイ</t>
    </rPh>
    <rPh sb="94" eb="95">
      <t>オ</t>
    </rPh>
    <rPh sb="99" eb="100">
      <t>ダイ</t>
    </rPh>
    <rPh sb="100" eb="102">
      <t>イジョウ</t>
    </rPh>
    <rPh sb="110" eb="111">
      <t>アタラ</t>
    </rPh>
    <rPh sb="113" eb="115">
      <t>セイド</t>
    </rPh>
    <rPh sb="121" eb="125">
      <t>タイオウデキ</t>
    </rPh>
    <rPh sb="128" eb="130">
      <t>ジンザイ</t>
    </rPh>
    <rPh sb="131" eb="132">
      <t>オオ</t>
    </rPh>
    <rPh sb="138" eb="140">
      <t>シャナイ</t>
    </rPh>
    <rPh sb="141" eb="143">
      <t>キュウヨ</t>
    </rPh>
    <rPh sb="144" eb="145">
      <t>サ</t>
    </rPh>
    <rPh sb="149" eb="150">
      <t>コト</t>
    </rPh>
    <rPh sb="151" eb="152">
      <t>ムズカ</t>
    </rPh>
    <rPh sb="155" eb="157">
      <t>ノウリョク</t>
    </rPh>
    <rPh sb="160" eb="161">
      <t>ヒト</t>
    </rPh>
    <rPh sb="172" eb="173">
      <t>アタラ</t>
    </rPh>
    <rPh sb="175" eb="177">
      <t>ジンザイ</t>
    </rPh>
    <rPh sb="178" eb="179">
      <t>イ</t>
    </rPh>
    <rPh sb="184" eb="186">
      <t>シンソツ</t>
    </rPh>
    <rPh sb="186" eb="188">
      <t>サイヨウ</t>
    </rPh>
    <rPh sb="189" eb="190">
      <t>キビ</t>
    </rPh>
    <rPh sb="192" eb="194">
      <t>ジョウキョウ</t>
    </rPh>
    <phoneticPr fontId="3"/>
  </si>
  <si>
    <t>人件費と、光熱費で続けるのが困難。</t>
    <rPh sb="0" eb="3">
      <t>ジンケンヒ</t>
    </rPh>
    <rPh sb="5" eb="8">
      <t>コウネツヒ</t>
    </rPh>
    <rPh sb="9" eb="10">
      <t>ツヅ</t>
    </rPh>
    <rPh sb="14" eb="16">
      <t>コンナン</t>
    </rPh>
    <phoneticPr fontId="3"/>
  </si>
  <si>
    <t>育休や子育ての中の方のお休みの負担が他の社員にいってしまいバランスを取るのに悩む。20才社員と40才以上の社員のギャップが大きい。</t>
    <rPh sb="0" eb="2">
      <t>イクキュウ</t>
    </rPh>
    <rPh sb="3" eb="5">
      <t>コソダ</t>
    </rPh>
    <rPh sb="7" eb="8">
      <t>ナカ</t>
    </rPh>
    <rPh sb="9" eb="10">
      <t>カタ</t>
    </rPh>
    <rPh sb="12" eb="13">
      <t>ヤス</t>
    </rPh>
    <rPh sb="15" eb="17">
      <t>フタン</t>
    </rPh>
    <rPh sb="18" eb="19">
      <t>ホカ</t>
    </rPh>
    <rPh sb="20" eb="22">
      <t>シャイン</t>
    </rPh>
    <rPh sb="34" eb="35">
      <t>ト</t>
    </rPh>
    <rPh sb="38" eb="39">
      <t>ナヤ</t>
    </rPh>
    <rPh sb="43" eb="44">
      <t>サイ</t>
    </rPh>
    <rPh sb="44" eb="46">
      <t>シャイン</t>
    </rPh>
    <rPh sb="49" eb="50">
      <t>サイ</t>
    </rPh>
    <rPh sb="50" eb="52">
      <t>イジョウ</t>
    </rPh>
    <rPh sb="53" eb="55">
      <t>シャイン</t>
    </rPh>
    <rPh sb="61" eb="62">
      <t>オオ</t>
    </rPh>
    <phoneticPr fontId="3"/>
  </si>
  <si>
    <t>役員1人に対し、他全てパート・アルバイト12名で週に2日勤務の方から週によって5日働く人もいます。小さな子供がいる方もいない。</t>
    <rPh sb="0" eb="2">
      <t>ヤクイン</t>
    </rPh>
    <rPh sb="3" eb="4">
      <t>ニン</t>
    </rPh>
    <rPh sb="5" eb="6">
      <t>タイ</t>
    </rPh>
    <rPh sb="8" eb="9">
      <t>ホカ</t>
    </rPh>
    <rPh sb="9" eb="10">
      <t>スベ</t>
    </rPh>
    <rPh sb="22" eb="23">
      <t>メイ</t>
    </rPh>
    <rPh sb="24" eb="25">
      <t>シュウ</t>
    </rPh>
    <rPh sb="27" eb="28">
      <t>ヒ</t>
    </rPh>
    <rPh sb="28" eb="30">
      <t>キンム</t>
    </rPh>
    <rPh sb="31" eb="32">
      <t>カタ</t>
    </rPh>
    <rPh sb="34" eb="35">
      <t>シュウ</t>
    </rPh>
    <rPh sb="40" eb="41">
      <t>ヒ</t>
    </rPh>
    <rPh sb="41" eb="42">
      <t>ハタラ</t>
    </rPh>
    <rPh sb="43" eb="44">
      <t>ヒト</t>
    </rPh>
    <rPh sb="49" eb="50">
      <t>チイ</t>
    </rPh>
    <rPh sb="52" eb="54">
      <t>コドモ</t>
    </rPh>
    <rPh sb="57" eb="58">
      <t>カタ</t>
    </rPh>
    <phoneticPr fontId="3"/>
  </si>
  <si>
    <t>介護関係の人員が少なく採用が困難。</t>
    <rPh sb="0" eb="2">
      <t>カイゴ</t>
    </rPh>
    <rPh sb="2" eb="4">
      <t>カンケイ</t>
    </rPh>
    <rPh sb="5" eb="7">
      <t>ジンイン</t>
    </rPh>
    <rPh sb="8" eb="9">
      <t>スク</t>
    </rPh>
    <rPh sb="11" eb="13">
      <t>サイヨウ</t>
    </rPh>
    <rPh sb="14" eb="16">
      <t>コンナン</t>
    </rPh>
    <phoneticPr fontId="3"/>
  </si>
  <si>
    <t>従業員の高齢化が進んでいる。若年層の人材が少ない。</t>
    <rPh sb="0" eb="3">
      <t>ジュウギョウイン</t>
    </rPh>
    <rPh sb="4" eb="7">
      <t>コウレイカ</t>
    </rPh>
    <rPh sb="8" eb="9">
      <t>スス</t>
    </rPh>
    <rPh sb="14" eb="17">
      <t>ジャクネンソウ</t>
    </rPh>
    <rPh sb="18" eb="20">
      <t>ジンザイ</t>
    </rPh>
    <rPh sb="21" eb="22">
      <t>スク</t>
    </rPh>
    <phoneticPr fontId="3"/>
  </si>
  <si>
    <t>コロナにより経営の悪化で新規雇用が出来なく最低賃金ばかり上がるのは業界人は困る。</t>
    <rPh sb="6" eb="8">
      <t>ケイエイ</t>
    </rPh>
    <rPh sb="9" eb="11">
      <t>アッカ</t>
    </rPh>
    <rPh sb="12" eb="14">
      <t>シンキ</t>
    </rPh>
    <rPh sb="14" eb="16">
      <t>コヨウ</t>
    </rPh>
    <rPh sb="17" eb="19">
      <t>デキ</t>
    </rPh>
    <rPh sb="21" eb="25">
      <t>サイテイチンギン</t>
    </rPh>
    <rPh sb="28" eb="29">
      <t>ア</t>
    </rPh>
    <rPh sb="33" eb="36">
      <t>ギョウカイジン</t>
    </rPh>
    <rPh sb="37" eb="38">
      <t>コマ</t>
    </rPh>
    <phoneticPr fontId="3"/>
  </si>
  <si>
    <t>金融・保険業</t>
    <rPh sb="0" eb="2">
      <t>キンユウ</t>
    </rPh>
    <rPh sb="3" eb="6">
      <t>ホケンギョウ</t>
    </rPh>
    <phoneticPr fontId="1"/>
  </si>
  <si>
    <t>規模別では、「30～99人」規模で高い割合を示している。</t>
    <rPh sb="12" eb="13">
      <t>ニン</t>
    </rPh>
    <rPh sb="14" eb="16">
      <t>キボ</t>
    </rPh>
    <rPh sb="17" eb="18">
      <t>タカ</t>
    </rPh>
    <rPh sb="19" eb="21">
      <t>ワリアイ</t>
    </rPh>
    <rPh sb="22" eb="23">
      <t>シメ</t>
    </rPh>
    <phoneticPr fontId="5"/>
  </si>
  <si>
    <t>規模別新卒者採用率は、規模が大きい事業所ほど高い割合となっている。</t>
    <rPh sb="14" eb="15">
      <t>ダイ</t>
    </rPh>
    <phoneticPr fontId="5"/>
  </si>
  <si>
    <t>　男女別新卒者採用率は、回答のあった事業所から卒業学歴別に男女別割合を表している。
　業種別新卒者採用率は、業種別に回答のあった事業所の割合を表したもので、男性は「情報通信業」「サービス業」、女性は「教育・学習支援業」「情報通信業」が他と比べ高い割合を示している。
　規模別新卒者採用率は、規模が大きい事業所ほど高い割合となっている。</t>
  </si>
  <si>
    <t>問 3-b</t>
    <rPh sb="0" eb="1">
      <t>トイ</t>
    </rPh>
    <phoneticPr fontId="5"/>
  </si>
  <si>
    <t>規模別　パートタイマーの年齢別構成（人）</t>
    <rPh sb="14" eb="15">
      <t>ベツ</t>
    </rPh>
    <rPh sb="15" eb="17">
      <t>コウセイ</t>
    </rPh>
    <rPh sb="18" eb="19">
      <t>ニン</t>
    </rPh>
    <phoneticPr fontId="5"/>
  </si>
  <si>
    <t>業種別　パートタイマーの年齢別構成（人）</t>
    <rPh sb="14" eb="15">
      <t>ベツ</t>
    </rPh>
    <rPh sb="15" eb="17">
      <t>コウセイ</t>
    </rPh>
    <rPh sb="18" eb="19">
      <t>ニン</t>
    </rPh>
    <phoneticPr fontId="5"/>
  </si>
  <si>
    <t>業種別　パートタイマーの年齢別構成（％）</t>
    <rPh sb="12" eb="14">
      <t>ネンレイ</t>
    </rPh>
    <rPh sb="14" eb="15">
      <t>ベツ</t>
    </rPh>
    <rPh sb="15" eb="17">
      <t>コウセイ</t>
    </rPh>
    <phoneticPr fontId="5"/>
  </si>
  <si>
    <t>５　パートタイマーの年齢別構成（２）</t>
    <rPh sb="10" eb="12">
      <t>ネンレイ</t>
    </rPh>
    <rPh sb="12" eb="13">
      <t>ベツ</t>
    </rPh>
    <rPh sb="13" eb="15">
      <t>コウセイ</t>
    </rPh>
    <phoneticPr fontId="5"/>
  </si>
  <si>
    <t>規模別　パートタイマーの年齢別構成（％）</t>
    <rPh sb="12" eb="14">
      <t>ネンレイ</t>
    </rPh>
    <rPh sb="14" eb="15">
      <t>ベツ</t>
    </rPh>
    <rPh sb="15" eb="17">
      <t>コウセイ</t>
    </rPh>
    <phoneticPr fontId="5"/>
  </si>
  <si>
    <t>パートタイマー労働者の年齢別構成（１）</t>
    <rPh sb="7" eb="10">
      <t>ロウドウシャ</t>
    </rPh>
    <rPh sb="11" eb="13">
      <t>ネンレイ</t>
    </rPh>
    <rPh sb="13" eb="14">
      <t>ベツ</t>
    </rPh>
    <rPh sb="14" eb="16">
      <t>コウセイ</t>
    </rPh>
    <phoneticPr fontId="5"/>
  </si>
  <si>
    <t>パートタイマー労働者の年齢別構成（２）</t>
    <rPh sb="7" eb="10">
      <t>ロウドウシャ</t>
    </rPh>
    <rPh sb="11" eb="13">
      <t>ネンレイ</t>
    </rPh>
    <rPh sb="13" eb="14">
      <t>ベツ</t>
    </rPh>
    <rPh sb="14" eb="16">
      <t>コウセイ</t>
    </rPh>
    <phoneticPr fontId="5"/>
  </si>
  <si>
    <t>５　パートタイマー労働者の年齢別構成（２）</t>
    <rPh sb="9" eb="12">
      <t>ロウドウシャ</t>
    </rPh>
    <rPh sb="13" eb="15">
      <t>ネンレイ</t>
    </rPh>
    <rPh sb="15" eb="16">
      <t>ベツ</t>
    </rPh>
    <rPh sb="16" eb="18">
      <t>コウセイ</t>
    </rPh>
    <phoneticPr fontId="5"/>
  </si>
  <si>
    <t>業種別　パートタイマー労働者の年齢別構成（％）</t>
    <rPh sb="15" eb="17">
      <t>ネンレイ</t>
    </rPh>
    <rPh sb="17" eb="18">
      <t>ベツ</t>
    </rPh>
    <rPh sb="18" eb="20">
      <t>コウセイ</t>
    </rPh>
    <phoneticPr fontId="5"/>
  </si>
  <si>
    <t>業種別　パートタイマー労働者の年齢別構成（人）</t>
    <rPh sb="17" eb="18">
      <t>ベツ</t>
    </rPh>
    <rPh sb="18" eb="20">
      <t>コウセイ</t>
    </rPh>
    <rPh sb="21" eb="22">
      <t>ニン</t>
    </rPh>
    <phoneticPr fontId="5"/>
  </si>
  <si>
    <t>規模別　パートタイマー労働者の年齢別構成（％）</t>
    <rPh sb="15" eb="17">
      <t>ネンレイ</t>
    </rPh>
    <rPh sb="17" eb="18">
      <t>ベツ</t>
    </rPh>
    <rPh sb="18" eb="20">
      <t>コウセイ</t>
    </rPh>
    <phoneticPr fontId="5"/>
  </si>
  <si>
    <t>規模別　パートタイマー労働者の年齢別構成（人）</t>
    <rPh sb="17" eb="18">
      <t>ベツ</t>
    </rPh>
    <rPh sb="18" eb="20">
      <t>コウセイ</t>
    </rPh>
    <rPh sb="21" eb="22">
      <t>ニン</t>
    </rPh>
    <phoneticPr fontId="5"/>
  </si>
  <si>
    <t>1～4人</t>
    <phoneticPr fontId="3"/>
  </si>
  <si>
    <t>男女別年齢構成では、男性・女性共に40歳代が最も割合が高かった。</t>
    <rPh sb="15" eb="16">
      <t>トモ</t>
    </rPh>
    <phoneticPr fontId="5"/>
  </si>
  <si>
    <t>　常用従業員の年齢別構成（うち岐阜市在住）では、全体で40歳代の割合が最も高く、10歳代が最も低い。また60歳以上は全体で19.0%（前年14.1%）となった。
　10歳代～30歳代の若年層（27.8%）と40歳代～60歳以上の中高年層（72.2%）を比較すると、中高年層の割合が高くなっている。
　男女別年齢構成では、男性・女性共に40歳代が最も割合が高かった。</t>
    <phoneticPr fontId="5"/>
  </si>
  <si>
    <t>規模別では、全ての規模の事業所において、40歳代、50歳代の割合が高い。</t>
    <rPh sb="6" eb="7">
      <t>スベ</t>
    </rPh>
    <rPh sb="9" eb="11">
      <t>キボ</t>
    </rPh>
    <rPh sb="12" eb="15">
      <t>ジギョウショ</t>
    </rPh>
    <rPh sb="22" eb="24">
      <t>サイダイ</t>
    </rPh>
    <rPh sb="27" eb="29">
      <t>サイダイ</t>
    </rPh>
    <phoneticPr fontId="5"/>
  </si>
  <si>
    <t>　就業規則の有無について、「あり」と回答したのは全体で89.2%と前回の86.9%を上回った。
　概ねどの業種も全体的に高い割合を示しているが、「飲食店・宿泊業」は他業種に比べ低い割合を示した。
　規模別では、「30～99人」規模で高い割合を示している。</t>
  </si>
  <si>
    <t>　新規学卒者の初任給は、右グラフのとおりとなった。
　業種別において初任給が最も高いものは大・院卒の「金融･保険業」であった。規模別で見ると、全ての規模において、大・院卒が高い結果となった。</t>
  </si>
  <si>
    <t>規模別では、「30人～100人以上」規模が「あり」の回答割合が高い。</t>
    <rPh sb="9" eb="10">
      <t>ニン</t>
    </rPh>
    <rPh sb="14" eb="15">
      <t>ニン</t>
    </rPh>
    <rPh sb="15" eb="17">
      <t>イジョウ</t>
    </rPh>
    <phoneticPr fontId="5"/>
  </si>
  <si>
    <t>　パートタイマーの就業規則の有無について、全体で「あり」と回答した事業所は60.3%、「なし」と回答した事業所は29.0%となった。
　業種別では、「医療・福祉」「運輸業」が他の業種より「あり」と回答した割合が高い。
　規模別では、「30人～100人以上」規模が「あり」の回答割合が高い。</t>
  </si>
  <si>
    <t>の事業所を除き330,000円を超え、</t>
    <rPh sb="5" eb="6">
      <t>ノゾ</t>
    </rPh>
    <phoneticPr fontId="5"/>
  </si>
  <si>
    <t>概ね220,000円台～250,000円台となった。</t>
    <phoneticPr fontId="5"/>
  </si>
  <si>
    <t>　常用従業員の平均給与は男性が334,047円、女性が242,570円となった。
　業種別では、男性は「医療・福祉」「建設業」「金融･保険業」で、女性は「飲食店・宿泊業」「不動産業」「教育・学習支援業」で高い値を示した。
　規模別では、男性は「1～4人」「30～49人」「100人以上」の事業所を除き330,000円を超え、女性は概ね220,000円台～250,000円台となった。</t>
  </si>
  <si>
    <t>助成金を多額多様に、ハローワークの充実。</t>
    <rPh sb="0" eb="3">
      <t>ジョセイキン</t>
    </rPh>
    <rPh sb="4" eb="6">
      <t>タガク</t>
    </rPh>
    <rPh sb="6" eb="8">
      <t>タヨウ</t>
    </rPh>
    <rPh sb="17" eb="19">
      <t>ジュウジツ</t>
    </rPh>
    <phoneticPr fontId="1"/>
  </si>
  <si>
    <t>福祉の充実。</t>
    <rPh sb="0" eb="2">
      <t>フクシ</t>
    </rPh>
    <rPh sb="3" eb="5">
      <t>ジュウジツ</t>
    </rPh>
    <phoneticPr fontId="1"/>
  </si>
  <si>
    <t>税金の削減、育成の補助の支援。</t>
    <rPh sb="0" eb="2">
      <t>ゼイキン</t>
    </rPh>
    <rPh sb="3" eb="5">
      <t>サクゲン</t>
    </rPh>
    <rPh sb="6" eb="8">
      <t>イクセイ</t>
    </rPh>
    <rPh sb="9" eb="11">
      <t>ホジョ</t>
    </rPh>
    <rPh sb="12" eb="14">
      <t>シエン</t>
    </rPh>
    <phoneticPr fontId="1"/>
  </si>
  <si>
    <t>地域の活性化。</t>
    <rPh sb="0" eb="2">
      <t>チイキ</t>
    </rPh>
    <rPh sb="3" eb="6">
      <t>カッセイカ</t>
    </rPh>
    <phoneticPr fontId="1"/>
  </si>
  <si>
    <t>市内中小零細企業を、高校・大学の担当者が学生を集めて企業説明会の場を提供するなど、人材のマッチング。</t>
    <rPh sb="0" eb="2">
      <t>シナイ</t>
    </rPh>
    <rPh sb="2" eb="4">
      <t>チュウショウ</t>
    </rPh>
    <rPh sb="4" eb="6">
      <t>レイサイ</t>
    </rPh>
    <rPh sb="6" eb="8">
      <t>キギョウ</t>
    </rPh>
    <rPh sb="10" eb="12">
      <t>コウコウ</t>
    </rPh>
    <rPh sb="13" eb="15">
      <t>ダイガク</t>
    </rPh>
    <rPh sb="16" eb="19">
      <t>タントウシャ</t>
    </rPh>
    <rPh sb="20" eb="22">
      <t>ガクセイ</t>
    </rPh>
    <rPh sb="23" eb="24">
      <t>アツ</t>
    </rPh>
    <rPh sb="26" eb="28">
      <t>キギョウ</t>
    </rPh>
    <rPh sb="28" eb="31">
      <t>セツメイカイ</t>
    </rPh>
    <rPh sb="32" eb="33">
      <t>バ</t>
    </rPh>
    <rPh sb="34" eb="36">
      <t>テイキョウ</t>
    </rPh>
    <rPh sb="41" eb="43">
      <t>ジンザイ</t>
    </rPh>
    <phoneticPr fontId="1"/>
  </si>
  <si>
    <t>人材とのマッチングのしくみが気軽に使えると有難い。</t>
    <rPh sb="0" eb="2">
      <t>ジンザイ</t>
    </rPh>
    <rPh sb="14" eb="16">
      <t>キガル</t>
    </rPh>
    <rPh sb="17" eb="18">
      <t>ツカ</t>
    </rPh>
    <rPh sb="21" eb="23">
      <t>アリガタ</t>
    </rPh>
    <phoneticPr fontId="1"/>
  </si>
  <si>
    <t>子育て支援を拡充し、人口増・人手不足の解消に努めてほしい。</t>
    <rPh sb="0" eb="2">
      <t>コソダ</t>
    </rPh>
    <rPh sb="3" eb="5">
      <t>シエン</t>
    </rPh>
    <rPh sb="6" eb="8">
      <t>カクジュウ</t>
    </rPh>
    <rPh sb="10" eb="13">
      <t>ジンコウゾウ</t>
    </rPh>
    <rPh sb="14" eb="18">
      <t>ヒトデブソク</t>
    </rPh>
    <rPh sb="19" eb="21">
      <t>カイショウ</t>
    </rPh>
    <rPh sb="22" eb="23">
      <t>ツト</t>
    </rPh>
    <phoneticPr fontId="1"/>
  </si>
  <si>
    <t>隣接県（愛知県）との最低賃金の格差により人材確保が困難。</t>
    <rPh sb="0" eb="3">
      <t>リンセツケン</t>
    </rPh>
    <rPh sb="4" eb="7">
      <t>アイチケン</t>
    </rPh>
    <rPh sb="10" eb="14">
      <t>サイテイチンギン</t>
    </rPh>
    <rPh sb="15" eb="17">
      <t>カクサ</t>
    </rPh>
    <rPh sb="20" eb="22">
      <t>ジンザイ</t>
    </rPh>
    <rPh sb="22" eb="24">
      <t>カクホ</t>
    </rPh>
    <rPh sb="25" eb="27">
      <t>コンナン</t>
    </rPh>
    <phoneticPr fontId="1"/>
  </si>
  <si>
    <t>　令和5年度、ハローワーク岐阜管内の有効求人倍率は令和4年度に引き続き増加傾向にあり、雇用情勢は高止まりしています。
　労働実態調査の結果としては、人材の確保や従業員の高齢化、人件費の高騰を問題としている企業が業種に関わらず多く見られ、労働実態に関する自由意見でも、人手不足や若年層の人材確保に苦慮しているという意見が多く見られました。このような状況を認識するとともに、今後の雇用情勢の変化などに注意を払いながら、労働雇用事業の推進に努めてまいります。
　さて、毎年実施しております労働実態調査は、従業員の規模、業種による分析を通じて、中小企業の多様な実態や規模による格差を明らかにするほか、小規模企業の現状を知る数少ない資料として市の施策において各方面で活用させていただいております。この調査の実施に当たりご協力を賜りました事業者各位に対しまして厚くお礼申し上げます。この報告書が労働問題の議論を深めるための資料に広く活用され、企業の発展に寄与出来れば幸いでございます。</t>
    <rPh sb="1" eb="3">
      <t>レイワ</t>
    </rPh>
    <rPh sb="5" eb="6">
      <t>ド</t>
    </rPh>
    <rPh sb="18" eb="20">
      <t>ユウコウ</t>
    </rPh>
    <rPh sb="20" eb="22">
      <t>キュウジン</t>
    </rPh>
    <rPh sb="22" eb="24">
      <t>バイリツ</t>
    </rPh>
    <rPh sb="25" eb="27">
      <t>レイワ</t>
    </rPh>
    <rPh sb="28" eb="30">
      <t>ネンド</t>
    </rPh>
    <rPh sb="31" eb="32">
      <t>ヒ</t>
    </rPh>
    <rPh sb="33" eb="34">
      <t>ツヅ</t>
    </rPh>
    <rPh sb="35" eb="37">
      <t>ゾウカ</t>
    </rPh>
    <rPh sb="37" eb="39">
      <t>ケイコウ</t>
    </rPh>
    <rPh sb="43" eb="45">
      <t>コヨウ</t>
    </rPh>
    <rPh sb="45" eb="47">
      <t>ジョウセイ</t>
    </rPh>
    <rPh sb="48" eb="50">
      <t>タカド</t>
    </rPh>
    <rPh sb="60" eb="62">
      <t>ロウドウ</t>
    </rPh>
    <rPh sb="62" eb="64">
      <t>ジッタイ</t>
    </rPh>
    <rPh sb="64" eb="66">
      <t>チョウサ</t>
    </rPh>
    <rPh sb="67" eb="69">
      <t>ケッカ</t>
    </rPh>
    <rPh sb="74" eb="76">
      <t>ジンザイ</t>
    </rPh>
    <rPh sb="77" eb="79">
      <t>カクホ</t>
    </rPh>
    <rPh sb="80" eb="83">
      <t>ジュウギョウイン</t>
    </rPh>
    <rPh sb="84" eb="87">
      <t>コウレイカ</t>
    </rPh>
    <rPh sb="88" eb="91">
      <t>ジンケンヒ</t>
    </rPh>
    <rPh sb="92" eb="94">
      <t>コウトウ</t>
    </rPh>
    <rPh sb="95" eb="97">
      <t>モンダイ</t>
    </rPh>
    <rPh sb="102" eb="104">
      <t>キギョウ</t>
    </rPh>
    <rPh sb="105" eb="107">
      <t>ギョウシュ</t>
    </rPh>
    <rPh sb="108" eb="109">
      <t>カカ</t>
    </rPh>
    <rPh sb="112" eb="113">
      <t>オオ</t>
    </rPh>
    <rPh sb="114" eb="115">
      <t>ミ</t>
    </rPh>
    <rPh sb="118" eb="120">
      <t>ロウドウ</t>
    </rPh>
    <rPh sb="120" eb="122">
      <t>ジッタイ</t>
    </rPh>
    <rPh sb="123" eb="124">
      <t>カン</t>
    </rPh>
    <rPh sb="126" eb="128">
      <t>ジユウ</t>
    </rPh>
    <rPh sb="128" eb="130">
      <t>イケン</t>
    </rPh>
    <rPh sb="133" eb="135">
      <t>ヒトデ</t>
    </rPh>
    <rPh sb="135" eb="137">
      <t>フソク</t>
    </rPh>
    <rPh sb="138" eb="140">
      <t>ジャクネン</t>
    </rPh>
    <rPh sb="140" eb="141">
      <t>ソウ</t>
    </rPh>
    <rPh sb="142" eb="144">
      <t>ジンザイ</t>
    </rPh>
    <rPh sb="144" eb="146">
      <t>カクホ</t>
    </rPh>
    <rPh sb="147" eb="149">
      <t>クリョ</t>
    </rPh>
    <rPh sb="156" eb="158">
      <t>イケン</t>
    </rPh>
    <rPh sb="159" eb="160">
      <t>オオ</t>
    </rPh>
    <rPh sb="161" eb="162">
      <t>ミ</t>
    </rPh>
    <rPh sb="173" eb="175">
      <t>ジョウキョウ</t>
    </rPh>
    <rPh sb="176" eb="178">
      <t>ニンシキ</t>
    </rPh>
    <rPh sb="185" eb="187">
      <t>コンゴ</t>
    </rPh>
    <rPh sb="188" eb="190">
      <t>コヨウ</t>
    </rPh>
    <rPh sb="190" eb="192">
      <t>ジョウセイ</t>
    </rPh>
    <rPh sb="193" eb="195">
      <t>ヘンカ</t>
    </rPh>
    <rPh sb="198" eb="200">
      <t>チュウイ</t>
    </rPh>
    <rPh sb="201" eb="202">
      <t>ハラ</t>
    </rPh>
    <rPh sb="207" eb="209">
      <t>ロウドウ</t>
    </rPh>
    <rPh sb="209" eb="211">
      <t>コヨウ</t>
    </rPh>
    <rPh sb="211" eb="213">
      <t>ジギョウ</t>
    </rPh>
    <rPh sb="214" eb="216">
      <t>スイシン</t>
    </rPh>
    <rPh sb="217" eb="218">
      <t>ツト</t>
    </rPh>
    <rPh sb="231" eb="233">
      <t>マイトシ</t>
    </rPh>
    <rPh sb="233" eb="235">
      <t>ジッシ</t>
    </rPh>
    <rPh sb="241" eb="243">
      <t>ロウドウ</t>
    </rPh>
    <rPh sb="243" eb="245">
      <t>ジッタイ</t>
    </rPh>
    <rPh sb="245" eb="247">
      <t>チョウサ</t>
    </rPh>
    <rPh sb="249" eb="252">
      <t>ジュウギョウイン</t>
    </rPh>
    <rPh sb="253" eb="255">
      <t>キボ</t>
    </rPh>
    <rPh sb="256" eb="258">
      <t>ギョウシュ</t>
    </rPh>
    <rPh sb="261" eb="263">
      <t>ブンセキ</t>
    </rPh>
    <rPh sb="264" eb="265">
      <t>ツウ</t>
    </rPh>
    <rPh sb="268" eb="270">
      <t>チュウショウ</t>
    </rPh>
    <rPh sb="270" eb="272">
      <t>キギョウ</t>
    </rPh>
    <rPh sb="273" eb="275">
      <t>タヨウ</t>
    </rPh>
    <rPh sb="276" eb="278">
      <t>ジッタイ</t>
    </rPh>
    <rPh sb="279" eb="281">
      <t>キボ</t>
    </rPh>
    <rPh sb="284" eb="286">
      <t>カクサ</t>
    </rPh>
    <rPh sb="287" eb="288">
      <t>アキ</t>
    </rPh>
    <rPh sb="296" eb="299">
      <t>ショウキボ</t>
    </rPh>
    <rPh sb="299" eb="301">
      <t>キギョウ</t>
    </rPh>
    <rPh sb="302" eb="304">
      <t>ゲンジョウ</t>
    </rPh>
    <rPh sb="305" eb="306">
      <t>シ</t>
    </rPh>
    <rPh sb="307" eb="308">
      <t>カズ</t>
    </rPh>
    <rPh sb="308" eb="309">
      <t>スク</t>
    </rPh>
    <rPh sb="311" eb="313">
      <t>シリョウ</t>
    </rPh>
    <rPh sb="316" eb="317">
      <t>シ</t>
    </rPh>
    <rPh sb="318" eb="320">
      <t>シサク</t>
    </rPh>
    <rPh sb="324" eb="327">
      <t>カクホウメン</t>
    </rPh>
    <rPh sb="328" eb="330">
      <t>カツヨウ</t>
    </rPh>
    <rPh sb="345" eb="347">
      <t>チョウサ</t>
    </rPh>
    <rPh sb="348" eb="350">
      <t>ジッシ</t>
    </rPh>
    <rPh sb="351" eb="352">
      <t>ア</t>
    </rPh>
    <rPh sb="355" eb="357">
      <t>キョウリョク</t>
    </rPh>
    <rPh sb="358" eb="359">
      <t>タマワ</t>
    </rPh>
    <rPh sb="363" eb="366">
      <t>ジギョウシャ</t>
    </rPh>
    <rPh sb="366" eb="368">
      <t>カクイ</t>
    </rPh>
    <rPh sb="369" eb="370">
      <t>タイ</t>
    </rPh>
    <rPh sb="374" eb="375">
      <t>アツ</t>
    </rPh>
    <rPh sb="377" eb="378">
      <t>レイ</t>
    </rPh>
    <rPh sb="378" eb="379">
      <t>モウ</t>
    </rPh>
    <rPh sb="380" eb="381">
      <t>ア</t>
    </rPh>
    <rPh sb="387" eb="390">
      <t>ホウコクショ</t>
    </rPh>
    <rPh sb="391" eb="393">
      <t>ロウドウ</t>
    </rPh>
    <rPh sb="393" eb="395">
      <t>モンダイ</t>
    </rPh>
    <rPh sb="396" eb="398">
      <t>ギロン</t>
    </rPh>
    <rPh sb="399" eb="400">
      <t>フカ</t>
    </rPh>
    <rPh sb="405" eb="407">
      <t>シリョウ</t>
    </rPh>
    <rPh sb="408" eb="409">
      <t>ヒロ</t>
    </rPh>
    <rPh sb="410" eb="412">
      <t>カツヨウ</t>
    </rPh>
    <rPh sb="415" eb="417">
      <t>キギョウ</t>
    </rPh>
    <rPh sb="418" eb="420">
      <t>ハッテン</t>
    </rPh>
    <rPh sb="421" eb="423">
      <t>キヨ</t>
    </rPh>
    <rPh sb="423" eb="425">
      <t>デキ</t>
    </rPh>
    <rPh sb="427" eb="428">
      <t>サイワ</t>
    </rPh>
    <phoneticPr fontId="5"/>
  </si>
  <si>
    <t>規模別では、「100人以上」の事業所ほど、高い割合を示している。</t>
    <rPh sb="10" eb="11">
      <t>ニン</t>
    </rPh>
    <rPh sb="11" eb="13">
      <t>イジョウ</t>
    </rPh>
    <phoneticPr fontId="5"/>
  </si>
  <si>
    <t>　外国人を雇用している事業所は、1278社中178社で、全体の13.9%（前回11.6%)であった。
　業種別では、「製造業」「情報通信業」「教育・学習支援業」において外国人の雇用が高い割合を示している。
　規模別では、「100人以上」の事業所ほど、高い割合を示している。</t>
  </si>
  <si>
    <t>規模別では、「100人以上」規模が最も高い割合を示している。</t>
    <rPh sb="11" eb="13">
      <t>イジョウ</t>
    </rPh>
    <rPh sb="17" eb="18">
      <t>モット</t>
    </rPh>
    <phoneticPr fontId="5"/>
  </si>
  <si>
    <t>　中途採用者の雇用を行っている事業所は21.3%となった（1278社中272社が雇用ありと回答)。
　業種別では、「情報通信業」「運輸業」「医療・福祉」で中途採用者の雇用割合が高い。
　規模別では、「100人以上」規模が最も高い割合を示している。</t>
  </si>
  <si>
    <t>　労働組合の有無について、「あり」と回答したのは全体の6.8%で、「なし」と回答した事業所は91.3%となった。
　業種別では、「運輸業」「金融･保険業」で労働組合ありの割合が高い。
　規模別では、100人以上の規模の割合が高い。</t>
  </si>
  <si>
    <t>　男性常用従業員の平均給与の内訳は、所定内給与が91.6%、所定外給与が8.4%となった。
　業種別では、「不動産業」「その他」の所定外給与額がやや多く、他の業種と比較して所定内給与比率が低い。
　規模別においては、「30～49人」規模の事業所の所定内給与比率がやや低い。</t>
  </si>
  <si>
    <t>　女性常用従業員の平均給与の内訳は、所定内給与が92.6%、所定外給与が7.4%となった。
　業種別では、「飲食店・宿泊業」「不動産業」「サービス業」の所定外給与額がやや多く、他の業種と比較して所定内給与比率が低い。
　規模別においては、「1～4人」規模の事業所の所定内給与比率がやや低い。</t>
  </si>
  <si>
    <t>令和4年冬期</t>
    <rPh sb="0" eb="2">
      <t>レイワ</t>
    </rPh>
    <rPh sb="3" eb="4">
      <t>ネン</t>
    </rPh>
    <rPh sb="4" eb="6">
      <t>トウキ</t>
    </rPh>
    <phoneticPr fontId="5"/>
  </si>
  <si>
    <t>令和5年夏期</t>
    <rPh sb="0" eb="2">
      <t>レイワ</t>
    </rPh>
    <rPh sb="3" eb="4">
      <t>ネン</t>
    </rPh>
    <rPh sb="4" eb="6">
      <t>カキ</t>
    </rPh>
    <phoneticPr fontId="5"/>
  </si>
  <si>
    <t>業種別では、令和4年冬期では</t>
    <rPh sb="6" eb="8">
      <t>レイワ</t>
    </rPh>
    <phoneticPr fontId="5"/>
  </si>
  <si>
    <t>が、、令和5年夏期では「金融・保険業」「サービス業」が高い結果となった。</t>
    <rPh sb="24" eb="25">
      <t>ギョウ</t>
    </rPh>
    <rPh sb="27" eb="28">
      <t>タカ</t>
    </rPh>
    <rPh sb="29" eb="31">
      <t>ケッカ</t>
    </rPh>
    <phoneticPr fontId="5"/>
  </si>
  <si>
    <t>規模別では、令和4年冬期は「50～99人」の事業所で高く、令和5年夏期は「100人以上」の事業所で高い結果となった。</t>
    <rPh sb="6" eb="8">
      <t>レイワ</t>
    </rPh>
    <rPh sb="29" eb="31">
      <t>レイワ</t>
    </rPh>
    <rPh sb="40" eb="43">
      <t>ニンイジョウ</t>
    </rPh>
    <phoneticPr fontId="5"/>
  </si>
  <si>
    <t>　男性の一時金（賞与）の支給状況は右グラフのとおりとなった。
　業種別では、令和4年冬期では「金融･保険業」「教育・学習支援業」「卸売･小売業」が、、令和5年夏期では「金融・保険業」「サービス業」が高い結果となった。規模別では、令和4年冬期は「50～99人」の事業所で高く、令和5年夏期は「100人以上」の事業所で高い結果となった。</t>
  </si>
  <si>
    <t>令和5年夏期</t>
    <rPh sb="0" eb="2">
      <t>レイワ</t>
    </rPh>
    <rPh sb="4" eb="6">
      <t>カキ</t>
    </rPh>
    <phoneticPr fontId="5"/>
  </si>
  <si>
    <t>　女性の一時金（賞与）の支給状況は右グラフのとおりとなった。
　業種別では、令和4年冬期、令和5年夏期ともに「金融･保険業」「教育・学習支援業」で高い結果となった。規模別では、令和4年冬期、令和5年夏期共に「100人以上」の事業所で高い結果となった。</t>
  </si>
  <si>
    <t>規模別では、「100人以上」の規模の事業所で「文書」で通知している割合が80％を超えている。</t>
    <rPh sb="10" eb="11">
      <t>ニン</t>
    </rPh>
    <rPh sb="11" eb="13">
      <t>イジョウ</t>
    </rPh>
    <phoneticPr fontId="5"/>
  </si>
  <si>
    <t>　パートタイマーに対する雇用条件の通知方法について、「文書」または「口頭」で通知しているのは全体で72.5%となった。
　業種別では、「文書」による通知を行なっている事業所は「情報通信業」「運輸業」が、「口頭」による通知は「飲食店・宿泊業」が、他の業種に比べ高い割合を示している。
　規模別では、「100人以上」の規模の事業所で「文書」で通知している割合が80％を超えている。</t>
  </si>
  <si>
    <t>　従業員の削減を令和5年4月1日から7月31日までの期間で、「行った」と回答した事業所は2.7%（51社）、「今後行う予定」と回答した事業所は0.5%（9社）と一部の業種において雇用の削減、または予定をしている。
　業種別では、正社員区分で「卸売･小売業」「建設業」が他の業種より多い人数を示している。
　規模別では、特に「5～9人」規模の事業所で従業員の削減が行われている。</t>
  </si>
  <si>
    <t>4②</t>
    <phoneticPr fontId="3"/>
  </si>
  <si>
    <t>5②</t>
    <phoneticPr fontId="3"/>
  </si>
  <si>
    <t>　パートタイマー労働者の年齢別構成（２）</t>
    <rPh sb="8" eb="11">
      <t>ロウドウシャ</t>
    </rPh>
    <rPh sb="12" eb="15">
      <t>ネンレイベツ</t>
    </rPh>
    <rPh sb="15" eb="17">
      <t>コウセイ</t>
    </rPh>
    <phoneticPr fontId="3"/>
  </si>
  <si>
    <t>　パートタイマー労働者の年齢別構成（１）</t>
    <rPh sb="8" eb="11">
      <t>ロウドウシャ</t>
    </rPh>
    <rPh sb="12" eb="15">
      <t>ネンレイベツ</t>
    </rPh>
    <rPh sb="15" eb="17">
      <t>コウセイ</t>
    </rPh>
    <phoneticPr fontId="3"/>
  </si>
  <si>
    <t>令和5年9月6日～9月29日</t>
    <rPh sb="0" eb="1">
      <t>レイ</t>
    </rPh>
    <rPh sb="1" eb="2">
      <t>ワ</t>
    </rPh>
    <rPh sb="3" eb="4">
      <t>ネン</t>
    </rPh>
    <rPh sb="9" eb="10">
      <t>ガツ</t>
    </rPh>
    <phoneticPr fontId="3"/>
  </si>
  <si>
    <t>②</t>
    <phoneticPr fontId="3"/>
  </si>
  <si>
    <t>　令和5年度の常用従業員の一時金は、令和4年度と比べ、どの一時金も増額となった。</t>
    <rPh sb="1" eb="3">
      <t>レイワ</t>
    </rPh>
    <rPh sb="18" eb="20">
      <t>レイワ</t>
    </rPh>
    <rPh sb="29" eb="32">
      <t>イチジキン</t>
    </rPh>
    <rPh sb="33" eb="35">
      <t>ゾウガク</t>
    </rPh>
    <rPh sb="34" eb="35">
      <t>ガク</t>
    </rPh>
    <phoneticPr fontId="3"/>
  </si>
  <si>
    <t>介護休業制度について、「定めている」と回答した事業所は、令和4年度より13.6%増加となった。「定めていない」と回答した事業所は、10.7%減少した。</t>
    <rPh sb="28" eb="30">
      <t>レイワ</t>
    </rPh>
    <rPh sb="31" eb="32">
      <t>ネン</t>
    </rPh>
    <rPh sb="32" eb="33">
      <t>ド</t>
    </rPh>
    <rPh sb="40" eb="42">
      <t>ゾウカ</t>
    </rPh>
    <rPh sb="48" eb="49">
      <t>サダ</t>
    </rPh>
    <rPh sb="56" eb="58">
      <t>カイトウ</t>
    </rPh>
    <rPh sb="60" eb="63">
      <t>ジギョウショ</t>
    </rPh>
    <rPh sb="70" eb="72">
      <t>ゲンショウ</t>
    </rPh>
    <phoneticPr fontId="3"/>
  </si>
  <si>
    <t>業種別では、</t>
    <rPh sb="0" eb="2">
      <t>ギョウシュ</t>
    </rPh>
    <phoneticPr fontId="5"/>
  </si>
  <si>
    <t>業種別では、「運送業」の女性が他の業種と比較して平均勤続年数が短い傾向となった。また男性は「卸売・小売業」、女性は「不動産業」がほかの業種と比較して平均勤続年数が長い傾向にあった。</t>
    <rPh sb="7" eb="10">
      <t>ウンソウギョウ</t>
    </rPh>
    <rPh sb="15" eb="16">
      <t>ホカ</t>
    </rPh>
    <rPh sb="17" eb="19">
      <t>ギョウシュ</t>
    </rPh>
    <rPh sb="20" eb="22">
      <t>ヒカク</t>
    </rPh>
    <rPh sb="24" eb="30">
      <t>ヘイキンキンゾクネンスウ</t>
    </rPh>
    <rPh sb="31" eb="32">
      <t>ミジカ</t>
    </rPh>
    <rPh sb="33" eb="35">
      <t>ケイコウ</t>
    </rPh>
    <rPh sb="42" eb="44">
      <t>ギョウシュ</t>
    </rPh>
    <rPh sb="45" eb="47">
      <t>ヒカク</t>
    </rPh>
    <rPh sb="54" eb="56">
      <t>ダンセイ</t>
    </rPh>
    <rPh sb="58" eb="60">
      <t>オロシウリ</t>
    </rPh>
    <rPh sb="61" eb="63">
      <t>コウ</t>
    </rPh>
    <rPh sb="63" eb="64">
      <t>ギョウ</t>
    </rPh>
    <rPh sb="66" eb="67">
      <t>セイ</t>
    </rPh>
    <rPh sb="69" eb="72">
      <t>フドウサン</t>
    </rPh>
    <rPh sb="72" eb="73">
      <t>ギョウ</t>
    </rPh>
    <rPh sb="78" eb="80">
      <t>ギョウシュ</t>
    </rPh>
    <rPh sb="81" eb="83">
      <t>ヒカク</t>
    </rPh>
    <rPh sb="85" eb="87">
      <t>ヘイキン</t>
    </rPh>
    <rPh sb="87" eb="89">
      <t>キンゾクネンスウナガケイコウ</t>
    </rPh>
    <phoneticPr fontId="5"/>
  </si>
  <si>
    <t>常用従業員の社会保険・労働保険の加入状況をみると、93.8％以上の事業所が加入している。</t>
    <phoneticPr fontId="5"/>
  </si>
  <si>
    <t>　常用従業員の社会保険・労働保険の加入状況をみると、93.8％以上の事業所が加入している。
　業種別では、「情報通信業」を除いて85％以上の高い加入率を示している。
　規模別でも、「1～4人以上」規模の労災保険以外において90％以上の高い加入率を示しており、「50～99人」規模は100%を占める。</t>
  </si>
  <si>
    <t>７①　障がい者（パートタイマー含む）雇用人数</t>
    <rPh sb="18" eb="20">
      <t>コヨウ</t>
    </rPh>
    <rPh sb="20" eb="22">
      <t>ニンズウ</t>
    </rPh>
    <phoneticPr fontId="5"/>
  </si>
  <si>
    <t>　業種別に常用従業員の年齢分布をみると、多くの業種で60歳以異常の割合が高い傾向にあった。また「運輸業」は、40歳代～60歳以上の割合が全体の78.7%と、他の業種に比べ中高年層の割合が高くなっている。
　規模別では、全ての規模において50歳代の割合が最も高く。</t>
    <rPh sb="1" eb="3">
      <t>ギョウシュ</t>
    </rPh>
    <rPh sb="3" eb="4">
      <t>ベツ</t>
    </rPh>
    <rPh sb="5" eb="7">
      <t>ジョウヨウ</t>
    </rPh>
    <rPh sb="7" eb="10">
      <t>ジュウギョウイン</t>
    </rPh>
    <rPh sb="11" eb="13">
      <t>ネンレイ</t>
    </rPh>
    <rPh sb="13" eb="15">
      <t>ブンプ</t>
    </rPh>
    <rPh sb="20" eb="21">
      <t>オオ</t>
    </rPh>
    <rPh sb="23" eb="25">
      <t>ギョウシュ</t>
    </rPh>
    <rPh sb="28" eb="29">
      <t>サイ</t>
    </rPh>
    <rPh sb="29" eb="30">
      <t>イ</t>
    </rPh>
    <rPh sb="30" eb="32">
      <t>イジョウ</t>
    </rPh>
    <rPh sb="33" eb="35">
      <t>ワリアイ</t>
    </rPh>
    <rPh sb="36" eb="37">
      <t>タカ</t>
    </rPh>
    <rPh sb="38" eb="40">
      <t>ケイコウ</t>
    </rPh>
    <rPh sb="48" eb="51">
      <t>ウンユギョウ</t>
    </rPh>
    <rPh sb="56" eb="57">
      <t>サイ</t>
    </rPh>
    <rPh sb="57" eb="58">
      <t>ダイ</t>
    </rPh>
    <rPh sb="61" eb="62">
      <t>サイ</t>
    </rPh>
    <rPh sb="62" eb="64">
      <t>イジョウ</t>
    </rPh>
    <rPh sb="65" eb="67">
      <t>ワリアイ</t>
    </rPh>
    <rPh sb="68" eb="70">
      <t>ゼンタイ</t>
    </rPh>
    <rPh sb="85" eb="88">
      <t>チュウコウネン</t>
    </rPh>
    <rPh sb="90" eb="92">
      <t>ワリアイ</t>
    </rPh>
    <rPh sb="93" eb="94">
      <t>タカ</t>
    </rPh>
    <rPh sb="103" eb="105">
      <t>キボ</t>
    </rPh>
    <rPh sb="105" eb="106">
      <t>ベツ</t>
    </rPh>
    <rPh sb="109" eb="110">
      <t>スベ</t>
    </rPh>
    <rPh sb="112" eb="114">
      <t>キボ</t>
    </rPh>
    <rPh sb="120" eb="121">
      <t>サイ</t>
    </rPh>
    <rPh sb="121" eb="122">
      <t>ダイ</t>
    </rPh>
    <rPh sb="123" eb="125">
      <t>ワリアイ</t>
    </rPh>
    <rPh sb="126" eb="127">
      <t>モット</t>
    </rPh>
    <rPh sb="128" eb="129">
      <t>タカ</t>
    </rPh>
    <phoneticPr fontId="5"/>
  </si>
  <si>
    <t>男女別年齢構成では、男性・女性共に60歳以上が最も割合が高かった。</t>
    <rPh sb="15" eb="16">
      <t>トモ</t>
    </rPh>
    <rPh sb="20" eb="22">
      <t>イジョウ</t>
    </rPh>
    <phoneticPr fontId="5"/>
  </si>
  <si>
    <t>４②　パートタイマー労働者の年齢別構成（１）</t>
    <rPh sb="10" eb="13">
      <t>ロウドウシャ</t>
    </rPh>
    <rPh sb="14" eb="16">
      <t>ネンレイ</t>
    </rPh>
    <rPh sb="16" eb="17">
      <t>ベツ</t>
    </rPh>
    <rPh sb="17" eb="19">
      <t>コウセイ</t>
    </rPh>
    <phoneticPr fontId="5"/>
  </si>
  <si>
    <t>　パートタイマー労働者の年齢別構成では、全体で60歳以上の割合が最も高く、10歳代が最も低い。また60歳以上は全体で40.6%（前年12.9%）となった。
　10歳代～30歳代の若年層（21.6%）と40歳以上の中高年層（78.4%）を比較すると、中高年層の割合が高くなっている。
　男女別年齢構成では、男性・女性共に60歳以上が最も割合が高かった。</t>
  </si>
  <si>
    <t>　業種別に常用従業員の年齢分布（うち岐阜市在住）をみると、多くの業種で40歳代の割合が高い傾向にあった。10歳代～30歳代の若年層では「情報通信業」「教育・学習支援業」の割合が、40歳以上の中高年層では「飲食店・宿泊業」「不動産業」「建設業」が他の業種に比べ比較的高い割合を示している。
　規模別では、全ての規模の事業所において、40歳代、50歳代の割合が高い。</t>
  </si>
  <si>
    <t>　業種別にパートタイマー労働者の年齢分布をみると、多くの業種で60歳以上の割合が高い傾向にあった。また「運輸業」は、40歳代～60歳以上の割合が全体の94.6%と、他の業種に比べ中高年層の割合が高くなっている。
　規模別では、全ての規模において60歳以上の割合が最も高い。</t>
    <rPh sb="1" eb="3">
      <t>ギョウシュ</t>
    </rPh>
    <rPh sb="3" eb="4">
      <t>ベツ</t>
    </rPh>
    <rPh sb="16" eb="18">
      <t>ネンレイ</t>
    </rPh>
    <rPh sb="18" eb="20">
      <t>ブンプ</t>
    </rPh>
    <rPh sb="25" eb="26">
      <t>オオ</t>
    </rPh>
    <rPh sb="28" eb="30">
      <t>ギョウシュ</t>
    </rPh>
    <rPh sb="33" eb="34">
      <t>サイ</t>
    </rPh>
    <rPh sb="34" eb="36">
      <t>イジョウ</t>
    </rPh>
    <rPh sb="37" eb="39">
      <t>ワリアイ</t>
    </rPh>
    <rPh sb="40" eb="41">
      <t>タカ</t>
    </rPh>
    <rPh sb="42" eb="44">
      <t>ケイコウ</t>
    </rPh>
    <rPh sb="52" eb="55">
      <t>ウンユギョウ</t>
    </rPh>
    <rPh sb="60" eb="61">
      <t>サイ</t>
    </rPh>
    <rPh sb="61" eb="62">
      <t>ダイ</t>
    </rPh>
    <rPh sb="65" eb="66">
      <t>サイ</t>
    </rPh>
    <rPh sb="66" eb="68">
      <t>イジョウ</t>
    </rPh>
    <rPh sb="69" eb="71">
      <t>ワリアイ</t>
    </rPh>
    <rPh sb="72" eb="74">
      <t>ゼンタイ</t>
    </rPh>
    <rPh sb="89" eb="92">
      <t>チュウコウネン</t>
    </rPh>
    <rPh sb="94" eb="96">
      <t>ワリアイ</t>
    </rPh>
    <rPh sb="97" eb="98">
      <t>タカ</t>
    </rPh>
    <rPh sb="107" eb="109">
      <t>キボ</t>
    </rPh>
    <rPh sb="109" eb="110">
      <t>ベツ</t>
    </rPh>
    <rPh sb="116" eb="117">
      <t>サイ</t>
    </rPh>
    <rPh sb="117" eb="118">
      <t>ダイ</t>
    </rPh>
    <rPh sb="124" eb="125">
      <t>モット</t>
    </rPh>
    <rPh sb="125" eb="127">
      <t>イジョウ</t>
    </rPh>
    <rPh sb="127" eb="128">
      <t>タカ</t>
    </rPh>
    <rPh sb="130" eb="133">
      <t>ジュウギョウイン</t>
    </rPh>
    <rPh sb="133" eb="134">
      <t>スウ</t>
    </rPh>
    <phoneticPr fontId="5"/>
  </si>
  <si>
    <t>　常用従業員の男女別構成（岐阜市在住）をみると、全体では男性が57.7%、女性が42.3%の結果となった。
　業種別では、「医療・福祉」「教育・学習支援業」「その他」で女性の割合が高く、それ以外はいずれも男性の割合が高い。
　規模別では「100人以上」以外で男性の常用従業員の割合は50％を超えて占めている。
※常用従業員の岐阜市在住割合は、全体27,206人のうち岐阜市12,694人（46.7%）であった。（一部の事業所で未回答あり、最終項の資料・集計より参照）</t>
  </si>
  <si>
    <t>　常用従業員の男女別構成をみると、全体では男性が63.0%、女性が37.0%の結果となった。
　業種別では、「医療・福祉」で女性の割合が高く、それ以外はいずれも男性の割合が高い。
　規模別ではいずれも男性の割合が高い。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</si>
</sst>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0_ "/>
    <numFmt numFmtId="177" formatCode="0.0_);[Red]\(0.0\)"/>
    <numFmt numFmtId="178" formatCode="#,##0_);[Red]\(#,##0\)"/>
    <numFmt numFmtId="179" formatCode="0.0%"/>
    <numFmt numFmtId="180" formatCode="#,###&quot;人&quot;"/>
    <numFmt numFmtId="181" formatCode="#,###&quot;件&quot;"/>
    <numFmt numFmtId="182" formatCode="#,###&quot;社&quot;"/>
    <numFmt numFmtId="183" formatCode="#,###.0&quot;歳&quot;"/>
    <numFmt numFmtId="184" formatCode="#,###&quot;年&quot;"/>
    <numFmt numFmtId="185" formatCode="#,###.0&quot;年&quot;"/>
    <numFmt numFmtId="186" formatCode="#,###&quot;円&quot;"/>
    <numFmt numFmtId="187" formatCode="#,###.0&quot;日&quot;"/>
    <numFmt numFmtId="188" formatCode="0.0%;[Red]\-0.0%"/>
    <numFmt numFmtId="189" formatCode="0.0&quot;日&quot;;[Red]\-0.0&quot;日&quot;"/>
  </numFmts>
  <fonts count="45">
    <font>
      <sz val="10"/>
      <name val="HGｺﾞｼｯｸM"/>
      <family val="3"/>
      <charset val="128"/>
    </font>
    <font>
      <sz val="10"/>
      <name val="HGｺﾞｼｯｸM"/>
      <family val="3"/>
      <charset val="128"/>
    </font>
    <font>
      <sz val="10"/>
      <name val="HGｺﾞｼｯｸM"/>
      <family val="3"/>
      <charset val="128"/>
    </font>
    <font>
      <sz val="6"/>
      <name val="HGｺﾞｼｯｸM"/>
      <family val="3"/>
      <charset val="128"/>
    </font>
    <font>
      <sz val="11"/>
      <name val="ＭＳ Ｐゴシック"/>
      <family val="3"/>
      <charset val="128"/>
    </font>
    <font>
      <sz val="6"/>
      <name val="ＭＳ Ｐゴシック"/>
      <family val="3"/>
      <charset val="128"/>
    </font>
    <font>
      <sz val="9"/>
      <name val="HGｺﾞｼｯｸM"/>
      <family val="3"/>
      <charset val="128"/>
    </font>
    <font>
      <sz val="9"/>
      <color indexed="10"/>
      <name val="HGｺﾞｼｯｸM"/>
      <family val="3"/>
      <charset val="128"/>
    </font>
    <font>
      <sz val="10"/>
      <color indexed="10"/>
      <name val="HGｺﾞｼｯｸM"/>
      <family val="3"/>
      <charset val="128"/>
    </font>
    <font>
      <sz val="8"/>
      <name val="HGｺﾞｼｯｸM"/>
      <family val="3"/>
      <charset val="128"/>
    </font>
    <font>
      <sz val="8"/>
      <color indexed="8"/>
      <name val="HGｺﾞｼｯｸM"/>
      <family val="3"/>
      <charset val="128"/>
    </font>
    <font>
      <sz val="8"/>
      <color indexed="12"/>
      <name val="HGｺﾞｼｯｸM"/>
      <family val="3"/>
      <charset val="128"/>
    </font>
    <font>
      <sz val="8"/>
      <color indexed="10"/>
      <name val="HGｺﾞｼｯｸM"/>
      <family val="3"/>
      <charset val="128"/>
    </font>
    <font>
      <sz val="10"/>
      <name val="HGｺﾞｼｯｸM"/>
      <family val="3"/>
      <charset val="128"/>
    </font>
    <font>
      <b/>
      <sz val="8"/>
      <color indexed="8"/>
      <name val="HGｺﾞｼｯｸM"/>
      <family val="3"/>
      <charset val="128"/>
    </font>
    <font>
      <b/>
      <sz val="10"/>
      <name val="HGｺﾞｼｯｸM"/>
      <family val="3"/>
      <charset val="128"/>
    </font>
    <font>
      <sz val="28"/>
      <name val="HGｺﾞｼｯｸM"/>
      <family val="3"/>
      <charset val="128"/>
    </font>
    <font>
      <sz val="14"/>
      <name val="HGｺﾞｼｯｸM"/>
      <family val="3"/>
      <charset val="128"/>
    </font>
    <font>
      <sz val="18"/>
      <name val="HGｺﾞｼｯｸM"/>
      <family val="3"/>
      <charset val="128"/>
    </font>
    <font>
      <sz val="10"/>
      <color indexed="12"/>
      <name val="HGｺﾞｼｯｸM"/>
      <family val="3"/>
      <charset val="128"/>
    </font>
    <font>
      <sz val="14"/>
      <color indexed="12"/>
      <name val="HGｺﾞｼｯｸM"/>
      <family val="3"/>
      <charset val="128"/>
    </font>
    <font>
      <sz val="10"/>
      <color indexed="8"/>
      <name val="HGｺﾞｼｯｸM"/>
      <family val="3"/>
      <charset val="128"/>
    </font>
    <font>
      <sz val="9"/>
      <name val="ＭＳ Ｐゴシック"/>
      <family val="3"/>
      <charset val="128"/>
    </font>
    <font>
      <sz val="8"/>
      <name val="ＭＳ Ｐゴシック"/>
      <family val="3"/>
      <charset val="128"/>
    </font>
    <font>
      <sz val="10"/>
      <name val="ＭＳ Ｐゴシック"/>
      <family val="3"/>
      <charset val="128"/>
    </font>
    <font>
      <sz val="9"/>
      <name val="ＭＳ ゴシック"/>
      <family val="3"/>
      <charset val="128"/>
    </font>
    <font>
      <b/>
      <sz val="9"/>
      <name val="ＭＳ Ｐゴシック"/>
      <family val="3"/>
      <charset val="128"/>
    </font>
    <font>
      <b/>
      <sz val="9"/>
      <color indexed="10"/>
      <name val="ＭＳ Ｐゴシック"/>
      <family val="3"/>
      <charset val="128"/>
    </font>
    <font>
      <b/>
      <sz val="9"/>
      <color indexed="8"/>
      <name val="ＭＳ ゴシック"/>
      <family val="3"/>
      <charset val="128"/>
    </font>
    <font>
      <sz val="8"/>
      <color indexed="8"/>
      <name val="ＭＳ ゴシック"/>
      <family val="3"/>
      <charset val="128"/>
    </font>
    <font>
      <sz val="8"/>
      <color indexed="12"/>
      <name val="ＭＳ ゴシック"/>
      <family val="3"/>
      <charset val="128"/>
    </font>
    <font>
      <sz val="9"/>
      <color indexed="8"/>
      <name val="ＭＳ ゴシック"/>
      <family val="3"/>
      <charset val="128"/>
    </font>
    <font>
      <b/>
      <sz val="9"/>
      <color indexed="10"/>
      <name val="ＭＳ ゴシック"/>
      <family val="3"/>
      <charset val="128"/>
    </font>
    <font>
      <sz val="8"/>
      <name val="ＭＳ ゴシック"/>
      <family val="3"/>
      <charset val="128"/>
    </font>
    <font>
      <b/>
      <sz val="9"/>
      <name val="ＭＳ ゴシック"/>
      <family val="3"/>
      <charset val="128"/>
    </font>
    <font>
      <sz val="9"/>
      <color indexed="10"/>
      <name val="ＭＳ ゴシック"/>
      <family val="3"/>
      <charset val="128"/>
    </font>
    <font>
      <sz val="12"/>
      <name val="HGｺﾞｼｯｸM"/>
      <family val="3"/>
      <charset val="128"/>
    </font>
    <font>
      <sz val="11"/>
      <name val="HGｺﾞｼｯｸM"/>
      <family val="3"/>
      <charset val="128"/>
    </font>
    <font>
      <b/>
      <sz val="9"/>
      <name val="HGｺﾞｼｯｸM"/>
      <family val="3"/>
      <charset val="128"/>
    </font>
    <font>
      <b/>
      <sz val="9"/>
      <color indexed="81"/>
      <name val="ＭＳ Ｐゴシック"/>
      <family val="3"/>
      <charset val="128"/>
    </font>
    <font>
      <sz val="11"/>
      <color rgb="FFFF0000"/>
      <name val="ＭＳ Ｐゴシック"/>
      <family val="3"/>
      <charset val="128"/>
    </font>
    <font>
      <sz val="8"/>
      <color rgb="FFFF0000"/>
      <name val="HGｺﾞｼｯｸM"/>
      <family val="3"/>
      <charset val="128"/>
    </font>
    <font>
      <sz val="10"/>
      <color theme="1"/>
      <name val="HGｺﾞｼｯｸM"/>
      <family val="3"/>
      <charset val="128"/>
    </font>
    <font>
      <sz val="6"/>
      <color indexed="8"/>
      <name val="ＭＳ ゴシック"/>
      <family val="3"/>
      <charset val="128"/>
    </font>
    <font>
      <b/>
      <sz val="9"/>
      <color theme="1"/>
      <name val="ＭＳ Ｐゴシック"/>
      <family val="3"/>
      <charset val="128"/>
    </font>
  </fonts>
  <fills count="2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theme="8" tint="0.39997558519241921"/>
        <bgColor indexed="64"/>
      </patternFill>
    </fill>
    <fill>
      <patternFill patternType="solid">
        <fgColor theme="0"/>
        <bgColor indexed="64"/>
      </patternFill>
    </fill>
    <fill>
      <patternFill patternType="solid">
        <fgColor rgb="FFC5FFFF"/>
        <bgColor indexed="64"/>
      </patternFill>
    </fill>
    <fill>
      <patternFill patternType="solid">
        <fgColor theme="8" tint="0.79998168889431442"/>
        <bgColor indexed="64"/>
      </patternFill>
    </fill>
    <fill>
      <patternFill patternType="solid">
        <fgColor rgb="FFCDFFFF"/>
        <bgColor indexed="64"/>
      </patternFill>
    </fill>
    <fill>
      <patternFill patternType="solid">
        <fgColor rgb="FFD5FFFF"/>
        <bgColor indexed="64"/>
      </patternFill>
    </fill>
    <fill>
      <patternFill patternType="solid">
        <fgColor theme="8" tint="0.59999389629810485"/>
        <bgColor indexed="64"/>
      </patternFill>
    </fill>
    <fill>
      <patternFill patternType="solid">
        <fgColor rgb="FFD9FFFF"/>
        <bgColor indexed="64"/>
      </patternFill>
    </fill>
    <fill>
      <patternFill patternType="solid">
        <fgColor rgb="FFC1FFFF"/>
        <bgColor indexed="64"/>
      </patternFill>
    </fill>
    <fill>
      <patternFill patternType="solid">
        <fgColor rgb="FFD1FFFF"/>
        <bgColor indexed="64"/>
      </patternFill>
    </fill>
    <fill>
      <patternFill patternType="solid">
        <fgColor rgb="FFFFFF99"/>
        <bgColor indexed="64"/>
      </patternFill>
    </fill>
    <fill>
      <patternFill patternType="solid">
        <fgColor theme="3" tint="0.79998168889431442"/>
        <bgColor indexed="64"/>
      </patternFill>
    </fill>
    <fill>
      <patternFill patternType="solid">
        <fgColor rgb="FFCFFDFF"/>
        <bgColor indexed="64"/>
      </patternFill>
    </fill>
  </fills>
  <borders count="133">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right style="thin">
        <color indexed="64"/>
      </right>
      <top style="medium">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thin">
        <color indexed="64"/>
      </right>
      <top style="double">
        <color indexed="64"/>
      </top>
      <bottom style="medium">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hair">
        <color indexed="64"/>
      </left>
      <right style="hair">
        <color indexed="64"/>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diagonalDown="1">
      <left style="hair">
        <color indexed="64"/>
      </left>
      <right style="hair">
        <color indexed="64"/>
      </right>
      <top style="hair">
        <color indexed="64"/>
      </top>
      <bottom style="hair">
        <color indexed="64"/>
      </bottom>
      <diagonal style="hair">
        <color indexed="64"/>
      </diagonal>
    </border>
  </borders>
  <cellStyleXfs count="1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370">
    <xf numFmtId="0" fontId="0" fillId="0" borderId="0" xfId="0">
      <alignment vertical="center"/>
    </xf>
    <xf numFmtId="0" fontId="2" fillId="0" borderId="1" xfId="7" applyFont="1" applyBorder="1" applyAlignment="1">
      <alignment vertical="center"/>
    </xf>
    <xf numFmtId="0" fontId="2" fillId="0" borderId="1" xfId="7" applyFont="1" applyBorder="1">
      <alignment vertical="center"/>
    </xf>
    <xf numFmtId="0" fontId="2" fillId="0" borderId="0" xfId="7" applyFont="1">
      <alignment vertical="center"/>
    </xf>
    <xf numFmtId="0" fontId="6" fillId="0" borderId="0" xfId="7" applyFont="1">
      <alignment vertical="center"/>
    </xf>
    <xf numFmtId="0" fontId="2" fillId="0" borderId="2" xfId="7" applyFont="1" applyBorder="1">
      <alignment vertical="center"/>
    </xf>
    <xf numFmtId="0" fontId="2" fillId="0" borderId="3" xfId="7" applyFont="1" applyBorder="1">
      <alignment vertical="center"/>
    </xf>
    <xf numFmtId="0" fontId="2" fillId="0" borderId="4" xfId="7" applyFont="1" applyBorder="1">
      <alignment vertical="center"/>
    </xf>
    <xf numFmtId="0" fontId="2" fillId="0" borderId="5" xfId="7" applyFont="1" applyBorder="1">
      <alignment vertical="center"/>
    </xf>
    <xf numFmtId="0" fontId="2" fillId="0" borderId="0" xfId="7" applyFont="1" applyBorder="1">
      <alignment vertical="center"/>
    </xf>
    <xf numFmtId="0" fontId="2" fillId="0" borderId="6" xfId="7" applyFont="1" applyBorder="1">
      <alignment vertical="center"/>
    </xf>
    <xf numFmtId="0" fontId="2" fillId="0" borderId="7" xfId="7" applyFont="1" applyBorder="1">
      <alignment vertical="center"/>
    </xf>
    <xf numFmtId="0" fontId="2" fillId="0" borderId="8" xfId="7" applyFont="1" applyBorder="1">
      <alignment vertical="center"/>
    </xf>
    <xf numFmtId="0" fontId="2" fillId="0" borderId="9" xfId="7" applyFont="1" applyBorder="1">
      <alignment vertical="center"/>
    </xf>
    <xf numFmtId="0" fontId="6" fillId="0" borderId="0" xfId="7" applyFont="1" applyBorder="1">
      <alignment vertical="center"/>
    </xf>
    <xf numFmtId="0" fontId="2" fillId="0" borderId="1" xfId="8" applyFont="1" applyBorder="1">
      <alignment vertical="center"/>
    </xf>
    <xf numFmtId="0" fontId="2" fillId="0" borderId="0" xfId="8" applyFont="1">
      <alignment vertical="center"/>
    </xf>
    <xf numFmtId="0" fontId="2" fillId="0" borderId="2" xfId="8" applyFont="1" applyBorder="1">
      <alignment vertical="center"/>
    </xf>
    <xf numFmtId="0" fontId="2" fillId="0" borderId="3" xfId="8" applyFont="1" applyBorder="1">
      <alignment vertical="center"/>
    </xf>
    <xf numFmtId="0" fontId="2" fillId="0" borderId="4" xfId="8" applyFont="1" applyBorder="1">
      <alignment vertical="center"/>
    </xf>
    <xf numFmtId="0" fontId="2" fillId="0" borderId="5" xfId="8" applyFont="1" applyBorder="1">
      <alignment vertical="center"/>
    </xf>
    <xf numFmtId="0" fontId="2" fillId="0" borderId="0" xfId="8" applyFont="1" applyBorder="1">
      <alignment vertical="center"/>
    </xf>
    <xf numFmtId="0" fontId="2" fillId="0" borderId="6" xfId="8" applyFont="1" applyBorder="1">
      <alignment vertical="center"/>
    </xf>
    <xf numFmtId="0" fontId="2" fillId="0" borderId="7" xfId="8" applyFont="1" applyBorder="1">
      <alignment vertical="center"/>
    </xf>
    <xf numFmtId="0" fontId="2" fillId="0" borderId="8" xfId="8" applyFont="1" applyBorder="1">
      <alignment vertical="center"/>
    </xf>
    <xf numFmtId="0" fontId="2" fillId="0" borderId="9" xfId="8" applyFont="1" applyBorder="1">
      <alignment vertical="center"/>
    </xf>
    <xf numFmtId="176" fontId="6" fillId="0" borderId="0" xfId="7" applyNumberFormat="1" applyFont="1" applyBorder="1">
      <alignment vertical="center"/>
    </xf>
    <xf numFmtId="176" fontId="6" fillId="0" borderId="0" xfId="7" applyNumberFormat="1" applyFont="1">
      <alignment vertical="center"/>
    </xf>
    <xf numFmtId="0" fontId="6" fillId="0" borderId="0" xfId="7" applyFont="1" applyBorder="1" applyAlignment="1">
      <alignment vertical="center"/>
    </xf>
    <xf numFmtId="0" fontId="6" fillId="0" borderId="0" xfId="7" applyFont="1" applyBorder="1" applyAlignment="1">
      <alignment horizontal="center" vertical="center"/>
    </xf>
    <xf numFmtId="0" fontId="6" fillId="0" borderId="0" xfId="7" applyFont="1" applyBorder="1" applyAlignment="1">
      <alignment vertical="center" textRotation="255"/>
    </xf>
    <xf numFmtId="0" fontId="2" fillId="0" borderId="0" xfId="7" applyFont="1" applyFill="1" applyBorder="1">
      <alignment vertical="center"/>
    </xf>
    <xf numFmtId="0" fontId="2" fillId="0" borderId="0" xfId="8" applyFont="1" applyFill="1" applyBorder="1">
      <alignment vertical="center"/>
    </xf>
    <xf numFmtId="0" fontId="10" fillId="0" borderId="0" xfId="9" applyFont="1" applyFill="1" applyBorder="1" applyAlignment="1">
      <alignment vertical="center" wrapText="1"/>
    </xf>
    <xf numFmtId="0" fontId="10" fillId="2" borderId="10" xfId="9" applyFont="1" applyFill="1" applyBorder="1" applyAlignment="1">
      <alignment vertical="center" wrapText="1"/>
    </xf>
    <xf numFmtId="0" fontId="10" fillId="2" borderId="11" xfId="9" applyFont="1" applyFill="1" applyBorder="1" applyAlignment="1">
      <alignment vertical="center" wrapText="1"/>
    </xf>
    <xf numFmtId="0" fontId="10" fillId="2" borderId="12" xfId="9" applyFont="1" applyFill="1" applyBorder="1" applyAlignment="1">
      <alignment vertical="center" wrapText="1"/>
    </xf>
    <xf numFmtId="0" fontId="6" fillId="2" borderId="13" xfId="7" applyFont="1" applyFill="1" applyBorder="1" applyAlignment="1">
      <alignment horizontal="center" vertical="center"/>
    </xf>
    <xf numFmtId="0" fontId="6" fillId="2" borderId="14" xfId="7" applyFont="1" applyFill="1" applyBorder="1" applyAlignment="1">
      <alignment horizontal="center" vertical="center"/>
    </xf>
    <xf numFmtId="0" fontId="6" fillId="0" borderId="0" xfId="7" applyFont="1" applyFill="1" applyBorder="1" applyAlignment="1">
      <alignment horizontal="center" vertical="center"/>
    </xf>
    <xf numFmtId="0" fontId="9" fillId="0" borderId="0" xfId="9" applyFont="1" applyAlignment="1">
      <alignment vertical="center" shrinkToFit="1"/>
    </xf>
    <xf numFmtId="0" fontId="9" fillId="0" borderId="0" xfId="9" applyFont="1" applyFill="1" applyAlignment="1">
      <alignment vertical="center" shrinkToFit="1"/>
    </xf>
    <xf numFmtId="0" fontId="9" fillId="0" borderId="0" xfId="9" applyFont="1" applyBorder="1" applyAlignment="1">
      <alignment vertical="center" shrinkToFit="1"/>
    </xf>
    <xf numFmtId="0" fontId="2" fillId="2" borderId="10" xfId="7" applyFont="1" applyFill="1" applyBorder="1" applyAlignment="1">
      <alignment vertical="center" shrinkToFit="1"/>
    </xf>
    <xf numFmtId="0" fontId="2" fillId="2" borderId="11" xfId="7" applyFont="1" applyFill="1" applyBorder="1" applyAlignment="1">
      <alignment vertical="center" shrinkToFit="1"/>
    </xf>
    <xf numFmtId="0" fontId="10" fillId="2" borderId="15" xfId="9" applyFont="1" applyFill="1" applyBorder="1" applyAlignment="1">
      <alignment vertical="center" wrapText="1"/>
    </xf>
    <xf numFmtId="0" fontId="6" fillId="2" borderId="16" xfId="7" applyFont="1" applyFill="1" applyBorder="1" applyAlignment="1">
      <alignment horizontal="center" vertical="center"/>
    </xf>
    <xf numFmtId="0" fontId="13" fillId="0" borderId="0" xfId="7" applyFont="1">
      <alignment vertical="center"/>
    </xf>
    <xf numFmtId="0" fontId="13" fillId="0" borderId="2" xfId="7" applyFont="1" applyBorder="1">
      <alignment vertical="center"/>
    </xf>
    <xf numFmtId="0" fontId="13" fillId="0" borderId="3" xfId="7" applyFont="1" applyBorder="1">
      <alignment vertical="center"/>
    </xf>
    <xf numFmtId="0" fontId="13" fillId="0" borderId="4" xfId="7" applyFont="1" applyBorder="1">
      <alignment vertical="center"/>
    </xf>
    <xf numFmtId="0" fontId="13" fillId="0" borderId="5" xfId="7" applyFont="1" applyBorder="1">
      <alignment vertical="center"/>
    </xf>
    <xf numFmtId="0" fontId="13" fillId="0" borderId="0" xfId="7" applyFont="1" applyBorder="1">
      <alignment vertical="center"/>
    </xf>
    <xf numFmtId="0" fontId="13" fillId="0" borderId="6" xfId="7" applyFont="1" applyBorder="1">
      <alignment vertical="center"/>
    </xf>
    <xf numFmtId="176" fontId="13" fillId="0" borderId="0" xfId="7" applyNumberFormat="1" applyFont="1" applyBorder="1">
      <alignment vertical="center"/>
    </xf>
    <xf numFmtId="176" fontId="13" fillId="0" borderId="0" xfId="7" applyNumberFormat="1" applyFont="1">
      <alignment vertical="center"/>
    </xf>
    <xf numFmtId="0" fontId="13" fillId="0" borderId="7" xfId="7" applyFont="1" applyBorder="1">
      <alignment vertical="center"/>
    </xf>
    <xf numFmtId="0" fontId="13" fillId="0" borderId="8" xfId="7" applyFont="1" applyBorder="1">
      <alignment vertical="center"/>
    </xf>
    <xf numFmtId="0" fontId="13" fillId="0" borderId="9" xfId="7" applyFont="1" applyBorder="1">
      <alignment vertical="center"/>
    </xf>
    <xf numFmtId="176" fontId="13" fillId="0" borderId="6" xfId="7" applyNumberFormat="1" applyFont="1" applyBorder="1">
      <alignment vertical="center"/>
    </xf>
    <xf numFmtId="0" fontId="6" fillId="2" borderId="17" xfId="7" applyFont="1" applyFill="1" applyBorder="1" applyAlignment="1">
      <alignment horizontal="center" vertical="center"/>
    </xf>
    <xf numFmtId="179" fontId="7" fillId="0" borderId="18" xfId="7" applyNumberFormat="1" applyFont="1" applyBorder="1">
      <alignment vertical="center"/>
    </xf>
    <xf numFmtId="179" fontId="7" fillId="0" borderId="19" xfId="7" applyNumberFormat="1" applyFont="1" applyBorder="1">
      <alignment vertical="center"/>
    </xf>
    <xf numFmtId="179" fontId="7" fillId="0" borderId="20" xfId="7" applyNumberFormat="1" applyFont="1" applyBorder="1">
      <alignment vertical="center"/>
    </xf>
    <xf numFmtId="0" fontId="6" fillId="2" borderId="21" xfId="7" applyFont="1" applyFill="1" applyBorder="1" applyAlignment="1">
      <alignment horizontal="center" vertical="center"/>
    </xf>
    <xf numFmtId="0" fontId="6" fillId="2" borderId="22" xfId="7" applyFont="1" applyFill="1" applyBorder="1">
      <alignment vertical="center"/>
    </xf>
    <xf numFmtId="0" fontId="10" fillId="2" borderId="22" xfId="9" applyFont="1" applyFill="1" applyBorder="1" applyAlignment="1">
      <alignment vertical="center" wrapText="1"/>
    </xf>
    <xf numFmtId="0" fontId="10" fillId="2" borderId="23" xfId="9" applyFont="1" applyFill="1" applyBorder="1" applyAlignment="1">
      <alignment vertical="center" wrapText="1"/>
    </xf>
    <xf numFmtId="0" fontId="10" fillId="2" borderId="24" xfId="9" applyFont="1" applyFill="1" applyBorder="1" applyAlignment="1">
      <alignment vertical="center" wrapText="1"/>
    </xf>
    <xf numFmtId="0" fontId="9" fillId="0" borderId="0" xfId="9" applyFont="1" applyFill="1" applyBorder="1" applyAlignment="1">
      <alignment vertical="center" shrinkToFit="1"/>
    </xf>
    <xf numFmtId="179" fontId="7" fillId="0" borderId="25" xfId="7" applyNumberFormat="1" applyFont="1" applyBorder="1">
      <alignment vertical="center"/>
    </xf>
    <xf numFmtId="179" fontId="7" fillId="0" borderId="26" xfId="7" applyNumberFormat="1" applyFont="1" applyBorder="1">
      <alignment vertical="center"/>
    </xf>
    <xf numFmtId="179" fontId="7" fillId="0" borderId="27" xfId="7" applyNumberFormat="1" applyFont="1" applyBorder="1">
      <alignment vertical="center"/>
    </xf>
    <xf numFmtId="179" fontId="7" fillId="0" borderId="28" xfId="7" applyNumberFormat="1" applyFont="1" applyBorder="1">
      <alignment vertical="center"/>
    </xf>
    <xf numFmtId="0" fontId="6" fillId="2" borderId="29" xfId="7" applyFont="1" applyFill="1" applyBorder="1" applyAlignment="1">
      <alignment horizontal="center" vertical="center"/>
    </xf>
    <xf numFmtId="0" fontId="10" fillId="2" borderId="30" xfId="9" applyFont="1" applyFill="1" applyBorder="1" applyAlignment="1">
      <alignment vertical="center" wrapText="1"/>
    </xf>
    <xf numFmtId="179" fontId="7" fillId="0" borderId="31" xfId="7" applyNumberFormat="1" applyFont="1" applyBorder="1">
      <alignment vertical="center"/>
    </xf>
    <xf numFmtId="179" fontId="7" fillId="0" borderId="32" xfId="7" applyNumberFormat="1" applyFont="1" applyBorder="1">
      <alignment vertical="center"/>
    </xf>
    <xf numFmtId="179" fontId="7" fillId="0" borderId="33" xfId="7" applyNumberFormat="1" applyFont="1" applyBorder="1">
      <alignment vertical="center"/>
    </xf>
    <xf numFmtId="0" fontId="2" fillId="2" borderId="23" xfId="7" applyFont="1" applyFill="1" applyBorder="1" applyAlignment="1">
      <alignment vertical="center" shrinkToFit="1"/>
    </xf>
    <xf numFmtId="0" fontId="2" fillId="2" borderId="24" xfId="7" applyFont="1" applyFill="1" applyBorder="1" applyAlignment="1">
      <alignment vertical="center" shrinkToFit="1"/>
    </xf>
    <xf numFmtId="0" fontId="2" fillId="2" borderId="34" xfId="7" applyFont="1" applyFill="1" applyBorder="1" applyAlignment="1">
      <alignment vertical="center" shrinkToFit="1"/>
    </xf>
    <xf numFmtId="0" fontId="6" fillId="2" borderId="35" xfId="7" applyFont="1" applyFill="1" applyBorder="1">
      <alignment vertical="center"/>
    </xf>
    <xf numFmtId="0" fontId="6" fillId="2" borderId="35" xfId="7" applyFont="1" applyFill="1" applyBorder="1" applyAlignment="1">
      <alignment horizontal="center" vertical="center"/>
    </xf>
    <xf numFmtId="0" fontId="6" fillId="2" borderId="36" xfId="7" applyFont="1" applyFill="1" applyBorder="1">
      <alignment vertical="center"/>
    </xf>
    <xf numFmtId="0" fontId="6" fillId="2" borderId="37" xfId="7" applyFont="1" applyFill="1" applyBorder="1" applyAlignment="1">
      <alignment vertical="center"/>
    </xf>
    <xf numFmtId="0" fontId="6" fillId="2" borderId="38" xfId="7" applyFont="1" applyFill="1" applyBorder="1">
      <alignment vertical="center"/>
    </xf>
    <xf numFmtId="182" fontId="6" fillId="0" borderId="0" xfId="7" applyNumberFormat="1" applyFont="1" applyBorder="1">
      <alignment vertical="center"/>
    </xf>
    <xf numFmtId="179" fontId="6" fillId="0" borderId="0" xfId="7" applyNumberFormat="1" applyFont="1" applyFill="1" applyBorder="1">
      <alignment vertical="center"/>
    </xf>
    <xf numFmtId="182" fontId="7" fillId="0" borderId="28" xfId="7" applyNumberFormat="1" applyFont="1" applyBorder="1">
      <alignment vertical="center"/>
    </xf>
    <xf numFmtId="182" fontId="7" fillId="0" borderId="26" xfId="7" applyNumberFormat="1" applyFont="1" applyBorder="1">
      <alignment vertical="center"/>
    </xf>
    <xf numFmtId="182" fontId="7" fillId="0" borderId="33" xfId="7" applyNumberFormat="1" applyFont="1" applyBorder="1">
      <alignment vertical="center"/>
    </xf>
    <xf numFmtId="182" fontId="7" fillId="0" borderId="39" xfId="7" applyNumberFormat="1" applyFont="1" applyBorder="1">
      <alignment vertical="center"/>
    </xf>
    <xf numFmtId="179" fontId="7" fillId="0" borderId="13" xfId="7" applyNumberFormat="1" applyFont="1" applyBorder="1">
      <alignment vertical="center"/>
    </xf>
    <xf numFmtId="179" fontId="7" fillId="0" borderId="17" xfId="7" applyNumberFormat="1" applyFont="1" applyBorder="1">
      <alignment vertical="center"/>
    </xf>
    <xf numFmtId="182" fontId="7" fillId="0" borderId="0" xfId="7" applyNumberFormat="1" applyFont="1" applyBorder="1">
      <alignment vertical="center"/>
    </xf>
    <xf numFmtId="182" fontId="7" fillId="0" borderId="26" xfId="7" applyNumberFormat="1" applyFont="1" applyFill="1" applyBorder="1">
      <alignment vertical="center"/>
    </xf>
    <xf numFmtId="182" fontId="7" fillId="0" borderId="40" xfId="7" applyNumberFormat="1" applyFont="1" applyFill="1" applyBorder="1">
      <alignment vertical="center"/>
    </xf>
    <xf numFmtId="0" fontId="2" fillId="2" borderId="22" xfId="7" applyFont="1" applyFill="1" applyBorder="1" applyAlignment="1">
      <alignment vertical="center" shrinkToFit="1"/>
    </xf>
    <xf numFmtId="180" fontId="6" fillId="0" borderId="0" xfId="7" applyNumberFormat="1" applyFont="1" applyBorder="1" applyAlignment="1">
      <alignment vertical="center" shrinkToFit="1"/>
    </xf>
    <xf numFmtId="182" fontId="7" fillId="0" borderId="41" xfId="7" applyNumberFormat="1" applyFont="1" applyBorder="1">
      <alignment vertical="center"/>
    </xf>
    <xf numFmtId="182" fontId="7" fillId="0" borderId="7" xfId="7" applyNumberFormat="1" applyFont="1" applyBorder="1">
      <alignment vertical="center"/>
    </xf>
    <xf numFmtId="182" fontId="7" fillId="0" borderId="12" xfId="7" applyNumberFormat="1" applyFont="1" applyBorder="1">
      <alignment vertical="center"/>
    </xf>
    <xf numFmtId="182" fontId="7" fillId="0" borderId="10" xfId="7" applyNumberFormat="1" applyFont="1" applyBorder="1">
      <alignment vertical="center"/>
    </xf>
    <xf numFmtId="182" fontId="7" fillId="0" borderId="15" xfId="7" applyNumberFormat="1" applyFont="1" applyBorder="1">
      <alignment vertical="center"/>
    </xf>
    <xf numFmtId="182" fontId="7" fillId="0" borderId="42" xfId="7" applyNumberFormat="1" applyFont="1" applyBorder="1">
      <alignment vertical="center"/>
    </xf>
    <xf numFmtId="176" fontId="2" fillId="0" borderId="0" xfId="8" applyNumberFormat="1" applyFont="1" applyFill="1" applyBorder="1">
      <alignment vertical="center"/>
    </xf>
    <xf numFmtId="185" fontId="8" fillId="0" borderId="0" xfId="8" applyNumberFormat="1" applyFont="1" applyFill="1" applyBorder="1">
      <alignment vertical="center"/>
    </xf>
    <xf numFmtId="0" fontId="9" fillId="0" borderId="0" xfId="9" applyFont="1" applyBorder="1" applyAlignment="1">
      <alignment horizontal="right" vertical="center" shrinkToFit="1"/>
    </xf>
    <xf numFmtId="182" fontId="7" fillId="0" borderId="10" xfId="7" applyNumberFormat="1" applyFont="1" applyFill="1" applyBorder="1">
      <alignment vertical="center"/>
    </xf>
    <xf numFmtId="182" fontId="7" fillId="0" borderId="15" xfId="7" applyNumberFormat="1" applyFont="1" applyFill="1" applyBorder="1">
      <alignment vertical="center"/>
    </xf>
    <xf numFmtId="0" fontId="9" fillId="2" borderId="21" xfId="7" applyFont="1" applyFill="1" applyBorder="1" applyAlignment="1">
      <alignment horizontal="center" vertical="center"/>
    </xf>
    <xf numFmtId="0" fontId="9" fillId="2" borderId="42" xfId="7" applyFont="1" applyFill="1" applyBorder="1" applyAlignment="1">
      <alignment horizontal="center" vertical="center"/>
    </xf>
    <xf numFmtId="0" fontId="9" fillId="2" borderId="43" xfId="7" applyFont="1" applyFill="1" applyBorder="1" applyAlignment="1">
      <alignment horizontal="center" vertical="center"/>
    </xf>
    <xf numFmtId="0" fontId="9" fillId="2" borderId="37" xfId="7" applyFont="1" applyFill="1" applyBorder="1" applyAlignment="1">
      <alignment horizontal="center" vertical="center"/>
    </xf>
    <xf numFmtId="0" fontId="9" fillId="0" borderId="0" xfId="7" applyFont="1">
      <alignment vertical="center"/>
    </xf>
    <xf numFmtId="0" fontId="9" fillId="2" borderId="16" xfId="7" applyFont="1" applyFill="1" applyBorder="1" applyAlignment="1">
      <alignment horizontal="center" vertical="center"/>
    </xf>
    <xf numFmtId="0" fontId="9" fillId="2" borderId="13" xfId="7" applyFont="1" applyFill="1" applyBorder="1" applyAlignment="1">
      <alignment horizontal="center" vertical="center"/>
    </xf>
    <xf numFmtId="0" fontId="9" fillId="2" borderId="44" xfId="7" applyFont="1" applyFill="1" applyBorder="1" applyAlignment="1">
      <alignment horizontal="center" vertical="center"/>
    </xf>
    <xf numFmtId="0" fontId="9" fillId="2" borderId="17" xfId="7" applyFont="1" applyFill="1" applyBorder="1" applyAlignment="1">
      <alignment horizontal="center" vertical="center"/>
    </xf>
    <xf numFmtId="0" fontId="9" fillId="2" borderId="39" xfId="7" applyFont="1" applyFill="1" applyBorder="1" applyAlignment="1">
      <alignment horizontal="center" vertical="center"/>
    </xf>
    <xf numFmtId="0" fontId="9" fillId="2" borderId="14" xfId="7" applyFont="1" applyFill="1" applyBorder="1" applyAlignment="1">
      <alignment horizontal="center" vertical="center"/>
    </xf>
    <xf numFmtId="0" fontId="9" fillId="2" borderId="45" xfId="7" applyFont="1" applyFill="1" applyBorder="1" applyAlignment="1">
      <alignment horizontal="center" vertical="center"/>
    </xf>
    <xf numFmtId="0" fontId="9" fillId="2" borderId="11" xfId="7" applyFont="1" applyFill="1" applyBorder="1">
      <alignment vertical="center"/>
    </xf>
    <xf numFmtId="180" fontId="12" fillId="0" borderId="13" xfId="7" applyNumberFormat="1" applyFont="1" applyBorder="1" applyAlignment="1">
      <alignment vertical="center"/>
    </xf>
    <xf numFmtId="180" fontId="12" fillId="0" borderId="44" xfId="7" applyNumberFormat="1" applyFont="1" applyBorder="1">
      <alignment vertical="center"/>
    </xf>
    <xf numFmtId="180" fontId="12" fillId="0" borderId="14" xfId="7" applyNumberFormat="1" applyFont="1" applyBorder="1">
      <alignment vertical="center"/>
    </xf>
    <xf numFmtId="180" fontId="12" fillId="0" borderId="45" xfId="7" applyNumberFormat="1" applyFont="1" applyBorder="1">
      <alignment vertical="center"/>
    </xf>
    <xf numFmtId="0" fontId="9" fillId="0" borderId="0" xfId="7" applyFont="1" applyFill="1" applyBorder="1" applyAlignment="1">
      <alignment horizontal="center" vertical="center"/>
    </xf>
    <xf numFmtId="0" fontId="9" fillId="2" borderId="46" xfId="7" applyFont="1" applyFill="1" applyBorder="1" applyAlignment="1">
      <alignment horizontal="center" vertical="center"/>
    </xf>
    <xf numFmtId="0" fontId="9" fillId="2" borderId="47" xfId="7" applyFont="1" applyFill="1" applyBorder="1" applyAlignment="1">
      <alignment horizontal="center" vertical="center"/>
    </xf>
    <xf numFmtId="0" fontId="9" fillId="2" borderId="12" xfId="7" applyFont="1" applyFill="1" applyBorder="1">
      <alignment vertical="center"/>
    </xf>
    <xf numFmtId="179" fontId="12" fillId="0" borderId="28" xfId="7" applyNumberFormat="1" applyFont="1" applyBorder="1">
      <alignment vertical="center"/>
    </xf>
    <xf numFmtId="179" fontId="12" fillId="0" borderId="9" xfId="7" applyNumberFormat="1" applyFont="1" applyBorder="1">
      <alignment vertical="center"/>
    </xf>
    <xf numFmtId="179" fontId="12" fillId="0" borderId="18" xfId="7" applyNumberFormat="1" applyFont="1" applyBorder="1">
      <alignment vertical="center"/>
    </xf>
    <xf numFmtId="180" fontId="12" fillId="0" borderId="0" xfId="7" applyNumberFormat="1" applyFont="1" applyBorder="1">
      <alignment vertical="center"/>
    </xf>
    <xf numFmtId="180" fontId="12" fillId="0" borderId="28" xfId="7" applyNumberFormat="1" applyFont="1" applyBorder="1">
      <alignment vertical="center"/>
    </xf>
    <xf numFmtId="180" fontId="12" fillId="0" borderId="48" xfId="7" applyNumberFormat="1" applyFont="1" applyBorder="1">
      <alignment vertical="center"/>
    </xf>
    <xf numFmtId="180" fontId="12" fillId="0" borderId="49" xfId="7" applyNumberFormat="1" applyFont="1" applyBorder="1">
      <alignment vertical="center"/>
    </xf>
    <xf numFmtId="180" fontId="12" fillId="0" borderId="50" xfId="7" applyNumberFormat="1" applyFont="1" applyBorder="1">
      <alignment vertical="center"/>
    </xf>
    <xf numFmtId="179" fontId="12" fillId="0" borderId="48" xfId="7" applyNumberFormat="1" applyFont="1" applyBorder="1">
      <alignment vertical="center"/>
    </xf>
    <xf numFmtId="180" fontId="12" fillId="0" borderId="22" xfId="7" applyNumberFormat="1" applyFont="1" applyBorder="1">
      <alignment vertical="center"/>
    </xf>
    <xf numFmtId="180" fontId="12" fillId="0" borderId="51" xfId="7" applyNumberFormat="1" applyFont="1" applyBorder="1">
      <alignment vertical="center"/>
    </xf>
    <xf numFmtId="179" fontId="12" fillId="0" borderId="26" xfId="7" applyNumberFormat="1" applyFont="1" applyBorder="1">
      <alignment vertical="center"/>
    </xf>
    <xf numFmtId="179" fontId="12" fillId="0" borderId="52" xfId="7" applyNumberFormat="1" applyFont="1" applyBorder="1">
      <alignment vertical="center"/>
    </xf>
    <xf numFmtId="179" fontId="12" fillId="0" borderId="19" xfId="7" applyNumberFormat="1" applyFont="1" applyBorder="1">
      <alignment vertical="center"/>
    </xf>
    <xf numFmtId="180" fontId="12" fillId="0" borderId="23" xfId="7" applyNumberFormat="1" applyFont="1" applyBorder="1">
      <alignment vertical="center"/>
    </xf>
    <xf numFmtId="180" fontId="12" fillId="0" borderId="52" xfId="7" applyNumberFormat="1" applyFont="1" applyBorder="1">
      <alignment vertical="center"/>
    </xf>
    <xf numFmtId="180" fontId="12" fillId="0" borderId="53" xfId="7" applyNumberFormat="1" applyFont="1" applyBorder="1">
      <alignment vertical="center"/>
    </xf>
    <xf numFmtId="180" fontId="12" fillId="0" borderId="54" xfId="7" applyNumberFormat="1" applyFont="1" applyBorder="1">
      <alignment vertical="center"/>
    </xf>
    <xf numFmtId="179" fontId="12" fillId="0" borderId="27" xfId="7" applyNumberFormat="1" applyFont="1" applyBorder="1">
      <alignment vertical="center"/>
    </xf>
    <xf numFmtId="179" fontId="12" fillId="0" borderId="55" xfId="7" applyNumberFormat="1" applyFont="1" applyBorder="1">
      <alignment vertical="center"/>
    </xf>
    <xf numFmtId="179" fontId="12" fillId="0" borderId="32" xfId="7" applyNumberFormat="1" applyFont="1" applyBorder="1">
      <alignment vertical="center"/>
    </xf>
    <xf numFmtId="180" fontId="12" fillId="0" borderId="24" xfId="7" applyNumberFormat="1" applyFont="1" applyBorder="1">
      <alignment vertical="center"/>
    </xf>
    <xf numFmtId="180" fontId="12" fillId="0" borderId="56" xfId="7" applyNumberFormat="1" applyFont="1" applyBorder="1">
      <alignment vertical="center"/>
    </xf>
    <xf numFmtId="180" fontId="12" fillId="0" borderId="57" xfId="7" applyNumberFormat="1" applyFont="1" applyBorder="1">
      <alignment vertical="center"/>
    </xf>
    <xf numFmtId="180" fontId="12" fillId="0" borderId="58" xfId="7" applyNumberFormat="1" applyFont="1" applyBorder="1">
      <alignment vertical="center"/>
    </xf>
    <xf numFmtId="0" fontId="9" fillId="0" borderId="0" xfId="7" applyFont="1" applyFill="1" applyBorder="1">
      <alignment vertical="center"/>
    </xf>
    <xf numFmtId="0" fontId="9" fillId="2" borderId="42" xfId="7" applyFont="1" applyFill="1" applyBorder="1">
      <alignment vertical="center"/>
    </xf>
    <xf numFmtId="180" fontId="12" fillId="0" borderId="21" xfId="7" applyNumberFormat="1" applyFont="1" applyBorder="1">
      <alignment vertical="center"/>
    </xf>
    <xf numFmtId="180" fontId="12" fillId="0" borderId="59" xfId="7" applyNumberFormat="1" applyFont="1" applyBorder="1">
      <alignment vertical="center"/>
    </xf>
    <xf numFmtId="180" fontId="12" fillId="0" borderId="60" xfId="7" applyNumberFormat="1" applyFont="1" applyBorder="1">
      <alignment vertical="center"/>
    </xf>
    <xf numFmtId="180" fontId="12" fillId="0" borderId="61" xfId="7" applyNumberFormat="1" applyFont="1" applyBorder="1">
      <alignment vertical="center"/>
    </xf>
    <xf numFmtId="0" fontId="9" fillId="2" borderId="12" xfId="7" applyFont="1" applyFill="1" applyBorder="1" applyAlignment="1">
      <alignment vertical="center" shrinkToFit="1"/>
    </xf>
    <xf numFmtId="180" fontId="12" fillId="0" borderId="7" xfId="7" applyNumberFormat="1" applyFont="1" applyBorder="1">
      <alignment vertical="center"/>
    </xf>
    <xf numFmtId="180" fontId="12" fillId="0" borderId="62" xfId="7" applyNumberFormat="1" applyFont="1" applyBorder="1">
      <alignment vertical="center"/>
    </xf>
    <xf numFmtId="0" fontId="9" fillId="2" borderId="10" xfId="7" applyFont="1" applyFill="1" applyBorder="1" applyAlignment="1">
      <alignment vertical="center" shrinkToFit="1"/>
    </xf>
    <xf numFmtId="180" fontId="12" fillId="0" borderId="26" xfId="7" applyNumberFormat="1" applyFont="1" applyBorder="1">
      <alignment vertical="center"/>
    </xf>
    <xf numFmtId="180" fontId="12" fillId="0" borderId="41" xfId="7" applyNumberFormat="1" applyFont="1" applyBorder="1">
      <alignment vertical="center"/>
    </xf>
    <xf numFmtId="0" fontId="12" fillId="0" borderId="63" xfId="7" applyFont="1" applyBorder="1">
      <alignment vertical="center"/>
    </xf>
    <xf numFmtId="0" fontId="9" fillId="2" borderId="11" xfId="7" applyFont="1" applyFill="1" applyBorder="1" applyAlignment="1">
      <alignment vertical="center" shrinkToFit="1"/>
    </xf>
    <xf numFmtId="0" fontId="9" fillId="2" borderId="15" xfId="7" applyFont="1" applyFill="1" applyBorder="1" applyAlignment="1">
      <alignment vertical="center" shrinkToFit="1"/>
    </xf>
    <xf numFmtId="180" fontId="12" fillId="0" borderId="40" xfId="7" applyNumberFormat="1" applyFont="1" applyBorder="1">
      <alignment vertical="center"/>
    </xf>
    <xf numFmtId="180" fontId="12" fillId="0" borderId="64" xfId="7" applyNumberFormat="1" applyFont="1" applyBorder="1">
      <alignment vertical="center"/>
    </xf>
    <xf numFmtId="0" fontId="12" fillId="0" borderId="65" xfId="7" applyFont="1" applyBorder="1">
      <alignment vertical="center"/>
    </xf>
    <xf numFmtId="180" fontId="12" fillId="0" borderId="66" xfId="7" applyNumberFormat="1" applyFont="1" applyBorder="1">
      <alignment vertical="center"/>
    </xf>
    <xf numFmtId="0" fontId="9" fillId="0" borderId="0" xfId="7" applyFont="1" applyAlignment="1">
      <alignment horizontal="center" vertical="center"/>
    </xf>
    <xf numFmtId="0" fontId="9" fillId="2" borderId="16" xfId="7" applyFont="1" applyFill="1" applyBorder="1">
      <alignment vertical="center"/>
    </xf>
    <xf numFmtId="180" fontId="12" fillId="0" borderId="39" xfId="7" applyNumberFormat="1" applyFont="1" applyBorder="1">
      <alignment vertical="center"/>
    </xf>
    <xf numFmtId="0" fontId="9" fillId="0" borderId="0" xfId="7" applyNumberFormat="1" applyFont="1" applyBorder="1">
      <alignment vertical="center"/>
    </xf>
    <xf numFmtId="180" fontId="12" fillId="0" borderId="9" xfId="7" applyNumberFormat="1" applyFont="1" applyBorder="1">
      <alignment vertical="center"/>
    </xf>
    <xf numFmtId="0" fontId="9" fillId="2" borderId="10" xfId="7" applyFont="1" applyFill="1" applyBorder="1">
      <alignment vertical="center"/>
    </xf>
    <xf numFmtId="180" fontId="12" fillId="0" borderId="67" xfId="7" applyNumberFormat="1" applyFont="1" applyBorder="1">
      <alignment vertical="center"/>
    </xf>
    <xf numFmtId="180" fontId="12" fillId="0" borderId="68" xfId="7" applyNumberFormat="1" applyFont="1" applyBorder="1">
      <alignment vertical="center"/>
    </xf>
    <xf numFmtId="9" fontId="12" fillId="0" borderId="69" xfId="7" applyNumberFormat="1" applyFont="1" applyBorder="1">
      <alignment vertical="center"/>
    </xf>
    <xf numFmtId="0" fontId="9" fillId="2" borderId="15" xfId="7" applyFont="1" applyFill="1" applyBorder="1">
      <alignment vertical="center"/>
    </xf>
    <xf numFmtId="180" fontId="12" fillId="0" borderId="70" xfId="7" applyNumberFormat="1" applyFont="1" applyBorder="1">
      <alignment vertical="center"/>
    </xf>
    <xf numFmtId="180" fontId="12" fillId="0" borderId="71" xfId="7" applyNumberFormat="1" applyFont="1" applyBorder="1">
      <alignment vertical="center"/>
    </xf>
    <xf numFmtId="180" fontId="12" fillId="0" borderId="72" xfId="7" applyNumberFormat="1" applyFont="1" applyBorder="1">
      <alignment vertical="center"/>
    </xf>
    <xf numFmtId="180" fontId="12" fillId="0" borderId="73" xfId="7" applyNumberFormat="1" applyFont="1" applyBorder="1">
      <alignment vertical="center"/>
    </xf>
    <xf numFmtId="180" fontId="12" fillId="0" borderId="65" xfId="7" applyNumberFormat="1" applyFont="1" applyBorder="1">
      <alignment vertical="center"/>
    </xf>
    <xf numFmtId="180" fontId="12" fillId="0" borderId="0" xfId="7" applyNumberFormat="1" applyFont="1" applyFill="1" applyBorder="1">
      <alignment vertical="center"/>
    </xf>
    <xf numFmtId="9" fontId="9" fillId="0" borderId="0" xfId="7" applyNumberFormat="1" applyFont="1" applyFill="1" applyBorder="1">
      <alignment vertical="center"/>
    </xf>
    <xf numFmtId="0" fontId="9" fillId="0" borderId="0" xfId="7" applyFont="1" applyBorder="1">
      <alignment vertical="center"/>
    </xf>
    <xf numFmtId="0" fontId="9" fillId="2" borderId="27" xfId="7" applyFont="1" applyFill="1" applyBorder="1" applyAlignment="1">
      <alignment horizontal="center" vertical="center"/>
    </xf>
    <xf numFmtId="180" fontId="12" fillId="0" borderId="74" xfId="7" applyNumberFormat="1" applyFont="1" applyBorder="1">
      <alignment vertical="center"/>
    </xf>
    <xf numFmtId="180" fontId="12" fillId="0" borderId="75" xfId="7" applyNumberFormat="1" applyFont="1" applyBorder="1">
      <alignment vertical="center"/>
    </xf>
    <xf numFmtId="0" fontId="12" fillId="0" borderId="0" xfId="7" applyFont="1" applyBorder="1">
      <alignment vertical="center"/>
    </xf>
    <xf numFmtId="0" fontId="12" fillId="0" borderId="0" xfId="7" applyFont="1">
      <alignment vertical="center"/>
    </xf>
    <xf numFmtId="179" fontId="12" fillId="0" borderId="7" xfId="7" applyNumberFormat="1" applyFont="1" applyBorder="1">
      <alignment vertical="center"/>
    </xf>
    <xf numFmtId="9" fontId="12" fillId="0" borderId="62" xfId="7" applyNumberFormat="1" applyFont="1" applyBorder="1">
      <alignment vertical="center"/>
    </xf>
    <xf numFmtId="180" fontId="12" fillId="0" borderId="63" xfId="7" applyNumberFormat="1" applyFont="1" applyBorder="1">
      <alignment vertical="center"/>
    </xf>
    <xf numFmtId="179" fontId="12" fillId="0" borderId="66" xfId="7" applyNumberFormat="1" applyFont="1" applyBorder="1">
      <alignment vertical="center"/>
    </xf>
    <xf numFmtId="179" fontId="12" fillId="0" borderId="76" xfId="7" applyNumberFormat="1" applyFont="1" applyBorder="1">
      <alignment vertical="center"/>
    </xf>
    <xf numFmtId="180" fontId="12" fillId="0" borderId="1" xfId="7" applyNumberFormat="1" applyFont="1" applyBorder="1">
      <alignment vertical="center"/>
    </xf>
    <xf numFmtId="180" fontId="12" fillId="0" borderId="69" xfId="7" applyNumberFormat="1" applyFont="1" applyBorder="1">
      <alignment vertical="center"/>
    </xf>
    <xf numFmtId="180" fontId="12" fillId="0" borderId="76" xfId="7" applyNumberFormat="1" applyFont="1" applyBorder="1">
      <alignment vertical="center"/>
    </xf>
    <xf numFmtId="0" fontId="9" fillId="2" borderId="35" xfId="7" applyFont="1" applyFill="1" applyBorder="1" applyAlignment="1">
      <alignment horizontal="center" vertical="center"/>
    </xf>
    <xf numFmtId="0" fontId="9" fillId="2" borderId="30" xfId="7" applyFont="1" applyFill="1" applyBorder="1" applyAlignment="1">
      <alignment horizontal="center" vertical="center"/>
    </xf>
    <xf numFmtId="180" fontId="12" fillId="0" borderId="27" xfId="7" applyNumberFormat="1" applyFont="1" applyBorder="1">
      <alignment vertical="center"/>
    </xf>
    <xf numFmtId="180" fontId="12" fillId="0" borderId="12" xfId="7" applyNumberFormat="1" applyFont="1" applyBorder="1">
      <alignment vertical="center"/>
    </xf>
    <xf numFmtId="180" fontId="12" fillId="0" borderId="10" xfId="7" applyNumberFormat="1" applyFont="1" applyBorder="1">
      <alignment vertical="center"/>
    </xf>
    <xf numFmtId="180" fontId="12" fillId="0" borderId="15" xfId="7" applyNumberFormat="1" applyFont="1" applyBorder="1">
      <alignment vertical="center"/>
    </xf>
    <xf numFmtId="180" fontId="12" fillId="0" borderId="42" xfId="7" applyNumberFormat="1" applyFont="1" applyBorder="1">
      <alignment vertical="center"/>
    </xf>
    <xf numFmtId="0" fontId="9" fillId="2" borderId="77" xfId="7" applyFont="1" applyFill="1" applyBorder="1" applyAlignment="1">
      <alignment horizontal="center" vertical="center"/>
    </xf>
    <xf numFmtId="0" fontId="9" fillId="2" borderId="34" xfId="7" applyFont="1" applyFill="1" applyBorder="1" applyAlignment="1">
      <alignment horizontal="center" vertical="center"/>
    </xf>
    <xf numFmtId="0" fontId="9" fillId="2" borderId="22" xfId="7" applyFont="1" applyFill="1" applyBorder="1">
      <alignment vertical="center"/>
    </xf>
    <xf numFmtId="0" fontId="9" fillId="2" borderId="23" xfId="7" applyFont="1" applyFill="1" applyBorder="1">
      <alignment vertical="center"/>
    </xf>
    <xf numFmtId="0" fontId="9" fillId="2" borderId="30" xfId="7" applyFont="1" applyFill="1" applyBorder="1">
      <alignment vertical="center"/>
    </xf>
    <xf numFmtId="0" fontId="9" fillId="2" borderId="24" xfId="7" applyFont="1" applyFill="1" applyBorder="1">
      <alignment vertical="center"/>
    </xf>
    <xf numFmtId="0" fontId="9" fillId="2" borderId="78" xfId="7" applyFont="1" applyFill="1" applyBorder="1" applyAlignment="1">
      <alignment horizontal="center" vertical="center"/>
    </xf>
    <xf numFmtId="0" fontId="9" fillId="2" borderId="79" xfId="7" applyFont="1" applyFill="1" applyBorder="1" applyAlignment="1">
      <alignment horizontal="center" vertical="center"/>
    </xf>
    <xf numFmtId="179" fontId="12" fillId="0" borderId="25" xfId="7" applyNumberFormat="1" applyFont="1" applyBorder="1">
      <alignment vertical="center"/>
    </xf>
    <xf numFmtId="179" fontId="12" fillId="0" borderId="80" xfId="7" applyNumberFormat="1" applyFont="1" applyBorder="1">
      <alignment vertical="center"/>
    </xf>
    <xf numFmtId="0" fontId="9" fillId="2" borderId="81" xfId="7" applyFont="1" applyFill="1" applyBorder="1">
      <alignment vertical="center"/>
    </xf>
    <xf numFmtId="180" fontId="12" fillId="0" borderId="36" xfId="7" applyNumberFormat="1" applyFont="1" applyBorder="1">
      <alignment vertical="center"/>
    </xf>
    <xf numFmtId="180" fontId="12" fillId="0" borderId="78" xfId="7" applyNumberFormat="1" applyFont="1" applyBorder="1">
      <alignment vertical="center"/>
    </xf>
    <xf numFmtId="180" fontId="12" fillId="0" borderId="79" xfId="7" applyNumberFormat="1" applyFont="1" applyBorder="1">
      <alignment vertical="center"/>
    </xf>
    <xf numFmtId="180" fontId="12" fillId="0" borderId="43" xfId="7" applyNumberFormat="1" applyFont="1" applyBorder="1">
      <alignment vertical="center"/>
    </xf>
    <xf numFmtId="179" fontId="12" fillId="0" borderId="40" xfId="7" applyNumberFormat="1" applyFont="1" applyBorder="1">
      <alignment vertical="center"/>
    </xf>
    <xf numFmtId="179" fontId="12" fillId="0" borderId="56" xfId="7" applyNumberFormat="1" applyFont="1" applyBorder="1">
      <alignment vertical="center"/>
    </xf>
    <xf numFmtId="180" fontId="12" fillId="0" borderId="33" xfId="7" applyNumberFormat="1" applyFont="1" applyBorder="1">
      <alignment vertical="center"/>
    </xf>
    <xf numFmtId="176" fontId="9" fillId="0" borderId="0" xfId="7" applyNumberFormat="1" applyFont="1" applyBorder="1">
      <alignment vertical="center"/>
    </xf>
    <xf numFmtId="180" fontId="12" fillId="0" borderId="8" xfId="7" applyNumberFormat="1" applyFont="1" applyBorder="1">
      <alignment vertical="center"/>
    </xf>
    <xf numFmtId="180" fontId="12" fillId="0" borderId="82" xfId="7" applyNumberFormat="1" applyFont="1" applyBorder="1">
      <alignment vertical="center"/>
    </xf>
    <xf numFmtId="180" fontId="12" fillId="0" borderId="83" xfId="7" applyNumberFormat="1" applyFont="1" applyBorder="1">
      <alignment vertical="center"/>
    </xf>
    <xf numFmtId="176" fontId="9" fillId="0" borderId="0" xfId="7" applyNumberFormat="1" applyFont="1">
      <alignment vertical="center"/>
    </xf>
    <xf numFmtId="180" fontId="9" fillId="0" borderId="0" xfId="7" applyNumberFormat="1" applyFont="1" applyBorder="1">
      <alignment vertical="center"/>
    </xf>
    <xf numFmtId="0" fontId="9" fillId="2" borderId="36" xfId="7" applyFont="1" applyFill="1" applyBorder="1" applyAlignment="1">
      <alignment horizontal="center" vertical="center"/>
    </xf>
    <xf numFmtId="179" fontId="12" fillId="0" borderId="31" xfId="7" applyNumberFormat="1" applyFont="1" applyBorder="1">
      <alignment vertical="center"/>
    </xf>
    <xf numFmtId="179" fontId="12" fillId="0" borderId="84" xfId="7" applyNumberFormat="1" applyFont="1" applyBorder="1">
      <alignment vertical="center"/>
    </xf>
    <xf numFmtId="0" fontId="9" fillId="2" borderId="85" xfId="7" applyFont="1" applyFill="1" applyBorder="1" applyAlignment="1">
      <alignment horizontal="center" vertical="center"/>
    </xf>
    <xf numFmtId="0" fontId="9" fillId="2" borderId="55" xfId="7" applyFont="1" applyFill="1" applyBorder="1" applyAlignment="1">
      <alignment horizontal="center" vertical="center"/>
    </xf>
    <xf numFmtId="179" fontId="12" fillId="0" borderId="72" xfId="7" applyNumberFormat="1" applyFont="1" applyBorder="1">
      <alignment vertical="center"/>
    </xf>
    <xf numFmtId="179" fontId="12" fillId="0" borderId="20" xfId="7" applyNumberFormat="1" applyFont="1" applyBorder="1">
      <alignment vertical="center"/>
    </xf>
    <xf numFmtId="180" fontId="12" fillId="0" borderId="17" xfId="7" applyNumberFormat="1" applyFont="1" applyBorder="1">
      <alignment vertical="center"/>
    </xf>
    <xf numFmtId="180" fontId="9" fillId="0" borderId="0" xfId="7" applyNumberFormat="1" applyFont="1">
      <alignment vertical="center"/>
    </xf>
    <xf numFmtId="0" fontId="9" fillId="2" borderId="32" xfId="7" applyFont="1" applyFill="1" applyBorder="1" applyAlignment="1">
      <alignment horizontal="center" vertical="center"/>
    </xf>
    <xf numFmtId="180" fontId="12" fillId="0" borderId="18" xfId="7" applyNumberFormat="1" applyFont="1" applyBorder="1">
      <alignment vertical="center"/>
    </xf>
    <xf numFmtId="180" fontId="12" fillId="0" borderId="19" xfId="7" applyNumberFormat="1" applyFont="1" applyBorder="1">
      <alignment vertical="center"/>
    </xf>
    <xf numFmtId="180" fontId="12" fillId="0" borderId="84" xfId="7" applyNumberFormat="1" applyFont="1" applyBorder="1">
      <alignment vertical="center"/>
    </xf>
    <xf numFmtId="180" fontId="12" fillId="0" borderId="20" xfId="7" applyNumberFormat="1" applyFont="1" applyBorder="1">
      <alignment vertical="center"/>
    </xf>
    <xf numFmtId="0" fontId="9" fillId="2" borderId="86" xfId="7" applyFont="1" applyFill="1" applyBorder="1" applyAlignment="1">
      <alignment horizontal="center" vertical="center"/>
    </xf>
    <xf numFmtId="0" fontId="9" fillId="2" borderId="77" xfId="7" applyFont="1" applyFill="1" applyBorder="1" applyAlignment="1">
      <alignment vertical="center" shrinkToFit="1"/>
    </xf>
    <xf numFmtId="0" fontId="9" fillId="2" borderId="34" xfId="7" applyFont="1" applyFill="1" applyBorder="1" applyAlignment="1">
      <alignment vertical="center" shrinkToFit="1"/>
    </xf>
    <xf numFmtId="0" fontId="9" fillId="2" borderId="23" xfId="7" applyFont="1" applyFill="1" applyBorder="1" applyAlignment="1">
      <alignment vertical="center" shrinkToFit="1"/>
    </xf>
    <xf numFmtId="0" fontId="9" fillId="2" borderId="30" xfId="7" applyFont="1" applyFill="1" applyBorder="1" applyAlignment="1">
      <alignment vertical="center" shrinkToFit="1"/>
    </xf>
    <xf numFmtId="182" fontId="7" fillId="0" borderId="16" xfId="7" applyNumberFormat="1" applyFont="1" applyBorder="1">
      <alignment vertical="center"/>
    </xf>
    <xf numFmtId="182" fontId="7" fillId="0" borderId="64" xfId="7" applyNumberFormat="1" applyFont="1" applyBorder="1">
      <alignment vertical="center"/>
    </xf>
    <xf numFmtId="182" fontId="7" fillId="0" borderId="76" xfId="7" applyNumberFormat="1" applyFont="1" applyBorder="1">
      <alignment vertical="center"/>
    </xf>
    <xf numFmtId="182" fontId="7" fillId="0" borderId="41" xfId="7" applyNumberFormat="1" applyFont="1" applyFill="1" applyBorder="1">
      <alignment vertical="center"/>
    </xf>
    <xf numFmtId="182" fontId="7" fillId="0" borderId="64" xfId="7" applyNumberFormat="1" applyFont="1" applyFill="1" applyBorder="1">
      <alignment vertical="center"/>
    </xf>
    <xf numFmtId="0" fontId="9" fillId="0" borderId="0" xfId="7" applyFont="1" applyBorder="1" applyAlignment="1">
      <alignment vertical="center"/>
    </xf>
    <xf numFmtId="0" fontId="9" fillId="2" borderId="35" xfId="7" applyFont="1" applyFill="1" applyBorder="1">
      <alignment vertical="center"/>
    </xf>
    <xf numFmtId="0" fontId="9" fillId="2" borderId="13" xfId="7" applyNumberFormat="1" applyFont="1" applyFill="1" applyBorder="1" applyAlignment="1">
      <alignment vertical="center" shrinkToFit="1"/>
    </xf>
    <xf numFmtId="0" fontId="9" fillId="2" borderId="17" xfId="7" applyNumberFormat="1" applyFont="1" applyFill="1" applyBorder="1" applyAlignment="1">
      <alignment vertical="center" shrinkToFit="1"/>
    </xf>
    <xf numFmtId="0" fontId="9" fillId="0" borderId="0" xfId="7" applyFont="1" applyAlignment="1">
      <alignment vertical="center" shrinkToFit="1"/>
    </xf>
    <xf numFmtId="179" fontId="12" fillId="0" borderId="35" xfId="7" applyNumberFormat="1" applyFont="1" applyBorder="1">
      <alignment vertical="center"/>
    </xf>
    <xf numFmtId="179" fontId="12" fillId="0" borderId="44" xfId="7" applyNumberFormat="1" applyFont="1" applyBorder="1">
      <alignment vertical="center"/>
    </xf>
    <xf numFmtId="182" fontId="12" fillId="0" borderId="39" xfId="7" applyNumberFormat="1" applyFont="1" applyBorder="1">
      <alignment vertical="center"/>
    </xf>
    <xf numFmtId="182" fontId="12" fillId="0" borderId="44" xfId="7" applyNumberFormat="1" applyFont="1" applyBorder="1">
      <alignment vertical="center"/>
    </xf>
    <xf numFmtId="182" fontId="12" fillId="0" borderId="47" xfId="7" applyNumberFormat="1" applyFont="1" applyBorder="1">
      <alignment vertical="center"/>
    </xf>
    <xf numFmtId="0" fontId="9" fillId="2" borderId="13" xfId="7" applyFont="1" applyFill="1" applyBorder="1" applyAlignment="1">
      <alignment vertical="center" shrinkToFit="1"/>
    </xf>
    <xf numFmtId="0" fontId="9" fillId="2" borderId="17" xfId="7" applyFont="1" applyFill="1" applyBorder="1" applyAlignment="1">
      <alignment vertical="center" shrinkToFit="1"/>
    </xf>
    <xf numFmtId="179" fontId="12" fillId="0" borderId="22" xfId="7" applyNumberFormat="1" applyFont="1" applyBorder="1">
      <alignment vertical="center"/>
    </xf>
    <xf numFmtId="182" fontId="12" fillId="0" borderId="28" xfId="7" applyNumberFormat="1" applyFont="1" applyBorder="1">
      <alignment vertical="center"/>
    </xf>
    <xf numFmtId="182" fontId="12" fillId="0" borderId="48" xfId="7" applyNumberFormat="1" applyFont="1" applyBorder="1">
      <alignment vertical="center"/>
    </xf>
    <xf numFmtId="182" fontId="12" fillId="0" borderId="18" xfId="7" applyNumberFormat="1" applyFont="1" applyBorder="1">
      <alignment vertical="center"/>
    </xf>
    <xf numFmtId="179" fontId="12" fillId="0" borderId="23" xfId="7" applyNumberFormat="1" applyFont="1" applyBorder="1">
      <alignment vertical="center"/>
    </xf>
    <xf numFmtId="182" fontId="12" fillId="0" borderId="52" xfId="7" applyNumberFormat="1" applyFont="1" applyBorder="1">
      <alignment vertical="center"/>
    </xf>
    <xf numFmtId="182" fontId="12" fillId="0" borderId="19" xfId="7" applyNumberFormat="1" applyFont="1" applyBorder="1">
      <alignment vertical="center"/>
    </xf>
    <xf numFmtId="179" fontId="12" fillId="0" borderId="30" xfId="7" applyNumberFormat="1" applyFont="1" applyBorder="1">
      <alignment vertical="center"/>
    </xf>
    <xf numFmtId="182" fontId="12" fillId="0" borderId="40" xfId="7" applyNumberFormat="1" applyFont="1" applyBorder="1">
      <alignment vertical="center"/>
    </xf>
    <xf numFmtId="182" fontId="12" fillId="0" borderId="56" xfId="7" applyNumberFormat="1" applyFont="1" applyBorder="1">
      <alignment vertical="center"/>
    </xf>
    <xf numFmtId="182" fontId="12" fillId="0" borderId="84" xfId="7" applyNumberFormat="1" applyFont="1" applyBorder="1">
      <alignment vertical="center"/>
    </xf>
    <xf numFmtId="182" fontId="12" fillId="0" borderId="33" xfId="7" applyNumberFormat="1" applyFont="1" applyBorder="1">
      <alignment vertical="center"/>
    </xf>
    <xf numFmtId="182" fontId="12" fillId="0" borderId="66" xfId="7" applyNumberFormat="1" applyFont="1" applyBorder="1">
      <alignment vertical="center"/>
    </xf>
    <xf numFmtId="182" fontId="12" fillId="0" borderId="20" xfId="7" applyNumberFormat="1" applyFont="1" applyBorder="1">
      <alignment vertical="center"/>
    </xf>
    <xf numFmtId="0" fontId="9" fillId="0" borderId="0" xfId="7" applyFont="1" applyFill="1" applyBorder="1" applyAlignment="1">
      <alignment vertical="center" shrinkToFit="1"/>
    </xf>
    <xf numFmtId="180" fontId="9" fillId="0" borderId="0" xfId="7" applyNumberFormat="1" applyFont="1" applyFill="1" applyBorder="1" applyAlignment="1">
      <alignment vertical="center" shrinkToFit="1"/>
    </xf>
    <xf numFmtId="0" fontId="9" fillId="2" borderId="22" xfId="7" applyFont="1" applyFill="1" applyBorder="1" applyAlignment="1">
      <alignment vertical="center" shrinkToFit="1"/>
    </xf>
    <xf numFmtId="182" fontId="12" fillId="0" borderId="52" xfId="7" applyNumberFormat="1" applyFont="1" applyFill="1" applyBorder="1">
      <alignment vertical="center"/>
    </xf>
    <xf numFmtId="182" fontId="12" fillId="0" borderId="19" xfId="7" applyNumberFormat="1" applyFont="1" applyFill="1" applyBorder="1">
      <alignment vertical="center"/>
    </xf>
    <xf numFmtId="179" fontId="12" fillId="0" borderId="21" xfId="7" applyNumberFormat="1" applyFont="1" applyBorder="1">
      <alignment vertical="center"/>
    </xf>
    <xf numFmtId="0" fontId="9" fillId="2" borderId="24" xfId="7" applyFont="1" applyFill="1" applyBorder="1" applyAlignment="1">
      <alignment vertical="center" shrinkToFit="1"/>
    </xf>
    <xf numFmtId="182" fontId="12" fillId="0" borderId="56" xfId="7" applyNumberFormat="1" applyFont="1" applyFill="1" applyBorder="1">
      <alignment vertical="center"/>
    </xf>
    <xf numFmtId="182" fontId="12" fillId="0" borderId="84" xfId="7" applyNumberFormat="1" applyFont="1" applyFill="1" applyBorder="1">
      <alignment vertical="center"/>
    </xf>
    <xf numFmtId="182" fontId="12" fillId="0" borderId="21" xfId="7" applyNumberFormat="1" applyFont="1" applyBorder="1">
      <alignment vertical="center"/>
    </xf>
    <xf numFmtId="182" fontId="12" fillId="0" borderId="0" xfId="7" applyNumberFormat="1" applyFont="1" applyBorder="1">
      <alignment vertical="center"/>
    </xf>
    <xf numFmtId="0" fontId="9" fillId="2" borderId="16" xfId="7" applyFont="1" applyFill="1" applyBorder="1" applyAlignment="1">
      <alignment vertical="center" shrinkToFit="1"/>
    </xf>
    <xf numFmtId="0" fontId="9" fillId="2" borderId="39" xfId="7" applyFont="1" applyFill="1" applyBorder="1" applyAlignment="1">
      <alignment vertical="center" shrinkToFit="1"/>
    </xf>
    <xf numFmtId="0" fontId="9" fillId="2" borderId="14" xfId="7" applyFont="1" applyFill="1" applyBorder="1" applyAlignment="1">
      <alignment vertical="center" shrinkToFit="1"/>
    </xf>
    <xf numFmtId="0" fontId="9" fillId="2" borderId="42" xfId="7" applyFont="1" applyFill="1" applyBorder="1" applyAlignment="1">
      <alignment horizontal="center" vertical="center" shrinkToFit="1"/>
    </xf>
    <xf numFmtId="179" fontId="12" fillId="0" borderId="35" xfId="1" applyNumberFormat="1" applyFont="1" applyBorder="1">
      <alignment vertical="center"/>
    </xf>
    <xf numFmtId="179" fontId="12" fillId="0" borderId="17" xfId="1" applyNumberFormat="1" applyFont="1" applyBorder="1">
      <alignment vertical="center"/>
    </xf>
    <xf numFmtId="182" fontId="12" fillId="0" borderId="13" xfId="7" applyNumberFormat="1" applyFont="1" applyBorder="1" applyAlignment="1">
      <alignment vertical="center" shrinkToFit="1"/>
    </xf>
    <xf numFmtId="182" fontId="12" fillId="0" borderId="44" xfId="7" applyNumberFormat="1" applyFont="1" applyBorder="1" applyAlignment="1">
      <alignment vertical="center" shrinkToFit="1"/>
    </xf>
    <xf numFmtId="0" fontId="9" fillId="2" borderId="13" xfId="7" applyFont="1" applyFill="1" applyBorder="1" applyAlignment="1">
      <alignment horizontal="center" vertical="center" shrinkToFit="1"/>
    </xf>
    <xf numFmtId="0" fontId="9" fillId="2" borderId="17" xfId="7" applyFont="1" applyFill="1" applyBorder="1" applyAlignment="1">
      <alignment horizontal="center" vertical="center" shrinkToFit="1"/>
    </xf>
    <xf numFmtId="0" fontId="9" fillId="2" borderId="14" xfId="7" applyFont="1" applyFill="1" applyBorder="1" applyAlignment="1">
      <alignment horizontal="center" vertical="center" shrinkToFit="1"/>
    </xf>
    <xf numFmtId="179" fontId="12" fillId="0" borderId="22" xfId="1" applyNumberFormat="1" applyFont="1" applyBorder="1">
      <alignment vertical="center"/>
    </xf>
    <xf numFmtId="179" fontId="12" fillId="0" borderId="18" xfId="1" applyNumberFormat="1" applyFont="1" applyBorder="1">
      <alignment vertical="center"/>
    </xf>
    <xf numFmtId="182" fontId="12" fillId="0" borderId="28" xfId="7" applyNumberFormat="1" applyFont="1" applyBorder="1" applyAlignment="1">
      <alignment vertical="center" shrinkToFit="1"/>
    </xf>
    <xf numFmtId="182" fontId="12" fillId="0" borderId="48" xfId="7" applyNumberFormat="1" applyFont="1" applyBorder="1" applyAlignment="1">
      <alignment vertical="center" shrinkToFit="1"/>
    </xf>
    <xf numFmtId="179" fontId="12" fillId="0" borderId="28" xfId="1" applyNumberFormat="1" applyFont="1" applyBorder="1" applyAlignment="1">
      <alignment vertical="center" shrinkToFit="1"/>
    </xf>
    <xf numFmtId="179" fontId="12" fillId="0" borderId="18" xfId="1" applyNumberFormat="1" applyFont="1" applyBorder="1" applyAlignment="1">
      <alignment vertical="center" shrinkToFit="1"/>
    </xf>
    <xf numFmtId="179" fontId="12" fillId="0" borderId="26" xfId="1" applyNumberFormat="1" applyFont="1" applyBorder="1" applyAlignment="1">
      <alignment vertical="center" shrinkToFit="1"/>
    </xf>
    <xf numFmtId="179" fontId="12" fillId="0" borderId="19" xfId="1" applyNumberFormat="1" applyFont="1" applyBorder="1" applyAlignment="1">
      <alignment vertical="center" shrinkToFit="1"/>
    </xf>
    <xf numFmtId="182" fontId="12" fillId="0" borderId="26" xfId="7" applyNumberFormat="1" applyFont="1" applyBorder="1" applyAlignment="1">
      <alignment vertical="center" shrinkToFit="1"/>
    </xf>
    <xf numFmtId="182" fontId="12" fillId="0" borderId="52" xfId="7" applyNumberFormat="1" applyFont="1" applyBorder="1" applyAlignment="1">
      <alignment vertical="center" shrinkToFit="1"/>
    </xf>
    <xf numFmtId="179" fontId="12" fillId="0" borderId="33" xfId="1" applyNumberFormat="1" applyFont="1" applyBorder="1" applyAlignment="1">
      <alignment vertical="center" shrinkToFit="1"/>
    </xf>
    <xf numFmtId="179" fontId="12" fillId="0" borderId="20" xfId="1" applyNumberFormat="1" applyFont="1" applyBorder="1" applyAlignment="1">
      <alignment vertical="center" shrinkToFit="1"/>
    </xf>
    <xf numFmtId="182" fontId="12" fillId="0" borderId="87" xfId="7" applyNumberFormat="1" applyFont="1" applyBorder="1" applyAlignment="1">
      <alignment vertical="center" shrinkToFit="1"/>
    </xf>
    <xf numFmtId="180" fontId="12" fillId="0" borderId="0" xfId="7" applyNumberFormat="1" applyFont="1" applyFill="1" applyBorder="1" applyAlignment="1">
      <alignment vertical="center" shrinkToFit="1"/>
    </xf>
    <xf numFmtId="182" fontId="12" fillId="0" borderId="33" xfId="7" applyNumberFormat="1" applyFont="1" applyBorder="1" applyAlignment="1">
      <alignment vertical="center" shrinkToFit="1"/>
    </xf>
    <xf numFmtId="182" fontId="12" fillId="0" borderId="66" xfId="7" applyNumberFormat="1" applyFont="1" applyBorder="1" applyAlignment="1">
      <alignment vertical="center" shrinkToFit="1"/>
    </xf>
    <xf numFmtId="179" fontId="12" fillId="0" borderId="28" xfId="1" applyNumberFormat="1" applyFont="1" applyBorder="1">
      <alignment vertical="center"/>
    </xf>
    <xf numFmtId="179" fontId="12" fillId="0" borderId="19" xfId="1" applyNumberFormat="1" applyFont="1" applyBorder="1">
      <alignment vertical="center"/>
    </xf>
    <xf numFmtId="179" fontId="12" fillId="0" borderId="19" xfId="1" applyNumberFormat="1" applyFont="1" applyFill="1" applyBorder="1">
      <alignment vertical="center"/>
    </xf>
    <xf numFmtId="179" fontId="12" fillId="0" borderId="27" xfId="1" applyNumberFormat="1" applyFont="1" applyBorder="1">
      <alignment vertical="center"/>
    </xf>
    <xf numFmtId="179" fontId="12" fillId="0" borderId="32" xfId="1" applyNumberFormat="1" applyFont="1" applyFill="1" applyBorder="1">
      <alignment vertical="center"/>
    </xf>
    <xf numFmtId="182" fontId="12" fillId="0" borderId="7" xfId="7" applyNumberFormat="1" applyFont="1" applyBorder="1">
      <alignment vertical="center"/>
    </xf>
    <xf numFmtId="182" fontId="12" fillId="0" borderId="41" xfId="7" applyNumberFormat="1" applyFont="1" applyBorder="1">
      <alignment vertical="center"/>
    </xf>
    <xf numFmtId="182" fontId="12" fillId="0" borderId="41" xfId="7" applyNumberFormat="1" applyFont="1" applyFill="1" applyBorder="1">
      <alignment vertical="center"/>
    </xf>
    <xf numFmtId="182" fontId="12" fillId="0" borderId="64" xfId="7" applyNumberFormat="1" applyFont="1" applyFill="1" applyBorder="1">
      <alignment vertical="center"/>
    </xf>
    <xf numFmtId="182" fontId="12" fillId="0" borderId="76" xfId="7" applyNumberFormat="1" applyFont="1" applyBorder="1">
      <alignment vertical="center"/>
    </xf>
    <xf numFmtId="182" fontId="12" fillId="0" borderId="12" xfId="7" applyNumberFormat="1" applyFont="1" applyBorder="1">
      <alignment vertical="center"/>
    </xf>
    <xf numFmtId="182" fontId="12" fillId="0" borderId="10" xfId="7" applyNumberFormat="1" applyFont="1" applyBorder="1">
      <alignment vertical="center"/>
    </xf>
    <xf numFmtId="182" fontId="12" fillId="0" borderId="10" xfId="7" applyNumberFormat="1" applyFont="1" applyFill="1" applyBorder="1">
      <alignment vertical="center"/>
    </xf>
    <xf numFmtId="182" fontId="12" fillId="0" borderId="15" xfId="7" applyNumberFormat="1" applyFont="1" applyFill="1" applyBorder="1">
      <alignment vertical="center"/>
    </xf>
    <xf numFmtId="182" fontId="12" fillId="0" borderId="42" xfId="7" applyNumberFormat="1" applyFont="1" applyBorder="1">
      <alignment vertical="center"/>
    </xf>
    <xf numFmtId="182" fontId="12" fillId="0" borderId="7" xfId="7" applyNumberFormat="1" applyFont="1" applyBorder="1" applyAlignment="1">
      <alignment vertical="center" shrinkToFit="1"/>
    </xf>
    <xf numFmtId="182" fontId="12" fillId="0" borderId="41" xfId="7" applyNumberFormat="1" applyFont="1" applyBorder="1" applyAlignment="1">
      <alignment vertical="center" shrinkToFit="1"/>
    </xf>
    <xf numFmtId="182" fontId="12" fillId="0" borderId="88" xfId="7" applyNumberFormat="1" applyFont="1" applyBorder="1" applyAlignment="1">
      <alignment vertical="center" shrinkToFit="1"/>
    </xf>
    <xf numFmtId="182" fontId="12" fillId="0" borderId="76" xfId="7" applyNumberFormat="1" applyFont="1" applyBorder="1" applyAlignment="1">
      <alignment vertical="center" shrinkToFit="1"/>
    </xf>
    <xf numFmtId="182" fontId="12" fillId="0" borderId="15" xfId="7" applyNumberFormat="1" applyFont="1" applyBorder="1">
      <alignment vertical="center"/>
    </xf>
    <xf numFmtId="182" fontId="12" fillId="0" borderId="14" xfId="7" applyNumberFormat="1" applyFont="1" applyBorder="1" applyAlignment="1">
      <alignment vertical="center" shrinkToFit="1"/>
    </xf>
    <xf numFmtId="182" fontId="12" fillId="0" borderId="16" xfId="7" applyNumberFormat="1" applyFont="1" applyBorder="1">
      <alignment vertical="center"/>
    </xf>
    <xf numFmtId="0" fontId="9" fillId="2" borderId="16" xfId="7" applyFont="1" applyFill="1" applyBorder="1" applyAlignment="1">
      <alignment horizontal="center" vertical="center" shrinkToFit="1"/>
    </xf>
    <xf numFmtId="0" fontId="9" fillId="2" borderId="39" xfId="7" applyFont="1" applyFill="1" applyBorder="1" applyAlignment="1">
      <alignment horizontal="center" vertical="center" shrinkToFit="1"/>
    </xf>
    <xf numFmtId="0" fontId="9" fillId="2" borderId="44" xfId="7" applyFont="1" applyFill="1" applyBorder="1" applyAlignment="1">
      <alignment horizontal="center" vertical="center" shrinkToFit="1"/>
    </xf>
    <xf numFmtId="0" fontId="9" fillId="2" borderId="46" xfId="7" applyFont="1" applyFill="1" applyBorder="1" applyAlignment="1">
      <alignment horizontal="center" vertical="center" shrinkToFit="1"/>
    </xf>
    <xf numFmtId="179" fontId="12" fillId="0" borderId="72" xfId="1" applyNumberFormat="1" applyFont="1" applyBorder="1" applyAlignment="1">
      <alignment vertical="center" shrinkToFit="1"/>
    </xf>
    <xf numFmtId="179" fontId="12" fillId="0" borderId="66" xfId="1" applyNumberFormat="1" applyFont="1" applyBorder="1" applyAlignment="1">
      <alignment vertical="center" shrinkToFit="1"/>
    </xf>
    <xf numFmtId="0" fontId="9" fillId="2" borderId="11" xfId="7" applyFont="1" applyFill="1" applyBorder="1" applyAlignment="1">
      <alignment horizontal="center" vertical="center" shrinkToFit="1"/>
    </xf>
    <xf numFmtId="179" fontId="12" fillId="0" borderId="48" xfId="1" applyNumberFormat="1" applyFont="1" applyBorder="1" applyAlignment="1">
      <alignment vertical="center" shrinkToFit="1"/>
    </xf>
    <xf numFmtId="182" fontId="12" fillId="0" borderId="49" xfId="7" applyNumberFormat="1" applyFont="1" applyBorder="1" applyAlignment="1">
      <alignment vertical="center" shrinkToFit="1"/>
    </xf>
    <xf numFmtId="182" fontId="12" fillId="0" borderId="50" xfId="7" applyNumberFormat="1" applyFont="1" applyBorder="1">
      <alignment vertical="center"/>
    </xf>
    <xf numFmtId="179" fontId="12" fillId="0" borderId="52" xfId="1" applyNumberFormat="1" applyFont="1" applyBorder="1" applyAlignment="1">
      <alignment vertical="center" shrinkToFit="1"/>
    </xf>
    <xf numFmtId="182" fontId="12" fillId="0" borderId="68" xfId="7" applyNumberFormat="1" applyFont="1" applyBorder="1" applyAlignment="1">
      <alignment vertical="center" shrinkToFit="1"/>
    </xf>
    <xf numFmtId="182" fontId="12" fillId="0" borderId="54" xfId="7" applyNumberFormat="1" applyFont="1" applyBorder="1">
      <alignment vertical="center"/>
    </xf>
    <xf numFmtId="179" fontId="12" fillId="0" borderId="27" xfId="1" applyNumberFormat="1" applyFont="1" applyBorder="1" applyAlignment="1">
      <alignment vertical="center" shrinkToFit="1"/>
    </xf>
    <xf numFmtId="179" fontId="12" fillId="0" borderId="55" xfId="1" applyNumberFormat="1" applyFont="1" applyBorder="1" applyAlignment="1">
      <alignment vertical="center" shrinkToFit="1"/>
    </xf>
    <xf numFmtId="179" fontId="12" fillId="0" borderId="32" xfId="1" applyNumberFormat="1" applyFont="1" applyBorder="1" applyAlignment="1">
      <alignment vertical="center" shrinkToFit="1"/>
    </xf>
    <xf numFmtId="182" fontId="12" fillId="0" borderId="40" xfId="7" applyNumberFormat="1" applyFont="1" applyBorder="1" applyAlignment="1">
      <alignment vertical="center" shrinkToFit="1"/>
    </xf>
    <xf numFmtId="182" fontId="12" fillId="0" borderId="56" xfId="7" applyNumberFormat="1" applyFont="1" applyBorder="1" applyAlignment="1">
      <alignment vertical="center" shrinkToFit="1"/>
    </xf>
    <xf numFmtId="182" fontId="12" fillId="0" borderId="71" xfId="7" applyNumberFormat="1" applyFont="1" applyBorder="1" applyAlignment="1">
      <alignment vertical="center" shrinkToFit="1"/>
    </xf>
    <xf numFmtId="182" fontId="12" fillId="0" borderId="58" xfId="7" applyNumberFormat="1" applyFont="1" applyBorder="1">
      <alignment vertical="center"/>
    </xf>
    <xf numFmtId="182" fontId="12" fillId="0" borderId="73" xfId="7" applyNumberFormat="1" applyFont="1" applyBorder="1" applyAlignment="1">
      <alignment vertical="center" shrinkToFit="1"/>
    </xf>
    <xf numFmtId="182" fontId="12" fillId="0" borderId="61" xfId="7" applyNumberFormat="1" applyFont="1" applyBorder="1">
      <alignment vertical="center"/>
    </xf>
    <xf numFmtId="182" fontId="12" fillId="0" borderId="0" xfId="7" applyNumberFormat="1" applyFont="1" applyBorder="1" applyAlignment="1">
      <alignment vertical="center" shrinkToFit="1"/>
    </xf>
    <xf numFmtId="0" fontId="9" fillId="2" borderId="89" xfId="7" applyFont="1" applyFill="1" applyBorder="1" applyAlignment="1">
      <alignment vertical="center" shrinkToFit="1"/>
    </xf>
    <xf numFmtId="179" fontId="12" fillId="0" borderId="90" xfId="1" applyNumberFormat="1" applyFont="1" applyBorder="1" applyAlignment="1">
      <alignment vertical="center" shrinkToFit="1"/>
    </xf>
    <xf numFmtId="179" fontId="12" fillId="0" borderId="91" xfId="1" applyNumberFormat="1" applyFont="1" applyBorder="1" applyAlignment="1">
      <alignment vertical="center" shrinkToFit="1"/>
    </xf>
    <xf numFmtId="179" fontId="12" fillId="0" borderId="92" xfId="1" applyNumberFormat="1" applyFont="1" applyBorder="1" applyAlignment="1">
      <alignment vertical="center" shrinkToFit="1"/>
    </xf>
    <xf numFmtId="180" fontId="12" fillId="0" borderId="0" xfId="7" applyNumberFormat="1" applyFont="1" applyBorder="1" applyAlignment="1">
      <alignment vertical="center" shrinkToFit="1"/>
    </xf>
    <xf numFmtId="182" fontId="12" fillId="0" borderId="45" xfId="7" applyNumberFormat="1" applyFont="1" applyBorder="1">
      <alignment vertical="center"/>
    </xf>
    <xf numFmtId="179" fontId="12" fillId="0" borderId="9" xfId="1" applyNumberFormat="1" applyFont="1" applyBorder="1">
      <alignment vertical="center"/>
    </xf>
    <xf numFmtId="179" fontId="12" fillId="0" borderId="48" xfId="1" applyNumberFormat="1" applyFont="1" applyBorder="1">
      <alignment vertical="center"/>
    </xf>
    <xf numFmtId="182" fontId="12" fillId="0" borderId="9" xfId="7" applyNumberFormat="1" applyFont="1" applyBorder="1">
      <alignment vertical="center"/>
    </xf>
    <xf numFmtId="182" fontId="12" fillId="0" borderId="62" xfId="7" applyNumberFormat="1" applyFont="1" applyBorder="1">
      <alignment vertical="center"/>
    </xf>
    <xf numFmtId="177" fontId="9" fillId="2" borderId="10" xfId="7" applyNumberFormat="1" applyFont="1" applyFill="1" applyBorder="1">
      <alignment vertical="center"/>
    </xf>
    <xf numFmtId="179" fontId="12" fillId="0" borderId="67" xfId="1" applyNumberFormat="1" applyFont="1" applyBorder="1">
      <alignment vertical="center"/>
    </xf>
    <xf numFmtId="179" fontId="12" fillId="0" borderId="52" xfId="1" applyNumberFormat="1" applyFont="1" applyBorder="1">
      <alignment vertical="center"/>
    </xf>
    <xf numFmtId="182" fontId="12" fillId="0" borderId="67" xfId="7" applyNumberFormat="1" applyFont="1" applyBorder="1">
      <alignment vertical="center"/>
    </xf>
    <xf numFmtId="182" fontId="12" fillId="0" borderId="63" xfId="7" applyNumberFormat="1" applyFont="1" applyBorder="1">
      <alignment vertical="center"/>
    </xf>
    <xf numFmtId="179" fontId="12" fillId="0" borderId="85" xfId="1" applyNumberFormat="1" applyFont="1" applyBorder="1">
      <alignment vertical="center"/>
    </xf>
    <xf numFmtId="179" fontId="12" fillId="0" borderId="55" xfId="1" applyNumberFormat="1" applyFont="1" applyBorder="1">
      <alignment vertical="center"/>
    </xf>
    <xf numFmtId="179" fontId="12" fillId="0" borderId="32" xfId="1" applyNumberFormat="1" applyFont="1" applyBorder="1">
      <alignment vertical="center"/>
    </xf>
    <xf numFmtId="182" fontId="12" fillId="0" borderId="85" xfId="7" applyNumberFormat="1" applyFont="1" applyBorder="1">
      <alignment vertical="center"/>
    </xf>
    <xf numFmtId="182" fontId="12" fillId="0" borderId="55" xfId="7" applyNumberFormat="1" applyFont="1" applyBorder="1">
      <alignment vertical="center"/>
    </xf>
    <xf numFmtId="182" fontId="12" fillId="0" borderId="86" xfId="7" applyNumberFormat="1" applyFont="1" applyBorder="1">
      <alignment vertical="center"/>
    </xf>
    <xf numFmtId="182" fontId="12" fillId="0" borderId="93" xfId="7" applyNumberFormat="1" applyFont="1" applyBorder="1">
      <alignment vertical="center"/>
    </xf>
    <xf numFmtId="0" fontId="9" fillId="2" borderId="13" xfId="7" applyFont="1" applyFill="1" applyBorder="1">
      <alignment vertical="center"/>
    </xf>
    <xf numFmtId="0" fontId="9" fillId="2" borderId="44" xfId="7" applyFont="1" applyFill="1" applyBorder="1">
      <alignment vertical="center"/>
    </xf>
    <xf numFmtId="0" fontId="9" fillId="2" borderId="17" xfId="7" applyFont="1" applyFill="1" applyBorder="1">
      <alignment vertical="center"/>
    </xf>
    <xf numFmtId="0" fontId="9" fillId="2" borderId="14" xfId="7" applyFont="1" applyFill="1" applyBorder="1">
      <alignment vertical="center"/>
    </xf>
    <xf numFmtId="179" fontId="12" fillId="0" borderId="70" xfId="1" applyNumberFormat="1" applyFont="1" applyBorder="1">
      <alignment vertical="center"/>
    </xf>
    <xf numFmtId="179" fontId="12" fillId="0" borderId="56" xfId="1" applyNumberFormat="1" applyFont="1" applyBorder="1">
      <alignment vertical="center"/>
    </xf>
    <xf numFmtId="179" fontId="12" fillId="0" borderId="84" xfId="1" applyNumberFormat="1" applyFont="1" applyBorder="1">
      <alignment vertical="center"/>
    </xf>
    <xf numFmtId="179" fontId="12" fillId="0" borderId="72" xfId="1" applyNumberFormat="1" applyFont="1" applyBorder="1">
      <alignment vertical="center"/>
    </xf>
    <xf numFmtId="179" fontId="12" fillId="0" borderId="66" xfId="1" applyNumberFormat="1" applyFont="1" applyBorder="1">
      <alignment vertical="center"/>
    </xf>
    <xf numFmtId="179" fontId="12" fillId="0" borderId="20" xfId="1" applyNumberFormat="1" applyFont="1" applyBorder="1">
      <alignment vertical="center"/>
    </xf>
    <xf numFmtId="179" fontId="12" fillId="0" borderId="25" xfId="1" applyNumberFormat="1" applyFont="1" applyBorder="1">
      <alignment vertical="center"/>
    </xf>
    <xf numFmtId="179" fontId="12" fillId="0" borderId="80" xfId="1" applyNumberFormat="1" applyFont="1" applyBorder="1">
      <alignment vertical="center"/>
    </xf>
    <xf numFmtId="179" fontId="12" fillId="0" borderId="31" xfId="1" applyNumberFormat="1" applyFont="1" applyBorder="1">
      <alignment vertical="center"/>
    </xf>
    <xf numFmtId="179" fontId="12" fillId="0" borderId="94" xfId="1" applyNumberFormat="1" applyFont="1" applyBorder="1">
      <alignment vertical="center"/>
    </xf>
    <xf numFmtId="180" fontId="9" fillId="0" borderId="0" xfId="7" applyNumberFormat="1" applyFont="1" applyFill="1" applyBorder="1">
      <alignment vertical="center"/>
    </xf>
    <xf numFmtId="179" fontId="12" fillId="0" borderId="26" xfId="1" applyNumberFormat="1" applyFont="1" applyBorder="1">
      <alignment vertical="center"/>
    </xf>
    <xf numFmtId="179" fontId="12" fillId="0" borderId="87" xfId="1" applyNumberFormat="1" applyFont="1" applyBorder="1">
      <alignment vertical="center"/>
    </xf>
    <xf numFmtId="179" fontId="12" fillId="0" borderId="95" xfId="1" applyNumberFormat="1" applyFont="1" applyBorder="1">
      <alignment vertical="center"/>
    </xf>
    <xf numFmtId="179" fontId="12" fillId="0" borderId="33" xfId="1" applyNumberFormat="1" applyFont="1" applyBorder="1">
      <alignment vertical="center"/>
    </xf>
    <xf numFmtId="179" fontId="12" fillId="0" borderId="61" xfId="1" applyNumberFormat="1" applyFont="1" applyBorder="1">
      <alignment vertical="center"/>
    </xf>
    <xf numFmtId="0" fontId="9" fillId="0" borderId="0" xfId="8" applyFont="1">
      <alignment vertical="center"/>
    </xf>
    <xf numFmtId="0" fontId="9" fillId="2" borderId="16" xfId="8" applyFont="1" applyFill="1" applyBorder="1">
      <alignment vertical="center"/>
    </xf>
    <xf numFmtId="183" fontId="12" fillId="0" borderId="33" xfId="8" applyNumberFormat="1" applyFont="1" applyBorder="1" applyAlignment="1">
      <alignment vertical="center"/>
    </xf>
    <xf numFmtId="183" fontId="12" fillId="0" borderId="20" xfId="8" applyNumberFormat="1" applyFont="1" applyBorder="1" applyAlignment="1">
      <alignment vertical="center"/>
    </xf>
    <xf numFmtId="176" fontId="9" fillId="0" borderId="0" xfId="8" applyNumberFormat="1" applyFont="1" applyFill="1" applyBorder="1">
      <alignment vertical="center"/>
    </xf>
    <xf numFmtId="176" fontId="9" fillId="0" borderId="0" xfId="8" applyNumberFormat="1" applyFont="1" applyBorder="1">
      <alignment vertical="center"/>
    </xf>
    <xf numFmtId="0" fontId="9" fillId="0" borderId="0" xfId="8" applyFont="1" applyBorder="1">
      <alignment vertical="center"/>
    </xf>
    <xf numFmtId="0" fontId="9" fillId="2" borderId="13" xfId="8" applyFont="1" applyFill="1" applyBorder="1" applyAlignment="1">
      <alignment horizontal="center" vertical="center"/>
    </xf>
    <xf numFmtId="0" fontId="9" fillId="2" borderId="17" xfId="8" applyFont="1" applyFill="1" applyBorder="1" applyAlignment="1">
      <alignment horizontal="center" vertical="center"/>
    </xf>
    <xf numFmtId="0" fontId="9" fillId="2" borderId="35" xfId="8" applyFont="1" applyFill="1" applyBorder="1" applyAlignment="1">
      <alignment horizontal="center" vertical="center"/>
    </xf>
    <xf numFmtId="0" fontId="9" fillId="2" borderId="39" xfId="8" applyFont="1" applyFill="1" applyBorder="1" applyAlignment="1">
      <alignment horizontal="center" vertical="center"/>
    </xf>
    <xf numFmtId="0" fontId="9" fillId="2" borderId="16" xfId="8" applyFont="1" applyFill="1" applyBorder="1" applyAlignment="1">
      <alignment horizontal="center" vertical="center"/>
    </xf>
    <xf numFmtId="0" fontId="9" fillId="2" borderId="42" xfId="8" applyFont="1" applyFill="1" applyBorder="1" applyAlignment="1">
      <alignment horizontal="center" vertical="center"/>
    </xf>
    <xf numFmtId="185" fontId="12" fillId="0" borderId="13" xfId="8" applyNumberFormat="1" applyFont="1" applyBorder="1" applyAlignment="1">
      <alignment vertical="center"/>
    </xf>
    <xf numFmtId="185" fontId="12" fillId="0" borderId="17" xfId="8" applyNumberFormat="1" applyFont="1" applyBorder="1" applyAlignment="1">
      <alignment vertical="center"/>
    </xf>
    <xf numFmtId="184" fontId="9" fillId="0" borderId="0" xfId="8" applyNumberFormat="1" applyFont="1" applyBorder="1">
      <alignment vertical="center"/>
    </xf>
    <xf numFmtId="0" fontId="9" fillId="0" borderId="0" xfId="8" applyFont="1" applyFill="1" applyBorder="1">
      <alignment vertical="center"/>
    </xf>
    <xf numFmtId="186" fontId="12" fillId="0" borderId="72" xfId="8" applyNumberFormat="1" applyFont="1" applyBorder="1">
      <alignment vertical="center"/>
    </xf>
    <xf numFmtId="186" fontId="12" fillId="0" borderId="20" xfId="8" applyNumberFormat="1" applyFont="1" applyBorder="1">
      <alignment vertical="center"/>
    </xf>
    <xf numFmtId="186" fontId="12" fillId="0" borderId="28" xfId="8" applyNumberFormat="1" applyFont="1" applyBorder="1">
      <alignment vertical="center"/>
    </xf>
    <xf numFmtId="186" fontId="12" fillId="0" borderId="18" xfId="8" applyNumberFormat="1" applyFont="1" applyBorder="1">
      <alignment vertical="center"/>
    </xf>
    <xf numFmtId="186" fontId="12" fillId="0" borderId="26" xfId="8" applyNumberFormat="1" applyFont="1" applyBorder="1">
      <alignment vertical="center"/>
    </xf>
    <xf numFmtId="186" fontId="12" fillId="0" borderId="19" xfId="8" applyNumberFormat="1" applyFont="1" applyBorder="1">
      <alignment vertical="center"/>
    </xf>
    <xf numFmtId="186" fontId="12" fillId="0" borderId="27" xfId="8" applyNumberFormat="1" applyFont="1" applyBorder="1">
      <alignment vertical="center"/>
    </xf>
    <xf numFmtId="186" fontId="12" fillId="0" borderId="32" xfId="8" applyNumberFormat="1" applyFont="1" applyBorder="1">
      <alignment vertical="center"/>
    </xf>
    <xf numFmtId="0" fontId="9" fillId="0" borderId="0" xfId="9" applyFont="1" applyFill="1" applyBorder="1" applyAlignment="1">
      <alignment horizontal="center" vertical="center" shrinkToFit="1"/>
    </xf>
    <xf numFmtId="176" fontId="9" fillId="0" borderId="0" xfId="8" applyNumberFormat="1" applyFont="1">
      <alignment vertical="center"/>
    </xf>
    <xf numFmtId="186" fontId="12" fillId="0" borderId="52" xfId="8" applyNumberFormat="1" applyFont="1" applyBorder="1">
      <alignment vertical="center"/>
    </xf>
    <xf numFmtId="186" fontId="12" fillId="0" borderId="25" xfId="8" applyNumberFormat="1" applyFont="1" applyBorder="1">
      <alignment vertical="center"/>
    </xf>
    <xf numFmtId="3" fontId="9" fillId="0" borderId="0" xfId="8" applyNumberFormat="1" applyFont="1" applyBorder="1">
      <alignment vertical="center"/>
    </xf>
    <xf numFmtId="179" fontId="12" fillId="0" borderId="0" xfId="1" applyNumberFormat="1" applyFont="1" applyBorder="1">
      <alignment vertical="center"/>
    </xf>
    <xf numFmtId="186" fontId="12" fillId="0" borderId="72" xfId="8" applyNumberFormat="1" applyFont="1" applyBorder="1" applyAlignment="1">
      <alignment vertical="center"/>
    </xf>
    <xf numFmtId="186" fontId="12" fillId="0" borderId="20" xfId="8" applyNumberFormat="1" applyFont="1" applyBorder="1" applyAlignment="1">
      <alignment vertical="center"/>
    </xf>
    <xf numFmtId="186" fontId="12" fillId="0" borderId="0" xfId="8" applyNumberFormat="1" applyFont="1">
      <alignment vertical="center"/>
    </xf>
    <xf numFmtId="186" fontId="12" fillId="0" borderId="31" xfId="8" applyNumberFormat="1" applyFont="1" applyBorder="1">
      <alignment vertical="center"/>
    </xf>
    <xf numFmtId="3" fontId="9" fillId="0" borderId="0" xfId="8" applyNumberFormat="1" applyFont="1" applyFill="1" applyBorder="1">
      <alignment vertical="center"/>
    </xf>
    <xf numFmtId="179" fontId="12" fillId="0" borderId="39" xfId="1" applyNumberFormat="1" applyFont="1" applyBorder="1">
      <alignment vertical="center"/>
    </xf>
    <xf numFmtId="179" fontId="12" fillId="0" borderId="44" xfId="1" applyNumberFormat="1" applyFont="1" applyBorder="1">
      <alignment vertical="center"/>
    </xf>
    <xf numFmtId="182" fontId="12" fillId="0" borderId="52" xfId="8" applyNumberFormat="1" applyFont="1" applyBorder="1">
      <alignment vertical="center"/>
    </xf>
    <xf numFmtId="179" fontId="9" fillId="0" borderId="0" xfId="8" applyNumberFormat="1" applyFont="1" applyFill="1" applyBorder="1">
      <alignment vertical="center"/>
    </xf>
    <xf numFmtId="0" fontId="9" fillId="2" borderId="21" xfId="8" applyFont="1" applyFill="1" applyBorder="1" applyAlignment="1">
      <alignment horizontal="center" vertical="center"/>
    </xf>
    <xf numFmtId="186" fontId="12" fillId="0" borderId="13" xfId="8" applyNumberFormat="1" applyFont="1" applyBorder="1" applyAlignment="1">
      <alignment horizontal="right" vertical="center"/>
    </xf>
    <xf numFmtId="186" fontId="12" fillId="0" borderId="44" xfId="8" applyNumberFormat="1" applyFont="1" applyBorder="1" applyAlignment="1">
      <alignment horizontal="right" vertical="center"/>
    </xf>
    <xf numFmtId="186" fontId="12" fillId="0" borderId="17" xfId="8" applyNumberFormat="1" applyFont="1" applyBorder="1" applyAlignment="1">
      <alignment horizontal="right" vertical="center"/>
    </xf>
    <xf numFmtId="186" fontId="12" fillId="0" borderId="25" xfId="8" applyNumberFormat="1" applyFont="1" applyBorder="1" applyAlignment="1">
      <alignment horizontal="right" vertical="center"/>
    </xf>
    <xf numFmtId="186" fontId="12" fillId="0" borderId="80" xfId="8" applyNumberFormat="1" applyFont="1" applyBorder="1" applyAlignment="1">
      <alignment horizontal="right" vertical="center"/>
    </xf>
    <xf numFmtId="186" fontId="12" fillId="0" borderId="31" xfId="8" applyNumberFormat="1" applyFont="1" applyBorder="1" applyAlignment="1">
      <alignment horizontal="right" vertical="center"/>
    </xf>
    <xf numFmtId="186" fontId="12" fillId="0" borderId="26" xfId="8" applyNumberFormat="1" applyFont="1" applyBorder="1" applyAlignment="1">
      <alignment horizontal="right" vertical="center"/>
    </xf>
    <xf numFmtId="186" fontId="12" fillId="0" borderId="52" xfId="8" applyNumberFormat="1" applyFont="1" applyBorder="1" applyAlignment="1">
      <alignment horizontal="right" vertical="center"/>
    </xf>
    <xf numFmtId="186" fontId="12" fillId="0" borderId="19" xfId="8" applyNumberFormat="1" applyFont="1" applyBorder="1" applyAlignment="1">
      <alignment horizontal="right" vertical="center"/>
    </xf>
    <xf numFmtId="186" fontId="12" fillId="0" borderId="27" xfId="8" applyNumberFormat="1" applyFont="1" applyBorder="1" applyAlignment="1">
      <alignment horizontal="right" vertical="center"/>
    </xf>
    <xf numFmtId="186" fontId="12" fillId="0" borderId="55" xfId="8" applyNumberFormat="1" applyFont="1" applyBorder="1" applyAlignment="1">
      <alignment horizontal="right" vertical="center"/>
    </xf>
    <xf numFmtId="186" fontId="12" fillId="0" borderId="32" xfId="8" applyNumberFormat="1" applyFont="1" applyBorder="1" applyAlignment="1">
      <alignment horizontal="right" vertical="center"/>
    </xf>
    <xf numFmtId="178" fontId="9" fillId="0" borderId="0" xfId="8" applyNumberFormat="1" applyFont="1" applyBorder="1">
      <alignment vertical="center"/>
    </xf>
    <xf numFmtId="0" fontId="10" fillId="0" borderId="0" xfId="9" applyFont="1" applyAlignment="1">
      <alignment horizontal="center" vertical="center" shrinkToFit="1"/>
    </xf>
    <xf numFmtId="0" fontId="9" fillId="0" borderId="0" xfId="9" applyFont="1" applyBorder="1" applyAlignment="1">
      <alignment horizontal="left" vertical="center" shrinkToFit="1"/>
    </xf>
    <xf numFmtId="182" fontId="12" fillId="0" borderId="0" xfId="9" applyNumberFormat="1" applyFont="1" applyFill="1" applyBorder="1" applyAlignment="1">
      <alignment horizontal="center" vertical="center" shrinkToFit="1"/>
    </xf>
    <xf numFmtId="180" fontId="12" fillId="0" borderId="0" xfId="9" applyNumberFormat="1" applyFont="1" applyFill="1" applyBorder="1" applyAlignment="1">
      <alignment horizontal="right" vertical="center" shrinkToFit="1"/>
    </xf>
    <xf numFmtId="182" fontId="12" fillId="0" borderId="0" xfId="9" applyNumberFormat="1" applyFont="1" applyFill="1" applyBorder="1" applyAlignment="1">
      <alignment horizontal="right" vertical="center" shrinkToFit="1"/>
    </xf>
    <xf numFmtId="186" fontId="12" fillId="0" borderId="0" xfId="9" applyNumberFormat="1" applyFont="1" applyFill="1" applyBorder="1" applyAlignment="1">
      <alignment horizontal="right" vertical="center" shrinkToFit="1"/>
    </xf>
    <xf numFmtId="0" fontId="2" fillId="0" borderId="1" xfId="6" applyFont="1" applyBorder="1">
      <alignment vertical="center"/>
    </xf>
    <xf numFmtId="0" fontId="2" fillId="0" borderId="0" xfId="6" applyFont="1">
      <alignment vertical="center"/>
    </xf>
    <xf numFmtId="0" fontId="9" fillId="0" borderId="0" xfId="6" applyFont="1">
      <alignment vertical="center"/>
    </xf>
    <xf numFmtId="0" fontId="2" fillId="0" borderId="2" xfId="6" applyFont="1" applyBorder="1">
      <alignment vertical="center"/>
    </xf>
    <xf numFmtId="0" fontId="2" fillId="0" borderId="3" xfId="6" applyFont="1" applyBorder="1">
      <alignment vertical="center"/>
    </xf>
    <xf numFmtId="0" fontId="2" fillId="0" borderId="4" xfId="6" applyFont="1" applyBorder="1">
      <alignment vertical="center"/>
    </xf>
    <xf numFmtId="0" fontId="9" fillId="2" borderId="16" xfId="6" applyFont="1" applyFill="1" applyBorder="1" applyAlignment="1">
      <alignment horizontal="center" vertical="center"/>
    </xf>
    <xf numFmtId="0" fontId="2" fillId="0" borderId="5" xfId="6" applyFont="1" applyBorder="1">
      <alignment vertical="center"/>
    </xf>
    <xf numFmtId="0" fontId="2" fillId="0" borderId="0" xfId="6" applyFont="1" applyBorder="1">
      <alignment vertical="center"/>
    </xf>
    <xf numFmtId="0" fontId="2" fillId="0" borderId="6" xfId="6" applyFont="1" applyBorder="1">
      <alignment vertical="center"/>
    </xf>
    <xf numFmtId="0" fontId="9" fillId="2" borderId="42" xfId="6" applyFont="1" applyFill="1" applyBorder="1" applyAlignment="1">
      <alignment horizontal="center" vertical="center"/>
    </xf>
    <xf numFmtId="0" fontId="2" fillId="0" borderId="7" xfId="6" applyFont="1" applyBorder="1">
      <alignment vertical="center"/>
    </xf>
    <xf numFmtId="0" fontId="2" fillId="0" borderId="8" xfId="6" applyFont="1" applyBorder="1">
      <alignment vertical="center"/>
    </xf>
    <xf numFmtId="0" fontId="2" fillId="0" borderId="9" xfId="6" applyFont="1" applyBorder="1">
      <alignment vertical="center"/>
    </xf>
    <xf numFmtId="0" fontId="10" fillId="2" borderId="96" xfId="9" applyFont="1" applyFill="1" applyBorder="1" applyAlignment="1">
      <alignment vertical="center" wrapText="1"/>
    </xf>
    <xf numFmtId="0" fontId="9" fillId="2" borderId="21" xfId="6" applyFont="1" applyFill="1" applyBorder="1" applyAlignment="1">
      <alignment horizontal="center" vertical="center"/>
    </xf>
    <xf numFmtId="0" fontId="3" fillId="2" borderId="44" xfId="6" applyFont="1" applyFill="1" applyBorder="1" applyAlignment="1">
      <alignment horizontal="center" vertical="center"/>
    </xf>
    <xf numFmtId="182" fontId="12" fillId="0" borderId="13" xfId="6" applyNumberFormat="1" applyFont="1" applyBorder="1">
      <alignment vertical="center"/>
    </xf>
    <xf numFmtId="182" fontId="12" fillId="0" borderId="44" xfId="6" applyNumberFormat="1" applyFont="1" applyBorder="1">
      <alignment vertical="center"/>
    </xf>
    <xf numFmtId="182" fontId="12" fillId="0" borderId="14" xfId="6" applyNumberFormat="1" applyFont="1" applyBorder="1">
      <alignment vertical="center"/>
    </xf>
    <xf numFmtId="182" fontId="12" fillId="0" borderId="45" xfId="6" applyNumberFormat="1" applyFont="1" applyBorder="1">
      <alignment vertical="center"/>
    </xf>
    <xf numFmtId="182" fontId="12" fillId="0" borderId="28" xfId="6" applyNumberFormat="1" applyFont="1" applyBorder="1">
      <alignment vertical="center"/>
    </xf>
    <xf numFmtId="182" fontId="12" fillId="0" borderId="48" xfId="6" applyNumberFormat="1" applyFont="1" applyBorder="1">
      <alignment vertical="center"/>
    </xf>
    <xf numFmtId="182" fontId="12" fillId="0" borderId="7" xfId="6" applyNumberFormat="1" applyFont="1" applyBorder="1">
      <alignment vertical="center"/>
    </xf>
    <xf numFmtId="182" fontId="12" fillId="0" borderId="62" xfId="6" applyNumberFormat="1" applyFont="1" applyBorder="1">
      <alignment vertical="center"/>
    </xf>
    <xf numFmtId="182" fontId="12" fillId="0" borderId="52" xfId="6" applyNumberFormat="1" applyFont="1" applyBorder="1">
      <alignment vertical="center"/>
    </xf>
    <xf numFmtId="182" fontId="12" fillId="0" borderId="56" xfId="6" applyNumberFormat="1" applyFont="1" applyBorder="1">
      <alignment vertical="center"/>
    </xf>
    <xf numFmtId="182" fontId="12" fillId="0" borderId="64" xfId="6" applyNumberFormat="1" applyFont="1" applyBorder="1">
      <alignment vertical="center"/>
    </xf>
    <xf numFmtId="182" fontId="12" fillId="0" borderId="63" xfId="6" applyNumberFormat="1" applyFont="1" applyBorder="1">
      <alignment vertical="center"/>
    </xf>
    <xf numFmtId="182" fontId="12" fillId="0" borderId="40" xfId="6" applyNumberFormat="1" applyFont="1" applyBorder="1">
      <alignment vertical="center"/>
    </xf>
    <xf numFmtId="182" fontId="12" fillId="0" borderId="65" xfId="6" applyNumberFormat="1" applyFont="1" applyBorder="1">
      <alignment vertical="center"/>
    </xf>
    <xf numFmtId="182" fontId="12" fillId="0" borderId="69" xfId="6" applyNumberFormat="1" applyFont="1" applyBorder="1">
      <alignment vertical="center"/>
    </xf>
    <xf numFmtId="182" fontId="12" fillId="0" borderId="33" xfId="6" applyNumberFormat="1" applyFont="1" applyBorder="1">
      <alignment vertical="center"/>
    </xf>
    <xf numFmtId="182" fontId="12" fillId="0" borderId="66" xfId="6" applyNumberFormat="1" applyFont="1" applyBorder="1">
      <alignment vertical="center"/>
    </xf>
    <xf numFmtId="182" fontId="12" fillId="0" borderId="76" xfId="6" applyNumberFormat="1" applyFont="1" applyBorder="1">
      <alignment vertical="center"/>
    </xf>
    <xf numFmtId="179" fontId="12" fillId="0" borderId="13" xfId="1" applyNumberFormat="1" applyFont="1" applyBorder="1">
      <alignment vertical="center"/>
    </xf>
    <xf numFmtId="0" fontId="3" fillId="2" borderId="78" xfId="6" applyFont="1" applyFill="1" applyBorder="1" applyAlignment="1">
      <alignment horizontal="center" vertical="center"/>
    </xf>
    <xf numFmtId="182" fontId="12" fillId="0" borderId="25" xfId="6" applyNumberFormat="1" applyFont="1" applyBorder="1">
      <alignment vertical="center"/>
    </xf>
    <xf numFmtId="182" fontId="12" fillId="0" borderId="80" xfId="6" applyNumberFormat="1" applyFont="1" applyBorder="1">
      <alignment vertical="center"/>
    </xf>
    <xf numFmtId="182" fontId="12" fillId="0" borderId="97" xfId="6" applyNumberFormat="1" applyFont="1" applyBorder="1">
      <alignment vertical="center"/>
    </xf>
    <xf numFmtId="182" fontId="12" fillId="0" borderId="98" xfId="6" applyNumberFormat="1" applyFont="1" applyBorder="1">
      <alignment vertical="center"/>
    </xf>
    <xf numFmtId="182" fontId="12" fillId="0" borderId="26" xfId="6" applyNumberFormat="1" applyFont="1" applyBorder="1">
      <alignment vertical="center"/>
    </xf>
    <xf numFmtId="182" fontId="12" fillId="0" borderId="41" xfId="6" applyNumberFormat="1" applyFont="1" applyBorder="1">
      <alignment vertical="center"/>
    </xf>
    <xf numFmtId="0" fontId="9" fillId="2" borderId="44" xfId="6" applyFont="1" applyFill="1" applyBorder="1" applyAlignment="1">
      <alignment horizontal="center" vertical="center"/>
    </xf>
    <xf numFmtId="0" fontId="9" fillId="2" borderId="17" xfId="6" applyFont="1" applyFill="1" applyBorder="1" applyAlignment="1">
      <alignment horizontal="center" vertical="center"/>
    </xf>
    <xf numFmtId="0" fontId="9" fillId="0" borderId="0" xfId="6" applyFont="1" applyBorder="1">
      <alignment vertical="center"/>
    </xf>
    <xf numFmtId="177" fontId="9" fillId="0" borderId="0" xfId="6" applyNumberFormat="1" applyFont="1" applyBorder="1">
      <alignment vertical="center"/>
    </xf>
    <xf numFmtId="0" fontId="9" fillId="2" borderId="39" xfId="6" applyFont="1" applyFill="1" applyBorder="1" applyAlignment="1">
      <alignment horizontal="center" vertical="center"/>
    </xf>
    <xf numFmtId="0" fontId="9" fillId="2" borderId="78" xfId="6" applyFont="1" applyFill="1" applyBorder="1" applyAlignment="1">
      <alignment horizontal="center" vertical="center"/>
    </xf>
    <xf numFmtId="0" fontId="9" fillId="2" borderId="37"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13" xfId="6" applyFont="1" applyFill="1" applyBorder="1" applyAlignment="1">
      <alignment horizontal="center" vertical="center"/>
    </xf>
    <xf numFmtId="0" fontId="9" fillId="2" borderId="14" xfId="6" applyFont="1" applyFill="1" applyBorder="1" applyAlignment="1">
      <alignment horizontal="center" vertical="center"/>
    </xf>
    <xf numFmtId="0" fontId="9" fillId="2" borderId="45" xfId="6" applyFont="1" applyFill="1" applyBorder="1" applyAlignment="1">
      <alignment horizontal="center" vertical="center"/>
    </xf>
    <xf numFmtId="0" fontId="9" fillId="2" borderId="36" xfId="6" applyFont="1" applyFill="1" applyBorder="1" applyAlignment="1">
      <alignment horizontal="center" vertical="center"/>
    </xf>
    <xf numFmtId="0" fontId="9" fillId="0" borderId="0" xfId="6" applyFont="1" applyFill="1" applyBorder="1" applyAlignment="1">
      <alignment horizontal="center" vertical="center"/>
    </xf>
    <xf numFmtId="0" fontId="9" fillId="2" borderId="101" xfId="6" applyFont="1" applyFill="1" applyBorder="1" applyAlignment="1">
      <alignment horizontal="center" vertical="center"/>
    </xf>
    <xf numFmtId="0" fontId="14" fillId="0" borderId="0" xfId="9" applyFont="1" applyBorder="1" applyAlignment="1">
      <alignment vertical="center"/>
    </xf>
    <xf numFmtId="0" fontId="14" fillId="0" borderId="0" xfId="9" applyFont="1" applyFill="1" applyBorder="1" applyAlignment="1">
      <alignment vertical="center"/>
    </xf>
    <xf numFmtId="0" fontId="14" fillId="0" borderId="0" xfId="9" applyFont="1" applyFill="1" applyAlignment="1">
      <alignment vertical="center"/>
    </xf>
    <xf numFmtId="0" fontId="9" fillId="0" borderId="0" xfId="5" applyFont="1">
      <alignment vertical="center"/>
    </xf>
    <xf numFmtId="0" fontId="9" fillId="0" borderId="0" xfId="5" applyFont="1" applyAlignment="1">
      <alignment horizontal="center" vertical="center"/>
    </xf>
    <xf numFmtId="0" fontId="9" fillId="0" borderId="2" xfId="5" applyFont="1" applyBorder="1">
      <alignment vertical="center"/>
    </xf>
    <xf numFmtId="0" fontId="9" fillId="0" borderId="3" xfId="5" applyFont="1" applyBorder="1">
      <alignment vertical="center"/>
    </xf>
    <xf numFmtId="0" fontId="9" fillId="0" borderId="4" xfId="5" applyFont="1" applyBorder="1">
      <alignment vertical="center"/>
    </xf>
    <xf numFmtId="0" fontId="9" fillId="2" borderId="35" xfId="5" applyFont="1" applyFill="1" applyBorder="1" applyAlignment="1">
      <alignment horizontal="center" vertical="center"/>
    </xf>
    <xf numFmtId="0" fontId="9" fillId="2" borderId="16" xfId="5" applyFont="1" applyFill="1" applyBorder="1" applyAlignment="1">
      <alignment horizontal="center" vertical="center"/>
    </xf>
    <xf numFmtId="0" fontId="9" fillId="0" borderId="5" xfId="5" applyFont="1" applyBorder="1">
      <alignment vertical="center"/>
    </xf>
    <xf numFmtId="0" fontId="9" fillId="0" borderId="0" xfId="5" applyFont="1" applyBorder="1">
      <alignment vertical="center"/>
    </xf>
    <xf numFmtId="0" fontId="9" fillId="0" borderId="6" xfId="5" applyFont="1" applyBorder="1">
      <alignment vertical="center"/>
    </xf>
    <xf numFmtId="182" fontId="12" fillId="0" borderId="12" xfId="5" applyNumberFormat="1" applyFont="1" applyBorder="1">
      <alignment vertical="center"/>
    </xf>
    <xf numFmtId="182" fontId="12" fillId="0" borderId="10" xfId="5" applyNumberFormat="1" applyFont="1" applyBorder="1">
      <alignment vertical="center"/>
    </xf>
    <xf numFmtId="182" fontId="12" fillId="0" borderId="15" xfId="5" applyNumberFormat="1" applyFont="1" applyBorder="1">
      <alignment vertical="center"/>
    </xf>
    <xf numFmtId="0" fontId="9" fillId="2" borderId="21" xfId="5" applyFont="1" applyFill="1" applyBorder="1" applyAlignment="1">
      <alignment horizontal="center" vertical="center"/>
    </xf>
    <xf numFmtId="182" fontId="12" fillId="0" borderId="11" xfId="5" applyNumberFormat="1" applyFont="1" applyBorder="1">
      <alignment vertical="center"/>
    </xf>
    <xf numFmtId="182" fontId="9" fillId="0" borderId="0" xfId="5" applyNumberFormat="1" applyFont="1" applyBorder="1">
      <alignment vertical="center"/>
    </xf>
    <xf numFmtId="0" fontId="9" fillId="0" borderId="7" xfId="5" applyFont="1" applyBorder="1">
      <alignment vertical="center"/>
    </xf>
    <xf numFmtId="0" fontId="9" fillId="0" borderId="8" xfId="5" applyFont="1" applyBorder="1">
      <alignment vertical="center"/>
    </xf>
    <xf numFmtId="0" fontId="9" fillId="0" borderId="9" xfId="5" applyFont="1" applyBorder="1">
      <alignment vertical="center"/>
    </xf>
    <xf numFmtId="9" fontId="12" fillId="0" borderId="42" xfId="7" applyNumberFormat="1" applyFont="1" applyBorder="1">
      <alignment vertical="center"/>
    </xf>
    <xf numFmtId="182" fontId="12" fillId="0" borderId="42" xfId="5" applyNumberFormat="1" applyFont="1" applyBorder="1">
      <alignment vertical="center"/>
    </xf>
    <xf numFmtId="179" fontId="9" fillId="0" borderId="0" xfId="5" applyNumberFormat="1" applyFont="1" applyBorder="1">
      <alignment vertical="center"/>
    </xf>
    <xf numFmtId="0" fontId="9" fillId="0" borderId="1" xfId="7" applyFont="1" applyBorder="1">
      <alignment vertical="center"/>
    </xf>
    <xf numFmtId="0" fontId="9" fillId="0" borderId="2" xfId="7" applyFont="1" applyBorder="1">
      <alignment vertical="center"/>
    </xf>
    <xf numFmtId="0" fontId="9" fillId="0" borderId="3" xfId="7" applyFont="1" applyBorder="1">
      <alignment vertical="center"/>
    </xf>
    <xf numFmtId="0" fontId="9" fillId="0" borderId="4" xfId="7" applyFont="1" applyBorder="1">
      <alignment vertical="center"/>
    </xf>
    <xf numFmtId="0" fontId="9" fillId="0" borderId="5" xfId="7" applyFont="1" applyBorder="1">
      <alignment vertical="center"/>
    </xf>
    <xf numFmtId="0" fontId="9" fillId="0" borderId="6" xfId="7" applyFont="1" applyBorder="1">
      <alignment vertical="center"/>
    </xf>
    <xf numFmtId="0" fontId="9" fillId="0" borderId="7" xfId="7" applyFont="1" applyBorder="1">
      <alignment vertical="center"/>
    </xf>
    <xf numFmtId="0" fontId="9" fillId="0" borderId="8" xfId="7" applyFont="1" applyBorder="1">
      <alignment vertical="center"/>
    </xf>
    <xf numFmtId="0" fontId="9" fillId="0" borderId="9" xfId="7" applyFont="1" applyBorder="1">
      <alignment vertical="center"/>
    </xf>
    <xf numFmtId="0" fontId="15" fillId="0" borderId="102" xfId="0" applyFont="1" applyBorder="1" applyAlignment="1">
      <alignment horizontal="center" vertical="center"/>
    </xf>
    <xf numFmtId="0" fontId="2" fillId="0" borderId="0" xfId="0" applyFont="1">
      <alignment vertical="center"/>
    </xf>
    <xf numFmtId="0" fontId="2" fillId="0" borderId="103" xfId="0" applyFont="1" applyBorder="1" applyAlignment="1">
      <alignment horizontal="justify" vertical="center"/>
    </xf>
    <xf numFmtId="0" fontId="2" fillId="0" borderId="103" xfId="0" applyFont="1" applyBorder="1">
      <alignment vertical="center"/>
    </xf>
    <xf numFmtId="0" fontId="2" fillId="0" borderId="104" xfId="0" applyFont="1" applyBorder="1">
      <alignment vertical="center"/>
    </xf>
    <xf numFmtId="0" fontId="2" fillId="0" borderId="0" xfId="0" applyFont="1" applyAlignment="1">
      <alignment horizontal="justify" vertical="center"/>
    </xf>
    <xf numFmtId="0" fontId="2" fillId="0" borderId="0" xfId="0" applyFont="1" applyAlignment="1">
      <alignment vertical="center"/>
    </xf>
    <xf numFmtId="0" fontId="19" fillId="0" borderId="0" xfId="0" applyFont="1" applyAlignment="1">
      <alignment vertical="center"/>
    </xf>
    <xf numFmtId="179" fontId="12" fillId="0" borderId="12" xfId="5" applyNumberFormat="1" applyFont="1" applyBorder="1">
      <alignment vertical="center"/>
    </xf>
    <xf numFmtId="179" fontId="12" fillId="0" borderId="15" xfId="5" applyNumberFormat="1" applyFont="1" applyBorder="1">
      <alignment vertical="center"/>
    </xf>
    <xf numFmtId="179" fontId="12" fillId="0" borderId="19" xfId="5" applyNumberFormat="1" applyFont="1" applyBorder="1">
      <alignment vertical="center"/>
    </xf>
    <xf numFmtId="179" fontId="12" fillId="0" borderId="13" xfId="7" applyNumberFormat="1" applyFont="1" applyBorder="1">
      <alignment vertical="center"/>
    </xf>
    <xf numFmtId="179" fontId="12" fillId="0" borderId="39" xfId="7" applyNumberFormat="1" applyFont="1" applyBorder="1">
      <alignment vertical="center"/>
    </xf>
    <xf numFmtId="179" fontId="12" fillId="0" borderId="47" xfId="7" applyNumberFormat="1" applyFont="1" applyBorder="1">
      <alignment vertical="center"/>
    </xf>
    <xf numFmtId="179" fontId="12" fillId="0" borderId="33" xfId="7" applyNumberFormat="1" applyFont="1" applyBorder="1">
      <alignment vertical="center"/>
    </xf>
    <xf numFmtId="179" fontId="12" fillId="0" borderId="50" xfId="1" applyNumberFormat="1" applyFont="1" applyBorder="1">
      <alignment vertical="center"/>
    </xf>
    <xf numFmtId="179" fontId="12" fillId="0" borderId="54" xfId="1" applyNumberFormat="1" applyFont="1" applyBorder="1">
      <alignment vertical="center"/>
    </xf>
    <xf numFmtId="179" fontId="12" fillId="0" borderId="40" xfId="1" applyNumberFormat="1" applyFont="1" applyBorder="1">
      <alignment vertical="center"/>
    </xf>
    <xf numFmtId="179" fontId="12" fillId="0" borderId="58" xfId="1" applyNumberFormat="1" applyFont="1" applyBorder="1">
      <alignment vertical="center"/>
    </xf>
    <xf numFmtId="0" fontId="0" fillId="0" borderId="0" xfId="0"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0" fontId="9" fillId="0" borderId="0" xfId="5" applyFont="1" applyAlignment="1">
      <alignment horizontal="right" vertical="center"/>
    </xf>
    <xf numFmtId="179" fontId="12" fillId="0" borderId="0" xfId="7" applyNumberFormat="1" applyFont="1" applyBorder="1">
      <alignment vertical="center"/>
    </xf>
    <xf numFmtId="0" fontId="9" fillId="0" borderId="0" xfId="5" applyFont="1" applyAlignment="1">
      <alignment vertical="center"/>
    </xf>
    <xf numFmtId="0" fontId="9" fillId="0" borderId="0" xfId="5" applyFont="1" applyFill="1" applyBorder="1" applyAlignment="1">
      <alignment vertical="center"/>
    </xf>
    <xf numFmtId="182" fontId="11" fillId="0" borderId="0" xfId="5" applyNumberFormat="1" applyFont="1" applyBorder="1" applyAlignment="1">
      <alignment vertical="center"/>
    </xf>
    <xf numFmtId="180" fontId="12" fillId="0" borderId="105" xfId="7" applyNumberFormat="1" applyFont="1" applyBorder="1">
      <alignment vertical="center"/>
    </xf>
    <xf numFmtId="0" fontId="1" fillId="0" borderId="0" xfId="5" applyFont="1">
      <alignment vertical="center"/>
    </xf>
    <xf numFmtId="182" fontId="12" fillId="0" borderId="70" xfId="7" applyNumberFormat="1" applyFont="1" applyBorder="1">
      <alignment vertical="center"/>
    </xf>
    <xf numFmtId="182" fontId="12" fillId="0" borderId="64" xfId="7" applyNumberFormat="1" applyFont="1" applyBorder="1">
      <alignment vertical="center"/>
    </xf>
    <xf numFmtId="182" fontId="12" fillId="0" borderId="72" xfId="7" applyNumberFormat="1" applyFont="1" applyBorder="1">
      <alignment vertical="center"/>
    </xf>
    <xf numFmtId="182" fontId="12" fillId="0" borderId="94" xfId="7" applyNumberFormat="1" applyFont="1" applyBorder="1">
      <alignment vertical="center"/>
    </xf>
    <xf numFmtId="182" fontId="12" fillId="0" borderId="88" xfId="7" applyNumberFormat="1" applyFont="1" applyBorder="1">
      <alignment vertical="center"/>
    </xf>
    <xf numFmtId="182" fontId="12" fillId="0" borderId="1" xfId="7" applyNumberFormat="1" applyFont="1" applyBorder="1">
      <alignment vertical="center"/>
    </xf>
    <xf numFmtId="0" fontId="9" fillId="2" borderId="39" xfId="7" applyFont="1" applyFill="1" applyBorder="1">
      <alignment vertical="center"/>
    </xf>
    <xf numFmtId="182" fontId="12" fillId="0" borderId="69" xfId="7" applyNumberFormat="1" applyFont="1" applyBorder="1">
      <alignment vertical="center"/>
    </xf>
    <xf numFmtId="0" fontId="9" fillId="2" borderId="44" xfId="7" applyFont="1" applyFill="1" applyBorder="1" applyAlignment="1">
      <alignment vertical="center" shrinkToFit="1"/>
    </xf>
    <xf numFmtId="182" fontId="12" fillId="0" borderId="94" xfId="7" applyNumberFormat="1" applyFont="1" applyBorder="1" applyAlignment="1">
      <alignment vertical="center" shrinkToFit="1"/>
    </xf>
    <xf numFmtId="182" fontId="12" fillId="0" borderId="65" xfId="7" applyNumberFormat="1" applyFont="1" applyBorder="1">
      <alignment vertical="center"/>
    </xf>
    <xf numFmtId="180" fontId="9" fillId="0" borderId="0" xfId="7" applyNumberFormat="1" applyFont="1" applyBorder="1" applyAlignment="1">
      <alignment vertical="center" shrinkToFit="1"/>
    </xf>
    <xf numFmtId="0" fontId="9" fillId="0" borderId="1" xfId="7" applyFont="1" applyBorder="1" applyAlignment="1">
      <alignment vertical="center" wrapText="1"/>
    </xf>
    <xf numFmtId="0" fontId="9" fillId="0" borderId="0" xfId="7" applyFont="1" applyBorder="1" applyAlignment="1">
      <alignment horizontal="center" vertical="top" wrapText="1"/>
    </xf>
    <xf numFmtId="9" fontId="12" fillId="0" borderId="42" xfId="5" applyNumberFormat="1" applyFont="1" applyBorder="1">
      <alignment vertical="center"/>
    </xf>
    <xf numFmtId="0" fontId="9" fillId="0" borderId="1" xfId="5" applyFont="1" applyBorder="1" applyAlignment="1">
      <alignment vertical="center"/>
    </xf>
    <xf numFmtId="0" fontId="9" fillId="2" borderId="52" xfId="7" applyFont="1" applyFill="1" applyBorder="1" applyAlignment="1">
      <alignment horizontal="center" vertical="center"/>
    </xf>
    <xf numFmtId="0" fontId="9" fillId="2" borderId="52" xfId="7" applyFont="1" applyFill="1" applyBorder="1">
      <alignment vertical="center"/>
    </xf>
    <xf numFmtId="0" fontId="10" fillId="2" borderId="52" xfId="9" applyFont="1" applyFill="1" applyBorder="1" applyAlignment="1">
      <alignment vertical="center" wrapText="1"/>
    </xf>
    <xf numFmtId="0" fontId="9" fillId="2" borderId="52" xfId="7" applyFont="1" applyFill="1" applyBorder="1" applyAlignment="1">
      <alignment vertical="center" shrinkToFit="1"/>
    </xf>
    <xf numFmtId="0" fontId="9" fillId="0" borderId="106" xfId="7" applyFont="1" applyFill="1" applyBorder="1" applyAlignment="1">
      <alignment horizontal="center" vertical="center"/>
    </xf>
    <xf numFmtId="180" fontId="12" fillId="0" borderId="106" xfId="7" applyNumberFormat="1" applyFont="1" applyFill="1" applyBorder="1">
      <alignment vertical="center"/>
    </xf>
    <xf numFmtId="0" fontId="9" fillId="0" borderId="0" xfId="7" applyNumberFormat="1" applyFont="1">
      <alignment vertical="center"/>
    </xf>
    <xf numFmtId="0" fontId="9" fillId="2" borderId="52" xfId="7" applyNumberFormat="1" applyFont="1" applyFill="1" applyBorder="1" applyAlignment="1">
      <alignment horizontal="center" vertical="center"/>
    </xf>
    <xf numFmtId="0" fontId="2" fillId="0" borderId="0" xfId="7" applyFont="1" applyBorder="1" applyAlignment="1">
      <alignment horizontal="center" vertical="center"/>
    </xf>
    <xf numFmtId="0" fontId="6" fillId="2" borderId="52" xfId="7" applyFont="1" applyFill="1" applyBorder="1" applyAlignment="1">
      <alignment horizontal="center" vertical="center"/>
    </xf>
    <xf numFmtId="0" fontId="6" fillId="2" borderId="52" xfId="7" applyFont="1" applyFill="1" applyBorder="1">
      <alignment vertical="center"/>
    </xf>
    <xf numFmtId="0" fontId="6" fillId="2" borderId="52" xfId="7" applyFont="1" applyFill="1" applyBorder="1" applyAlignment="1">
      <alignment vertical="center"/>
    </xf>
    <xf numFmtId="0" fontId="9" fillId="2" borderId="48" xfId="7" applyFont="1" applyFill="1" applyBorder="1">
      <alignment vertical="center"/>
    </xf>
    <xf numFmtId="0" fontId="9" fillId="2" borderId="52" xfId="7" applyFont="1" applyFill="1" applyBorder="1" applyAlignment="1">
      <alignment horizontal="center" vertical="center" shrinkToFit="1"/>
    </xf>
    <xf numFmtId="0" fontId="1" fillId="0" borderId="0" xfId="7" applyFont="1">
      <alignment vertical="center"/>
    </xf>
    <xf numFmtId="0" fontId="1" fillId="0" borderId="0" xfId="7" applyFont="1" applyBorder="1">
      <alignment vertical="center"/>
    </xf>
    <xf numFmtId="177" fontId="9" fillId="2" borderId="52" xfId="7" applyNumberFormat="1" applyFont="1" applyFill="1" applyBorder="1">
      <alignment vertical="center"/>
    </xf>
    <xf numFmtId="0" fontId="1" fillId="0" borderId="0" xfId="7" applyFont="1" applyAlignment="1">
      <alignment horizontal="center" vertical="top"/>
    </xf>
    <xf numFmtId="0" fontId="9" fillId="2" borderId="52" xfId="8" applyFont="1" applyFill="1" applyBorder="1" applyAlignment="1">
      <alignment horizontal="center" vertical="center"/>
    </xf>
    <xf numFmtId="0" fontId="9" fillId="2" borderId="52" xfId="8" applyFont="1" applyFill="1" applyBorder="1">
      <alignment vertical="center"/>
    </xf>
    <xf numFmtId="0" fontId="9" fillId="2" borderId="0" xfId="7" applyFont="1" applyFill="1" applyBorder="1" applyAlignment="1">
      <alignment horizontal="center" vertical="center"/>
    </xf>
    <xf numFmtId="0" fontId="9" fillId="2" borderId="0" xfId="8" applyFont="1" applyFill="1" applyBorder="1" applyAlignment="1">
      <alignment horizontal="center" vertical="center"/>
    </xf>
    <xf numFmtId="0" fontId="9" fillId="2" borderId="0" xfId="7" applyFont="1" applyFill="1" applyBorder="1">
      <alignment vertical="center"/>
    </xf>
    <xf numFmtId="0" fontId="10" fillId="2" borderId="0" xfId="9" applyFont="1" applyFill="1" applyBorder="1" applyAlignment="1">
      <alignment vertical="center" wrapText="1"/>
    </xf>
    <xf numFmtId="0" fontId="9" fillId="2" borderId="0" xfId="7" applyFont="1" applyFill="1" applyBorder="1" applyAlignment="1">
      <alignment vertical="center" shrinkToFit="1"/>
    </xf>
    <xf numFmtId="176" fontId="9" fillId="2" borderId="52" xfId="8" applyNumberFormat="1" applyFont="1" applyFill="1" applyBorder="1" applyAlignment="1">
      <alignment horizontal="center" vertical="center"/>
    </xf>
    <xf numFmtId="176" fontId="9" fillId="2" borderId="52" xfId="8" applyNumberFormat="1" applyFont="1" applyFill="1" applyBorder="1">
      <alignment vertical="center"/>
    </xf>
    <xf numFmtId="186" fontId="12" fillId="0" borderId="52" xfId="8" applyNumberFormat="1" applyFont="1" applyBorder="1" applyAlignment="1">
      <alignment vertical="center"/>
    </xf>
    <xf numFmtId="0" fontId="6" fillId="0" borderId="0" xfId="8" applyFont="1" applyAlignment="1">
      <alignment horizontal="left" vertical="top"/>
    </xf>
    <xf numFmtId="0" fontId="10" fillId="0" borderId="0" xfId="9" applyFont="1" applyFill="1" applyAlignment="1">
      <alignment horizontal="center" vertical="center" shrinkToFit="1"/>
    </xf>
    <xf numFmtId="182" fontId="12" fillId="0" borderId="52" xfId="8" applyNumberFormat="1" applyFont="1" applyFill="1" applyBorder="1">
      <alignment vertical="center"/>
    </xf>
    <xf numFmtId="182" fontId="9" fillId="2" borderId="52" xfId="7" applyNumberFormat="1" applyFont="1" applyFill="1" applyBorder="1" applyAlignment="1">
      <alignment horizontal="center" vertical="center"/>
    </xf>
    <xf numFmtId="0" fontId="6" fillId="0" borderId="3" xfId="8" applyFont="1" applyBorder="1" applyAlignment="1">
      <alignment horizontal="left" vertical="top"/>
    </xf>
    <xf numFmtId="0" fontId="9" fillId="2" borderId="52" xfId="6" applyFont="1" applyFill="1" applyBorder="1" applyAlignment="1">
      <alignment horizontal="center" vertical="center"/>
    </xf>
    <xf numFmtId="0" fontId="3" fillId="2" borderId="52" xfId="6" applyFont="1" applyFill="1" applyBorder="1" applyAlignment="1">
      <alignment horizontal="center" vertical="center"/>
    </xf>
    <xf numFmtId="0" fontId="1" fillId="0" borderId="0" xfId="6" applyFont="1" applyBorder="1" applyAlignment="1">
      <alignment horizontal="left" vertical="top"/>
    </xf>
    <xf numFmtId="0" fontId="1" fillId="0" borderId="0" xfId="6" applyFont="1" applyAlignment="1">
      <alignment vertical="top"/>
    </xf>
    <xf numFmtId="0" fontId="6" fillId="0" borderId="1" xfId="7" applyFont="1" applyBorder="1" applyAlignment="1">
      <alignment vertical="center"/>
    </xf>
    <xf numFmtId="0" fontId="6" fillId="0" borderId="1" xfId="7" applyFont="1" applyBorder="1">
      <alignment vertical="center"/>
    </xf>
    <xf numFmtId="0" fontId="6" fillId="0" borderId="1" xfId="7" applyFont="1" applyBorder="1" applyAlignment="1">
      <alignment horizontal="left" vertical="top" wrapText="1"/>
    </xf>
    <xf numFmtId="176" fontId="9" fillId="2" borderId="0" xfId="8" applyNumberFormat="1" applyFont="1" applyFill="1" applyBorder="1" applyAlignment="1">
      <alignment horizontal="center" vertical="center"/>
    </xf>
    <xf numFmtId="0" fontId="4" fillId="0" borderId="0" xfId="4" applyAlignment="1">
      <alignment horizontal="center" vertical="center"/>
    </xf>
    <xf numFmtId="0" fontId="4" fillId="0" borderId="0" xfId="4"/>
    <xf numFmtId="0" fontId="22" fillId="0" borderId="0" xfId="4" applyFont="1" applyAlignment="1">
      <alignment horizontal="center" vertical="center"/>
    </xf>
    <xf numFmtId="0" fontId="4" fillId="0" borderId="0" xfId="4" applyFill="1" applyAlignment="1">
      <alignment horizontal="center" vertical="center"/>
    </xf>
    <xf numFmtId="0" fontId="4" fillId="0" borderId="0" xfId="4" applyFill="1"/>
    <xf numFmtId="0" fontId="22" fillId="0" borderId="0" xfId="4" applyFont="1"/>
    <xf numFmtId="0" fontId="22" fillId="0" borderId="0" xfId="4" applyFont="1" applyAlignment="1">
      <alignment horizontal="left" vertical="top"/>
    </xf>
    <xf numFmtId="0" fontId="6" fillId="0" borderId="52" xfId="4" applyFont="1" applyFill="1" applyBorder="1" applyAlignment="1">
      <alignment horizontal="center" vertical="center"/>
    </xf>
    <xf numFmtId="179" fontId="6" fillId="0" borderId="52" xfId="1" applyNumberFormat="1" applyFont="1" applyFill="1" applyBorder="1">
      <alignment vertical="center"/>
    </xf>
    <xf numFmtId="0" fontId="22" fillId="0" borderId="0" xfId="4" applyFont="1" applyFill="1" applyBorder="1"/>
    <xf numFmtId="0" fontId="22" fillId="0" borderId="0" xfId="4" applyFont="1" applyFill="1" applyBorder="1" applyAlignment="1">
      <alignment horizontal="center"/>
    </xf>
    <xf numFmtId="0" fontId="22" fillId="0" borderId="52" xfId="4" applyFont="1" applyBorder="1"/>
    <xf numFmtId="6" fontId="22" fillId="0" borderId="0" xfId="4" applyNumberFormat="1" applyFont="1" applyBorder="1" applyAlignment="1"/>
    <xf numFmtId="0" fontId="22" fillId="0" borderId="0" xfId="4" applyFont="1" applyBorder="1" applyAlignment="1"/>
    <xf numFmtId="6" fontId="22" fillId="0" borderId="0" xfId="3" applyFont="1" applyAlignment="1"/>
    <xf numFmtId="0" fontId="4" fillId="0" borderId="6" xfId="4" applyBorder="1" applyAlignment="1">
      <alignment vertical="top"/>
    </xf>
    <xf numFmtId="0" fontId="4" fillId="0" borderId="0" xfId="4" applyFont="1" applyFill="1"/>
    <xf numFmtId="179" fontId="6" fillId="0" borderId="52" xfId="1" applyNumberFormat="1" applyFont="1" applyBorder="1">
      <alignment vertical="center"/>
    </xf>
    <xf numFmtId="179" fontId="4" fillId="0" borderId="0" xfId="4" applyNumberFormat="1"/>
    <xf numFmtId="0" fontId="4" fillId="0" borderId="0" xfId="4" applyFont="1"/>
    <xf numFmtId="0" fontId="9" fillId="0" borderId="0" xfId="0" applyFont="1" applyAlignment="1">
      <alignment horizontal="left" vertical="center"/>
    </xf>
    <xf numFmtId="0" fontId="28" fillId="0" borderId="0" xfId="9" applyFont="1" applyBorder="1" applyAlignment="1">
      <alignment vertical="center"/>
    </xf>
    <xf numFmtId="0" fontId="28" fillId="0" borderId="0" xfId="9" applyFont="1" applyFill="1" applyBorder="1" applyAlignment="1">
      <alignment vertical="center"/>
    </xf>
    <xf numFmtId="0" fontId="29" fillId="0" borderId="0" xfId="9" applyFont="1" applyBorder="1" applyAlignment="1">
      <alignment vertical="center" shrinkToFit="1"/>
    </xf>
    <xf numFmtId="0" fontId="30" fillId="0" borderId="0" xfId="9" applyFont="1" applyBorder="1" applyAlignment="1">
      <alignment vertical="center" shrinkToFit="1"/>
    </xf>
    <xf numFmtId="0" fontId="25" fillId="0" borderId="0" xfId="9" applyFont="1" applyFill="1" applyBorder="1" applyAlignment="1">
      <alignment vertical="center" shrinkToFit="1"/>
    </xf>
    <xf numFmtId="0" fontId="25" fillId="0" borderId="0" xfId="9" applyFont="1" applyFill="1" applyBorder="1" applyAlignment="1">
      <alignment vertical="center" wrapText="1" shrinkToFit="1"/>
    </xf>
    <xf numFmtId="180" fontId="28" fillId="0" borderId="0" xfId="9" applyNumberFormat="1" applyFont="1" applyFill="1" applyBorder="1" applyAlignment="1">
      <alignment horizontal="right" vertical="center"/>
    </xf>
    <xf numFmtId="0" fontId="25" fillId="0" borderId="0" xfId="9" applyFont="1" applyBorder="1" applyAlignment="1">
      <alignment vertical="center" shrinkToFit="1"/>
    </xf>
    <xf numFmtId="180" fontId="25" fillId="0" borderId="0" xfId="9" applyNumberFormat="1" applyFont="1" applyBorder="1" applyAlignment="1">
      <alignment vertical="center" shrinkToFit="1"/>
    </xf>
    <xf numFmtId="0" fontId="33" fillId="0" borderId="0" xfId="9" applyFont="1" applyBorder="1" applyAlignment="1">
      <alignment vertical="center" shrinkToFit="1"/>
    </xf>
    <xf numFmtId="0" fontId="9" fillId="2" borderId="41" xfId="7" applyFont="1" applyFill="1" applyBorder="1" applyAlignment="1">
      <alignment horizontal="center" vertical="center"/>
    </xf>
    <xf numFmtId="0" fontId="31" fillId="3" borderId="107" xfId="9" applyFont="1" applyFill="1" applyBorder="1" applyAlignment="1">
      <alignment horizontal="center" vertical="center" wrapText="1" shrinkToFit="1"/>
    </xf>
    <xf numFmtId="0" fontId="31" fillId="3" borderId="107" xfId="9" applyFont="1" applyFill="1" applyBorder="1" applyAlignment="1">
      <alignment horizontal="center" vertical="center" shrinkToFit="1"/>
    </xf>
    <xf numFmtId="0" fontId="31" fillId="6" borderId="107" xfId="9" applyFont="1" applyFill="1" applyBorder="1" applyAlignment="1">
      <alignment horizontal="center" vertical="center" shrinkToFit="1"/>
    </xf>
    <xf numFmtId="0" fontId="28" fillId="0" borderId="0" xfId="9" applyFont="1" applyFill="1" applyBorder="1" applyAlignment="1">
      <alignment horizontal="center" vertical="center"/>
    </xf>
    <xf numFmtId="0" fontId="34" fillId="0" borderId="29" xfId="9" applyFont="1" applyFill="1" applyBorder="1" applyAlignment="1">
      <alignment horizontal="left" vertical="center"/>
    </xf>
    <xf numFmtId="0" fontId="34" fillId="0" borderId="42" xfId="9" applyFont="1" applyFill="1" applyBorder="1" applyAlignment="1">
      <alignment horizontal="left" vertical="center"/>
    </xf>
    <xf numFmtId="0" fontId="28" fillId="3" borderId="38" xfId="9" applyFont="1" applyFill="1" applyBorder="1" applyAlignment="1">
      <alignment vertical="center"/>
    </xf>
    <xf numFmtId="0" fontId="28" fillId="3" borderId="112" xfId="9" applyFont="1" applyFill="1" applyBorder="1" applyAlignment="1">
      <alignment vertical="center"/>
    </xf>
    <xf numFmtId="0" fontId="28" fillId="3" borderId="43" xfId="9" applyFont="1" applyFill="1" applyBorder="1" applyAlignment="1">
      <alignment vertical="center"/>
    </xf>
    <xf numFmtId="0" fontId="28" fillId="3" borderId="21" xfId="9" applyFont="1" applyFill="1" applyBorder="1" applyAlignment="1">
      <alignment vertical="center"/>
    </xf>
    <xf numFmtId="0" fontId="28" fillId="3" borderId="1" xfId="9" applyFont="1" applyFill="1" applyBorder="1" applyAlignment="1">
      <alignment vertical="center"/>
    </xf>
    <xf numFmtId="0" fontId="28" fillId="3" borderId="61" xfId="9" applyFont="1" applyFill="1" applyBorder="1" applyAlignment="1">
      <alignment vertical="center"/>
    </xf>
    <xf numFmtId="0" fontId="31" fillId="2" borderId="107" xfId="9" applyFont="1" applyFill="1" applyBorder="1" applyAlignment="1">
      <alignment horizontal="center" vertical="center" wrapText="1" shrinkToFit="1"/>
    </xf>
    <xf numFmtId="0" fontId="31" fillId="2" borderId="107" xfId="9" applyFont="1" applyFill="1" applyBorder="1" applyAlignment="1">
      <alignment horizontal="center" vertical="center" shrinkToFit="1"/>
    </xf>
    <xf numFmtId="180" fontId="28" fillId="3" borderId="112" xfId="9" applyNumberFormat="1" applyFont="1" applyFill="1" applyBorder="1" applyAlignment="1">
      <alignment horizontal="right" vertical="center"/>
    </xf>
    <xf numFmtId="180" fontId="28" fillId="3" borderId="43" xfId="9" applyNumberFormat="1" applyFont="1" applyFill="1" applyBorder="1" applyAlignment="1">
      <alignment horizontal="right" vertical="center"/>
    </xf>
    <xf numFmtId="180" fontId="28" fillId="3" borderId="1" xfId="9" applyNumberFormat="1" applyFont="1" applyFill="1" applyBorder="1" applyAlignment="1">
      <alignment horizontal="right" vertical="center"/>
    </xf>
    <xf numFmtId="180" fontId="28" fillId="3" borderId="61" xfId="9" applyNumberFormat="1" applyFont="1" applyFill="1" applyBorder="1" applyAlignment="1">
      <alignment horizontal="right" vertical="center"/>
    </xf>
    <xf numFmtId="0" fontId="31" fillId="7" borderId="107" xfId="9" applyFont="1" applyFill="1" applyBorder="1" applyAlignment="1">
      <alignment horizontal="center" vertical="center" wrapText="1" shrinkToFit="1"/>
    </xf>
    <xf numFmtId="0" fontId="31" fillId="7" borderId="107" xfId="9" applyFont="1" applyFill="1" applyBorder="1" applyAlignment="1">
      <alignment horizontal="center" vertical="center" shrinkToFit="1"/>
    </xf>
    <xf numFmtId="0" fontId="25" fillId="8" borderId="0" xfId="9" applyFont="1" applyFill="1" applyBorder="1" applyAlignment="1">
      <alignment vertical="center" shrinkToFit="1"/>
    </xf>
    <xf numFmtId="0" fontId="35" fillId="0" borderId="0" xfId="9" applyFont="1" applyBorder="1" applyAlignment="1">
      <alignment vertical="center" shrinkToFit="1"/>
    </xf>
    <xf numFmtId="0" fontId="35" fillId="0" borderId="0" xfId="9" applyFont="1" applyFill="1" applyBorder="1" applyAlignment="1">
      <alignment vertical="center" shrinkToFit="1"/>
    </xf>
    <xf numFmtId="0" fontId="15" fillId="0" borderId="0" xfId="0" applyFont="1" applyAlignment="1">
      <alignment horizontal="left" vertical="center"/>
    </xf>
    <xf numFmtId="0" fontId="19" fillId="0" borderId="0" xfId="0" applyFont="1" applyAlignment="1">
      <alignment horizontal="left" vertical="center"/>
    </xf>
    <xf numFmtId="0" fontId="0" fillId="0" borderId="0" xfId="0" applyAlignment="1">
      <alignment vertical="top" wrapText="1"/>
    </xf>
    <xf numFmtId="0" fontId="31" fillId="9" borderId="107" xfId="9" applyFont="1" applyFill="1" applyBorder="1" applyAlignment="1">
      <alignment horizontal="center" vertical="center" shrinkToFit="1"/>
    </xf>
    <xf numFmtId="0" fontId="31" fillId="9" borderId="107" xfId="9" applyFont="1" applyFill="1" applyBorder="1" applyAlignment="1">
      <alignment vertical="center" shrinkToFit="1"/>
    </xf>
    <xf numFmtId="0" fontId="31" fillId="3" borderId="107" xfId="9" applyFont="1" applyFill="1" applyBorder="1" applyAlignment="1">
      <alignment vertical="center" shrinkToFit="1"/>
    </xf>
    <xf numFmtId="38" fontId="28" fillId="0" borderId="0" xfId="9" applyNumberFormat="1" applyFont="1" applyBorder="1" applyAlignment="1">
      <alignment vertical="center"/>
    </xf>
    <xf numFmtId="38" fontId="27" fillId="5" borderId="110" xfId="2" applyFont="1" applyFill="1" applyBorder="1" applyAlignment="1">
      <alignment horizontal="right" vertical="center" shrinkToFit="1"/>
    </xf>
    <xf numFmtId="0" fontId="28" fillId="3" borderId="38" xfId="9" applyFont="1" applyFill="1" applyBorder="1" applyAlignment="1">
      <alignment horizontal="left" vertical="center"/>
    </xf>
    <xf numFmtId="0" fontId="28" fillId="3" borderId="112" xfId="9" applyFont="1" applyFill="1" applyBorder="1" applyAlignment="1">
      <alignment horizontal="right" vertical="center"/>
    </xf>
    <xf numFmtId="0" fontId="28" fillId="3" borderId="43" xfId="9" applyFont="1" applyFill="1" applyBorder="1" applyAlignment="1">
      <alignment horizontal="right" vertical="center"/>
    </xf>
    <xf numFmtId="0" fontId="28" fillId="0" borderId="0" xfId="9" applyFont="1" applyBorder="1" applyAlignment="1">
      <alignment horizontal="right" vertical="center"/>
    </xf>
    <xf numFmtId="0" fontId="28" fillId="3" borderId="21" xfId="9" applyFont="1" applyFill="1" applyBorder="1" applyAlignment="1">
      <alignment horizontal="left" vertical="center"/>
    </xf>
    <xf numFmtId="0" fontId="28" fillId="3" borderId="1" xfId="9" applyFont="1" applyFill="1" applyBorder="1" applyAlignment="1">
      <alignment horizontal="right" vertical="center"/>
    </xf>
    <xf numFmtId="0" fontId="28" fillId="3" borderId="61" xfId="9" applyFont="1" applyFill="1" applyBorder="1" applyAlignment="1">
      <alignment horizontal="right" vertical="center"/>
    </xf>
    <xf numFmtId="0" fontId="29" fillId="0" borderId="0" xfId="9" applyFont="1" applyBorder="1" applyAlignment="1">
      <alignment horizontal="left" vertical="center" shrinkToFit="1"/>
    </xf>
    <xf numFmtId="0" fontId="30" fillId="0" borderId="0" xfId="9" applyFont="1" applyBorder="1" applyAlignment="1">
      <alignment horizontal="right" vertical="center" shrinkToFit="1"/>
    </xf>
    <xf numFmtId="0" fontId="31" fillId="0" borderId="0" xfId="9" applyFont="1" applyFill="1" applyBorder="1" applyAlignment="1">
      <alignment horizontal="center" vertical="center" shrinkToFit="1"/>
    </xf>
    <xf numFmtId="180" fontId="35" fillId="0" borderId="0" xfId="9" applyNumberFormat="1" applyFont="1" applyFill="1" applyBorder="1" applyAlignment="1">
      <alignment horizontal="right" vertical="center" shrinkToFit="1"/>
    </xf>
    <xf numFmtId="182" fontId="28" fillId="0" borderId="0" xfId="9" applyNumberFormat="1" applyFont="1" applyFill="1" applyBorder="1" applyAlignment="1">
      <alignment horizontal="right" vertical="center"/>
    </xf>
    <xf numFmtId="186" fontId="28" fillId="0" borderId="0" xfId="9" applyNumberFormat="1" applyFont="1" applyFill="1" applyBorder="1" applyAlignment="1">
      <alignment horizontal="right" vertical="center"/>
    </xf>
    <xf numFmtId="0" fontId="25" fillId="0" borderId="0" xfId="9" applyFont="1" applyBorder="1" applyAlignment="1">
      <alignment horizontal="right" vertical="center" shrinkToFit="1"/>
    </xf>
    <xf numFmtId="0" fontId="31" fillId="2" borderId="107" xfId="9" applyFont="1" applyFill="1" applyBorder="1" applyAlignment="1">
      <alignment vertical="center" shrinkToFit="1"/>
    </xf>
    <xf numFmtId="0" fontId="31" fillId="7" borderId="107" xfId="9" applyFont="1" applyFill="1" applyBorder="1" applyAlignment="1">
      <alignment vertical="center" shrinkToFit="1"/>
    </xf>
    <xf numFmtId="0" fontId="25" fillId="0" borderId="0" xfId="9" applyFont="1" applyBorder="1" applyAlignment="1">
      <alignment horizontal="left" vertical="center" shrinkToFit="1"/>
    </xf>
    <xf numFmtId="0" fontId="31" fillId="0" borderId="0" xfId="9" applyFont="1" applyFill="1" applyBorder="1" applyAlignment="1">
      <alignment vertical="center" shrinkToFit="1"/>
    </xf>
    <xf numFmtId="180" fontId="31" fillId="0" borderId="0" xfId="9" applyNumberFormat="1" applyFont="1" applyFill="1" applyBorder="1" applyAlignment="1">
      <alignment horizontal="right" vertical="center" shrinkToFit="1"/>
    </xf>
    <xf numFmtId="0" fontId="33" fillId="0" borderId="0" xfId="9" applyFont="1" applyBorder="1" applyAlignment="1">
      <alignment horizontal="right" vertical="center" shrinkToFit="1"/>
    </xf>
    <xf numFmtId="180" fontId="35" fillId="0" borderId="0" xfId="9" applyNumberFormat="1" applyFont="1" applyBorder="1" applyAlignment="1">
      <alignment vertical="center" shrinkToFit="1"/>
    </xf>
    <xf numFmtId="180" fontId="35" fillId="0" borderId="0" xfId="9" applyNumberFormat="1" applyFont="1" applyFill="1" applyBorder="1" applyAlignment="1">
      <alignment vertical="center" shrinkToFit="1"/>
    </xf>
    <xf numFmtId="0" fontId="29" fillId="0" borderId="0" xfId="9" applyFont="1" applyBorder="1" applyAlignment="1">
      <alignment horizontal="center" vertical="center" shrinkToFit="1"/>
    </xf>
    <xf numFmtId="0" fontId="9" fillId="0" borderId="0" xfId="9" applyFont="1" applyBorder="1" applyAlignment="1">
      <alignment horizontal="center" vertical="center" shrinkToFit="1"/>
    </xf>
    <xf numFmtId="0" fontId="25" fillId="0" borderId="0" xfId="9" applyFont="1" applyBorder="1" applyAlignment="1">
      <alignment horizontal="center" vertical="center" shrinkToFit="1"/>
    </xf>
    <xf numFmtId="0" fontId="9" fillId="2" borderId="44" xfId="6" applyFont="1" applyFill="1" applyBorder="1" applyAlignment="1">
      <alignment horizontal="center" vertical="center" wrapText="1"/>
    </xf>
    <xf numFmtId="0" fontId="9" fillId="2" borderId="0" xfId="6" applyFont="1" applyFill="1" applyBorder="1" applyAlignment="1">
      <alignment horizontal="center" vertical="center"/>
    </xf>
    <xf numFmtId="182" fontId="12" fillId="0" borderId="0" xfId="6" applyNumberFormat="1" applyFont="1" applyBorder="1">
      <alignment vertical="center"/>
    </xf>
    <xf numFmtId="0" fontId="9" fillId="2" borderId="14" xfId="6" applyFont="1" applyFill="1" applyBorder="1" applyAlignment="1">
      <alignment horizontal="center" vertical="center" wrapText="1"/>
    </xf>
    <xf numFmtId="0" fontId="9" fillId="0" borderId="16" xfId="6" applyFont="1" applyBorder="1" applyAlignment="1">
      <alignment horizontal="center" vertical="center"/>
    </xf>
    <xf numFmtId="182" fontId="12" fillId="0" borderId="17" xfId="6" applyNumberFormat="1" applyFont="1" applyBorder="1" applyAlignment="1">
      <alignment horizontal="center" vertical="center"/>
    </xf>
    <xf numFmtId="0" fontId="9" fillId="0" borderId="0" xfId="6" applyFont="1" applyAlignment="1">
      <alignment horizontal="center" vertical="center"/>
    </xf>
    <xf numFmtId="180" fontId="12" fillId="0" borderId="25" xfId="6" applyNumberFormat="1" applyFont="1" applyBorder="1">
      <alignment vertical="center"/>
    </xf>
    <xf numFmtId="180" fontId="12" fillId="0" borderId="26" xfId="6" applyNumberFormat="1" applyFont="1" applyBorder="1">
      <alignment vertical="center"/>
    </xf>
    <xf numFmtId="180" fontId="12" fillId="0" borderId="90" xfId="6" applyNumberFormat="1" applyFont="1" applyBorder="1">
      <alignment vertical="center"/>
    </xf>
    <xf numFmtId="180" fontId="12" fillId="0" borderId="114" xfId="6" applyNumberFormat="1" applyFont="1" applyBorder="1">
      <alignment vertical="center"/>
    </xf>
    <xf numFmtId="180" fontId="12" fillId="0" borderId="80" xfId="6" applyNumberFormat="1" applyFont="1" applyBorder="1">
      <alignment vertical="center"/>
    </xf>
    <xf numFmtId="180" fontId="12" fillId="0" borderId="97" xfId="6" applyNumberFormat="1" applyFont="1" applyBorder="1">
      <alignment vertical="center"/>
    </xf>
    <xf numFmtId="180" fontId="12" fillId="0" borderId="31" xfId="6" applyNumberFormat="1" applyFont="1" applyBorder="1">
      <alignment vertical="center"/>
    </xf>
    <xf numFmtId="180" fontId="12" fillId="0" borderId="52" xfId="6" applyNumberFormat="1" applyFont="1" applyBorder="1">
      <alignment vertical="center"/>
    </xf>
    <xf numFmtId="180" fontId="12" fillId="0" borderId="41" xfId="6" applyNumberFormat="1" applyFont="1" applyBorder="1">
      <alignment vertical="center"/>
    </xf>
    <xf numFmtId="180" fontId="12" fillId="0" borderId="19" xfId="6" applyNumberFormat="1" applyFont="1" applyBorder="1">
      <alignment vertical="center"/>
    </xf>
    <xf numFmtId="180" fontId="12" fillId="0" borderId="91" xfId="6" applyNumberFormat="1" applyFont="1" applyBorder="1">
      <alignment vertical="center"/>
    </xf>
    <xf numFmtId="180" fontId="12" fillId="0" borderId="2" xfId="6" applyNumberFormat="1" applyFont="1" applyBorder="1">
      <alignment vertical="center"/>
    </xf>
    <xf numFmtId="180" fontId="12" fillId="0" borderId="84" xfId="6" applyNumberFormat="1" applyFont="1" applyBorder="1">
      <alignment vertical="center"/>
    </xf>
    <xf numFmtId="180" fontId="12" fillId="0" borderId="59" xfId="6" applyNumberFormat="1" applyFont="1" applyBorder="1">
      <alignment vertical="center"/>
    </xf>
    <xf numFmtId="180" fontId="12" fillId="0" borderId="115" xfId="6" applyNumberFormat="1" applyFont="1" applyBorder="1">
      <alignment vertical="center"/>
    </xf>
    <xf numFmtId="180" fontId="12" fillId="0" borderId="20" xfId="6" applyNumberFormat="1" applyFont="1" applyBorder="1">
      <alignment vertical="center"/>
    </xf>
    <xf numFmtId="0" fontId="9" fillId="2" borderId="41" xfId="6" applyFont="1" applyFill="1" applyBorder="1" applyAlignment="1">
      <alignment horizontal="center" vertical="center"/>
    </xf>
    <xf numFmtId="0" fontId="9" fillId="2" borderId="52" xfId="6" applyFont="1" applyFill="1" applyBorder="1" applyAlignment="1">
      <alignment horizontal="center" vertical="center" wrapText="1"/>
    </xf>
    <xf numFmtId="0" fontId="9" fillId="2" borderId="41" xfId="6" applyFont="1" applyFill="1" applyBorder="1" applyAlignment="1">
      <alignment horizontal="center" vertical="center" wrapText="1"/>
    </xf>
    <xf numFmtId="0" fontId="9" fillId="0" borderId="5" xfId="6" applyFont="1" applyFill="1" applyBorder="1" applyAlignment="1">
      <alignment horizontal="center" vertical="center"/>
    </xf>
    <xf numFmtId="0" fontId="9" fillId="0" borderId="0" xfId="6" applyFont="1" applyFill="1" applyBorder="1" applyAlignment="1">
      <alignment horizontal="center" vertical="center" wrapText="1"/>
    </xf>
    <xf numFmtId="0" fontId="9" fillId="2" borderId="91" xfId="7" applyFont="1" applyFill="1" applyBorder="1">
      <alignment vertical="center"/>
    </xf>
    <xf numFmtId="0" fontId="9" fillId="2" borderId="91" xfId="7" applyFont="1" applyFill="1" applyBorder="1" applyAlignment="1">
      <alignment vertical="center" shrinkToFit="1"/>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179" fontId="9" fillId="0" borderId="0" xfId="7" applyNumberFormat="1" applyFont="1" applyAlignment="1">
      <alignment horizontal="center" vertical="center"/>
    </xf>
    <xf numFmtId="0" fontId="1" fillId="0" borderId="0" xfId="6" applyFont="1" applyAlignment="1">
      <alignment vertical="top" wrapText="1"/>
    </xf>
    <xf numFmtId="0" fontId="9" fillId="0" borderId="0" xfId="6" applyFont="1" applyAlignment="1">
      <alignment horizontal="left" vertical="center"/>
    </xf>
    <xf numFmtId="180" fontId="9" fillId="0" borderId="0" xfId="6" applyNumberFormat="1" applyFont="1" applyAlignment="1">
      <alignment horizontal="left" vertical="center"/>
    </xf>
    <xf numFmtId="56" fontId="1" fillId="0" borderId="0" xfId="0" applyNumberFormat="1" applyFont="1" applyAlignment="1">
      <alignment horizontal="left" vertical="center"/>
    </xf>
    <xf numFmtId="0" fontId="13" fillId="0" borderId="0" xfId="0" applyFont="1" applyAlignment="1">
      <alignment horizontal="left" vertical="center"/>
    </xf>
    <xf numFmtId="179" fontId="13" fillId="0" borderId="0" xfId="0" applyNumberFormat="1" applyFont="1" applyAlignment="1">
      <alignment horizontal="left" vertical="center"/>
    </xf>
    <xf numFmtId="179" fontId="9" fillId="0" borderId="52" xfId="7" applyNumberFormat="1" applyFont="1" applyBorder="1">
      <alignment vertical="center"/>
    </xf>
    <xf numFmtId="180" fontId="9" fillId="0" borderId="52" xfId="7" applyNumberFormat="1" applyFont="1" applyBorder="1" applyAlignment="1">
      <alignment vertical="center"/>
    </xf>
    <xf numFmtId="180" fontId="9" fillId="0" borderId="52" xfId="7" applyNumberFormat="1" applyFont="1" applyBorder="1">
      <alignment vertical="center"/>
    </xf>
    <xf numFmtId="9" fontId="9" fillId="0" borderId="52" xfId="7" applyNumberFormat="1" applyFont="1" applyBorder="1">
      <alignment vertical="center"/>
    </xf>
    <xf numFmtId="0" fontId="9" fillId="2" borderId="52" xfId="9" applyFont="1" applyFill="1" applyBorder="1" applyAlignment="1">
      <alignment vertical="center" wrapText="1"/>
    </xf>
    <xf numFmtId="179" fontId="9" fillId="0" borderId="50" xfId="7" applyNumberFormat="1" applyFont="1" applyBorder="1">
      <alignment vertical="center"/>
    </xf>
    <xf numFmtId="180" fontId="9" fillId="0" borderId="12" xfId="7" applyNumberFormat="1" applyFont="1" applyBorder="1">
      <alignment vertical="center"/>
    </xf>
    <xf numFmtId="180" fontId="9" fillId="0" borderId="10" xfId="7" applyNumberFormat="1" applyFont="1" applyBorder="1">
      <alignment vertical="center"/>
    </xf>
    <xf numFmtId="180" fontId="9" fillId="0" borderId="15" xfId="7" applyNumberFormat="1" applyFont="1" applyBorder="1">
      <alignment vertical="center"/>
    </xf>
    <xf numFmtId="179" fontId="9" fillId="0" borderId="0" xfId="7" applyNumberFormat="1" applyFont="1" applyFill="1" applyBorder="1">
      <alignment vertical="center"/>
    </xf>
    <xf numFmtId="180" fontId="9" fillId="0" borderId="42" xfId="7" applyNumberFormat="1" applyFont="1" applyBorder="1">
      <alignment vertical="center"/>
    </xf>
    <xf numFmtId="179" fontId="9" fillId="0" borderId="18" xfId="7" applyNumberFormat="1" applyFont="1" applyBorder="1">
      <alignment vertical="center"/>
    </xf>
    <xf numFmtId="180" fontId="9" fillId="0" borderId="50" xfId="7" applyNumberFormat="1" applyFont="1" applyBorder="1">
      <alignment vertical="center"/>
    </xf>
    <xf numFmtId="180" fontId="9" fillId="0" borderId="54" xfId="7" applyNumberFormat="1" applyFont="1" applyBorder="1">
      <alignment vertical="center"/>
    </xf>
    <xf numFmtId="179" fontId="9" fillId="0" borderId="32" xfId="7" applyNumberFormat="1" applyFont="1" applyBorder="1">
      <alignment vertical="center"/>
    </xf>
    <xf numFmtId="180" fontId="9" fillId="0" borderId="58" xfId="7" applyNumberFormat="1" applyFont="1" applyBorder="1">
      <alignment vertical="center"/>
    </xf>
    <xf numFmtId="179" fontId="9" fillId="0" borderId="12" xfId="7" applyNumberFormat="1" applyFont="1" applyBorder="1">
      <alignment vertical="center"/>
    </xf>
    <xf numFmtId="179" fontId="9" fillId="0" borderId="10" xfId="7" applyNumberFormat="1" applyFont="1" applyBorder="1">
      <alignment vertical="center"/>
    </xf>
    <xf numFmtId="179" fontId="9" fillId="0" borderId="11" xfId="7" applyNumberFormat="1" applyFont="1" applyBorder="1">
      <alignment vertical="center"/>
    </xf>
    <xf numFmtId="179" fontId="9" fillId="0" borderId="52" xfId="7" applyNumberFormat="1" applyFont="1" applyFill="1" applyBorder="1">
      <alignment vertical="center"/>
    </xf>
    <xf numFmtId="179" fontId="9" fillId="0" borderId="52" xfId="1" applyNumberFormat="1" applyFont="1" applyBorder="1">
      <alignment vertical="center"/>
    </xf>
    <xf numFmtId="179" fontId="6" fillId="0" borderId="52" xfId="7" applyNumberFormat="1" applyFont="1" applyBorder="1">
      <alignment vertical="center"/>
    </xf>
    <xf numFmtId="182" fontId="6" fillId="0" borderId="52" xfId="7" applyNumberFormat="1" applyFont="1" applyBorder="1">
      <alignment vertical="center"/>
    </xf>
    <xf numFmtId="182" fontId="9" fillId="0" borderId="52" xfId="7" applyNumberFormat="1" applyFont="1" applyBorder="1">
      <alignment vertical="center"/>
    </xf>
    <xf numFmtId="179" fontId="9" fillId="0" borderId="48" xfId="7" applyNumberFormat="1" applyFont="1" applyBorder="1">
      <alignment vertical="center"/>
    </xf>
    <xf numFmtId="182" fontId="9" fillId="0" borderId="52" xfId="7" applyNumberFormat="1" applyFont="1" applyFill="1" applyBorder="1">
      <alignment vertical="center"/>
    </xf>
    <xf numFmtId="182" fontId="9" fillId="0" borderId="0" xfId="7" applyNumberFormat="1" applyFont="1" applyBorder="1">
      <alignment vertical="center"/>
    </xf>
    <xf numFmtId="182" fontId="9" fillId="0" borderId="52" xfId="7" applyNumberFormat="1" applyFont="1" applyBorder="1" applyAlignment="1">
      <alignment vertical="center" shrinkToFit="1"/>
    </xf>
    <xf numFmtId="179" fontId="9" fillId="0" borderId="52" xfId="1" applyNumberFormat="1" applyFont="1" applyBorder="1" applyAlignment="1">
      <alignment vertical="center" shrinkToFit="1"/>
    </xf>
    <xf numFmtId="0" fontId="13" fillId="0" borderId="0" xfId="7" applyFont="1" applyFill="1" applyBorder="1">
      <alignment vertical="center"/>
    </xf>
    <xf numFmtId="182" fontId="9" fillId="0" borderId="0" xfId="7" applyNumberFormat="1" applyFont="1" applyBorder="1" applyAlignment="1">
      <alignment vertical="center" shrinkToFit="1"/>
    </xf>
    <xf numFmtId="183" fontId="9" fillId="0" borderId="52" xfId="8" applyNumberFormat="1" applyFont="1" applyBorder="1" applyAlignment="1">
      <alignment vertical="center"/>
    </xf>
    <xf numFmtId="183" fontId="9" fillId="0" borderId="52" xfId="8" applyNumberFormat="1" applyFont="1" applyBorder="1">
      <alignment vertical="center"/>
    </xf>
    <xf numFmtId="185" fontId="9" fillId="0" borderId="52" xfId="8" applyNumberFormat="1" applyFont="1" applyBorder="1" applyAlignment="1">
      <alignment vertical="center"/>
    </xf>
    <xf numFmtId="185" fontId="9" fillId="0" borderId="52" xfId="8" applyNumberFormat="1" applyFont="1" applyBorder="1">
      <alignment vertical="center"/>
    </xf>
    <xf numFmtId="0" fontId="1" fillId="0" borderId="0" xfId="8" applyFont="1">
      <alignment vertical="center"/>
    </xf>
    <xf numFmtId="0" fontId="13" fillId="0" borderId="0" xfId="8" applyFont="1">
      <alignment vertical="center"/>
    </xf>
    <xf numFmtId="186" fontId="9" fillId="0" borderId="52" xfId="8" applyNumberFormat="1" applyFont="1" applyBorder="1">
      <alignment vertical="center"/>
    </xf>
    <xf numFmtId="186" fontId="9" fillId="0" borderId="52" xfId="8" applyNumberFormat="1" applyFont="1" applyFill="1" applyBorder="1">
      <alignment vertical="center"/>
    </xf>
    <xf numFmtId="185" fontId="13" fillId="0" borderId="0" xfId="8" applyNumberFormat="1" applyFont="1" applyFill="1" applyBorder="1">
      <alignment vertical="center"/>
    </xf>
    <xf numFmtId="179" fontId="9" fillId="0" borderId="0" xfId="1" applyNumberFormat="1" applyFont="1" applyBorder="1">
      <alignment vertical="center"/>
    </xf>
    <xf numFmtId="186" fontId="9" fillId="0" borderId="0" xfId="8" applyNumberFormat="1" applyFont="1" applyBorder="1">
      <alignment vertical="center"/>
    </xf>
    <xf numFmtId="186" fontId="9" fillId="0" borderId="52" xfId="8" applyNumberFormat="1" applyFont="1" applyBorder="1" applyAlignment="1">
      <alignment vertical="center"/>
    </xf>
    <xf numFmtId="186" fontId="9" fillId="0" borderId="0" xfId="8" applyNumberFormat="1" applyFont="1">
      <alignment vertical="center"/>
    </xf>
    <xf numFmtId="182" fontId="9" fillId="0" borderId="52" xfId="8" applyNumberFormat="1" applyFont="1" applyBorder="1">
      <alignment vertical="center"/>
    </xf>
    <xf numFmtId="182" fontId="9" fillId="0" borderId="52" xfId="8" applyNumberFormat="1" applyFont="1" applyFill="1" applyBorder="1">
      <alignment vertical="center"/>
    </xf>
    <xf numFmtId="179" fontId="9" fillId="0" borderId="52" xfId="1" applyNumberFormat="1" applyFont="1" applyFill="1" applyBorder="1">
      <alignment vertical="center"/>
    </xf>
    <xf numFmtId="186" fontId="9" fillId="0" borderId="52" xfId="8" applyNumberFormat="1" applyFont="1" applyBorder="1" applyAlignment="1">
      <alignment horizontal="right" vertical="center"/>
    </xf>
    <xf numFmtId="186" fontId="9" fillId="0" borderId="19" xfId="8" applyNumberFormat="1" applyFont="1" applyBorder="1" applyAlignment="1">
      <alignment horizontal="right" vertical="center"/>
    </xf>
    <xf numFmtId="186" fontId="9" fillId="0" borderId="25" xfId="8" applyNumberFormat="1" applyFont="1" applyBorder="1" applyAlignment="1">
      <alignment horizontal="right" vertical="center"/>
    </xf>
    <xf numFmtId="186" fontId="12" fillId="0" borderId="19" xfId="8" applyNumberFormat="1" applyFont="1" applyFill="1" applyBorder="1" applyAlignment="1">
      <alignment horizontal="right" vertical="center"/>
    </xf>
    <xf numFmtId="0" fontId="1" fillId="0" borderId="0" xfId="6" applyFont="1">
      <alignment vertical="center"/>
    </xf>
    <xf numFmtId="182" fontId="9" fillId="0" borderId="52" xfId="6" applyNumberFormat="1" applyFont="1" applyBorder="1">
      <alignment vertical="center"/>
    </xf>
    <xf numFmtId="0" fontId="13" fillId="0" borderId="0" xfId="6" applyFont="1">
      <alignment vertical="center"/>
    </xf>
    <xf numFmtId="0" fontId="13" fillId="0" borderId="0" xfId="6" applyFont="1" applyBorder="1">
      <alignment vertical="center"/>
    </xf>
    <xf numFmtId="182" fontId="12" fillId="0" borderId="14" xfId="6" applyNumberFormat="1" applyFont="1" applyBorder="1" applyAlignment="1">
      <alignment horizontal="center" vertical="center"/>
    </xf>
    <xf numFmtId="0" fontId="9" fillId="2" borderId="35" xfId="6" applyFont="1" applyFill="1" applyBorder="1" applyAlignment="1">
      <alignment horizontal="center" vertical="center"/>
    </xf>
    <xf numFmtId="179" fontId="12" fillId="0" borderId="35" xfId="1" applyNumberFormat="1" applyFont="1" applyBorder="1" applyAlignment="1">
      <alignment horizontal="center" vertical="center"/>
    </xf>
    <xf numFmtId="182" fontId="12" fillId="0" borderId="35" xfId="6" applyNumberFormat="1" applyFont="1" applyBorder="1" applyAlignment="1">
      <alignment horizontal="center" vertical="center"/>
    </xf>
    <xf numFmtId="180" fontId="12" fillId="0" borderId="25" xfId="1" applyNumberFormat="1" applyFont="1" applyBorder="1">
      <alignment vertical="center"/>
    </xf>
    <xf numFmtId="180" fontId="12" fillId="0" borderId="80" xfId="1" applyNumberFormat="1" applyFont="1" applyBorder="1">
      <alignment vertical="center"/>
    </xf>
    <xf numFmtId="180" fontId="12" fillId="0" borderId="31" xfId="1" applyNumberFormat="1" applyFont="1" applyBorder="1">
      <alignment vertical="center"/>
    </xf>
    <xf numFmtId="180" fontId="12" fillId="0" borderId="26" xfId="1" applyNumberFormat="1" applyFont="1" applyBorder="1">
      <alignment vertical="center"/>
    </xf>
    <xf numFmtId="180" fontId="12" fillId="0" borderId="52" xfId="1" applyNumberFormat="1" applyFont="1" applyBorder="1">
      <alignment vertical="center"/>
    </xf>
    <xf numFmtId="180" fontId="12" fillId="0" borderId="19" xfId="1" applyNumberFormat="1" applyFont="1" applyBorder="1">
      <alignment vertical="center"/>
    </xf>
    <xf numFmtId="180" fontId="12" fillId="0" borderId="90" xfId="1" applyNumberFormat="1" applyFont="1" applyBorder="1">
      <alignment vertical="center"/>
    </xf>
    <xf numFmtId="180" fontId="12" fillId="0" borderId="91" xfId="1" applyNumberFormat="1" applyFont="1" applyBorder="1">
      <alignment vertical="center"/>
    </xf>
    <xf numFmtId="180" fontId="12" fillId="0" borderId="92" xfId="1" applyNumberFormat="1" applyFont="1" applyBorder="1">
      <alignment vertical="center"/>
    </xf>
    <xf numFmtId="180" fontId="12" fillId="0" borderId="13" xfId="1" applyNumberFormat="1" applyFont="1" applyBorder="1">
      <alignment vertical="center"/>
    </xf>
    <xf numFmtId="180" fontId="12" fillId="0" borderId="44" xfId="1" applyNumberFormat="1" applyFont="1" applyBorder="1">
      <alignment vertical="center"/>
    </xf>
    <xf numFmtId="180" fontId="12" fillId="0" borderId="17" xfId="1" applyNumberFormat="1" applyFont="1" applyBorder="1">
      <alignment vertical="center"/>
    </xf>
    <xf numFmtId="180" fontId="9" fillId="0" borderId="0" xfId="6" applyNumberFormat="1" applyFont="1" applyAlignment="1">
      <alignment horizontal="center" vertical="center"/>
    </xf>
    <xf numFmtId="179" fontId="9" fillId="0" borderId="48" xfId="1" applyNumberFormat="1" applyFont="1" applyBorder="1" applyAlignment="1">
      <alignment horizontal="center" vertical="center"/>
    </xf>
    <xf numFmtId="182" fontId="9" fillId="0" borderId="0" xfId="6" applyNumberFormat="1" applyFont="1" applyFill="1" applyBorder="1" applyAlignment="1">
      <alignment horizontal="center" vertical="center"/>
    </xf>
    <xf numFmtId="182" fontId="9" fillId="0" borderId="0" xfId="6" applyNumberFormat="1" applyFont="1" applyBorder="1" applyAlignment="1">
      <alignment horizontal="center" vertical="center"/>
    </xf>
    <xf numFmtId="180" fontId="9" fillId="0" borderId="48" xfId="1" applyNumberFormat="1" applyFont="1" applyFill="1" applyBorder="1">
      <alignment vertical="center"/>
    </xf>
    <xf numFmtId="180" fontId="9" fillId="0" borderId="52" xfId="6" applyNumberFormat="1" applyFont="1" applyBorder="1">
      <alignment vertical="center"/>
    </xf>
    <xf numFmtId="180" fontId="9" fillId="0" borderId="52" xfId="1" applyNumberFormat="1" applyFont="1" applyFill="1" applyBorder="1">
      <alignment vertical="center"/>
    </xf>
    <xf numFmtId="180" fontId="9" fillId="0" borderId="91" xfId="6" applyNumberFormat="1" applyFont="1" applyBorder="1">
      <alignment vertical="center"/>
    </xf>
    <xf numFmtId="180" fontId="9" fillId="0" borderId="44" xfId="6" applyNumberFormat="1" applyFont="1" applyBorder="1">
      <alignment vertical="center"/>
    </xf>
    <xf numFmtId="180" fontId="9" fillId="0" borderId="17" xfId="6" applyNumberFormat="1" applyFont="1" applyBorder="1">
      <alignment vertical="center"/>
    </xf>
    <xf numFmtId="180" fontId="9" fillId="0" borderId="13" xfId="6" applyNumberFormat="1" applyFont="1" applyBorder="1">
      <alignment vertical="center"/>
    </xf>
    <xf numFmtId="0" fontId="0" fillId="0" borderId="1" xfId="0" applyBorder="1">
      <alignment vertical="center"/>
    </xf>
    <xf numFmtId="0" fontId="9" fillId="0" borderId="1" xfId="5" applyFont="1" applyBorder="1" applyAlignment="1">
      <alignment horizontal="center" vertical="center"/>
    </xf>
    <xf numFmtId="182" fontId="7" fillId="0" borderId="105" xfId="7" applyNumberFormat="1" applyFont="1" applyBorder="1">
      <alignment vertical="center"/>
    </xf>
    <xf numFmtId="0" fontId="0" fillId="0" borderId="0" xfId="0" applyBorder="1">
      <alignment vertical="center"/>
    </xf>
    <xf numFmtId="179" fontId="6" fillId="0" borderId="52" xfId="7" applyNumberFormat="1" applyFont="1" applyFill="1" applyBorder="1" applyAlignment="1">
      <alignment horizontal="right" vertical="center"/>
    </xf>
    <xf numFmtId="0" fontId="22" fillId="0" borderId="52" xfId="7" applyFont="1" applyFill="1" applyBorder="1" applyAlignment="1">
      <alignment horizontal="center" vertical="center"/>
    </xf>
    <xf numFmtId="0" fontId="6" fillId="0" borderId="0" xfId="4" applyFont="1" applyFill="1" applyBorder="1"/>
    <xf numFmtId="179" fontId="9" fillId="0" borderId="10" xfId="7" applyNumberFormat="1" applyFont="1" applyFill="1" applyBorder="1">
      <alignment vertical="center"/>
    </xf>
    <xf numFmtId="182" fontId="9" fillId="0" borderId="52" xfId="7" applyNumberFormat="1" applyFont="1" applyFill="1" applyBorder="1" applyAlignment="1">
      <alignment vertical="center" shrinkToFit="1"/>
    </xf>
    <xf numFmtId="185" fontId="9" fillId="0" borderId="52" xfId="8" applyNumberFormat="1" applyFont="1" applyFill="1" applyBorder="1">
      <alignment vertical="center"/>
    </xf>
    <xf numFmtId="186" fontId="9" fillId="0" borderId="52" xfId="8" applyNumberFormat="1" applyFont="1" applyFill="1" applyBorder="1" applyAlignment="1">
      <alignment horizontal="right" vertical="center"/>
    </xf>
    <xf numFmtId="180" fontId="9" fillId="0" borderId="48" xfId="6" applyNumberFormat="1" applyFont="1" applyBorder="1">
      <alignment vertical="center"/>
    </xf>
    <xf numFmtId="0" fontId="9" fillId="2" borderId="5" xfId="6" applyFont="1" applyFill="1" applyBorder="1" applyAlignment="1">
      <alignment horizontal="center" vertical="center"/>
    </xf>
    <xf numFmtId="180" fontId="9" fillId="0" borderId="5" xfId="6" applyNumberFormat="1" applyFont="1" applyBorder="1">
      <alignment vertical="center"/>
    </xf>
    <xf numFmtId="180" fontId="9" fillId="0" borderId="0" xfId="6" applyNumberFormat="1" applyFont="1" applyBorder="1">
      <alignment vertical="center"/>
    </xf>
    <xf numFmtId="180" fontId="9" fillId="0" borderId="5" xfId="6" applyNumberFormat="1" applyFont="1" applyFill="1" applyBorder="1">
      <alignment vertical="center"/>
    </xf>
    <xf numFmtId="180" fontId="9" fillId="0" borderId="0" xfId="6" applyNumberFormat="1" applyFont="1" applyFill="1" applyBorder="1">
      <alignment vertical="center"/>
    </xf>
    <xf numFmtId="179" fontId="12" fillId="0" borderId="16" xfId="1" applyNumberFormat="1" applyFont="1" applyBorder="1" applyAlignment="1">
      <alignment horizontal="center" vertical="center"/>
    </xf>
    <xf numFmtId="0" fontId="1" fillId="0" borderId="6" xfId="8" applyFont="1" applyBorder="1" applyAlignment="1">
      <alignment vertical="top"/>
    </xf>
    <xf numFmtId="0" fontId="9" fillId="0" borderId="0" xfId="5" applyFont="1" applyBorder="1" applyAlignment="1">
      <alignment vertical="center"/>
    </xf>
    <xf numFmtId="182" fontId="12" fillId="0" borderId="0" xfId="6" applyNumberFormat="1" applyFont="1" applyFill="1" applyBorder="1">
      <alignment vertical="center"/>
    </xf>
    <xf numFmtId="0" fontId="9" fillId="2" borderId="41" xfId="8" applyFont="1" applyFill="1" applyBorder="1" applyAlignment="1">
      <alignment horizontal="center" vertical="center"/>
    </xf>
    <xf numFmtId="0" fontId="9" fillId="2" borderId="91" xfId="8" applyFont="1" applyFill="1" applyBorder="1" applyAlignment="1">
      <alignment horizontal="center" vertical="center"/>
    </xf>
    <xf numFmtId="182" fontId="9" fillId="2" borderId="91" xfId="7" applyNumberFormat="1" applyFont="1" applyFill="1" applyBorder="1" applyAlignment="1">
      <alignment horizontal="center" vertical="center"/>
    </xf>
    <xf numFmtId="0" fontId="9" fillId="0" borderId="0" xfId="8" applyFont="1" applyAlignment="1">
      <alignment horizontal="center" vertical="center"/>
    </xf>
    <xf numFmtId="182" fontId="9" fillId="0" borderId="0" xfId="8" applyNumberFormat="1" applyFont="1" applyAlignment="1">
      <alignment horizontal="center" vertical="center"/>
    </xf>
    <xf numFmtId="0" fontId="9" fillId="0" borderId="52" xfId="8" applyFont="1" applyBorder="1">
      <alignment vertical="center"/>
    </xf>
    <xf numFmtId="179" fontId="9" fillId="0" borderId="0" xfId="1" applyNumberFormat="1" applyFont="1" applyFill="1" applyBorder="1">
      <alignment vertical="center"/>
    </xf>
    <xf numFmtId="0" fontId="9" fillId="0" borderId="0" xfId="8" applyFont="1" applyFill="1" applyBorder="1" applyAlignment="1">
      <alignment horizontal="center" vertical="center"/>
    </xf>
    <xf numFmtId="0" fontId="9" fillId="0" borderId="0" xfId="8" applyFont="1" applyFill="1">
      <alignment vertical="center"/>
    </xf>
    <xf numFmtId="0" fontId="9" fillId="2" borderId="52" xfId="6" applyFont="1" applyFill="1" applyBorder="1">
      <alignment vertical="center"/>
    </xf>
    <xf numFmtId="0" fontId="9" fillId="2" borderId="52" xfId="6" applyFont="1" applyFill="1" applyBorder="1" applyAlignment="1">
      <alignment horizontal="center" vertical="center" shrinkToFit="1"/>
    </xf>
    <xf numFmtId="182" fontId="9" fillId="0" borderId="48" xfId="1" applyNumberFormat="1" applyFont="1" applyFill="1" applyBorder="1">
      <alignment vertical="center"/>
    </xf>
    <xf numFmtId="182" fontId="9" fillId="0" borderId="116" xfId="1" applyNumberFormat="1" applyFont="1" applyFill="1" applyBorder="1">
      <alignment vertical="center"/>
    </xf>
    <xf numFmtId="182" fontId="9" fillId="0" borderId="44" xfId="1" applyNumberFormat="1" applyFont="1" applyFill="1" applyBorder="1">
      <alignment vertical="center"/>
    </xf>
    <xf numFmtId="182" fontId="12" fillId="0" borderId="48" xfId="1" applyNumberFormat="1" applyFont="1" applyFill="1" applyBorder="1">
      <alignment vertical="center"/>
    </xf>
    <xf numFmtId="182" fontId="12" fillId="0" borderId="116" xfId="1" applyNumberFormat="1" applyFont="1" applyFill="1" applyBorder="1">
      <alignment vertical="center"/>
    </xf>
    <xf numFmtId="182" fontId="12" fillId="0" borderId="44" xfId="1" applyNumberFormat="1" applyFont="1" applyFill="1" applyBorder="1">
      <alignment vertical="center"/>
    </xf>
    <xf numFmtId="182" fontId="12" fillId="0" borderId="17" xfId="1" applyNumberFormat="1" applyFont="1" applyFill="1" applyBorder="1">
      <alignment vertical="center"/>
    </xf>
    <xf numFmtId="182" fontId="12" fillId="0" borderId="9" xfId="1" applyNumberFormat="1" applyFont="1" applyFill="1" applyBorder="1">
      <alignment vertical="center"/>
    </xf>
    <xf numFmtId="182" fontId="12" fillId="0" borderId="6" xfId="1" applyNumberFormat="1" applyFont="1" applyFill="1" applyBorder="1">
      <alignment vertical="center"/>
    </xf>
    <xf numFmtId="182" fontId="12" fillId="0" borderId="39" xfId="1" applyNumberFormat="1" applyFont="1" applyFill="1" applyBorder="1">
      <alignment vertical="center"/>
    </xf>
    <xf numFmtId="0" fontId="10" fillId="2" borderId="89" xfId="9" applyFont="1" applyFill="1" applyBorder="1" applyAlignment="1">
      <alignment vertical="center" wrapText="1"/>
    </xf>
    <xf numFmtId="0" fontId="9" fillId="2" borderId="96" xfId="7" applyFont="1" applyFill="1" applyBorder="1" applyAlignment="1">
      <alignment vertical="center" shrinkToFit="1"/>
    </xf>
    <xf numFmtId="180" fontId="28" fillId="0" borderId="81" xfId="9" applyNumberFormat="1" applyFont="1" applyFill="1" applyBorder="1" applyAlignment="1">
      <alignment horizontal="right" vertical="center"/>
    </xf>
    <xf numFmtId="0" fontId="28" fillId="0" borderId="81" xfId="9" applyFont="1" applyFill="1" applyBorder="1" applyAlignment="1">
      <alignment vertical="center"/>
    </xf>
    <xf numFmtId="0" fontId="1" fillId="0" borderId="1" xfId="7" applyFont="1" applyBorder="1">
      <alignment vertical="center"/>
    </xf>
    <xf numFmtId="176" fontId="1" fillId="0" borderId="0" xfId="7" applyNumberFormat="1" applyFont="1" applyBorder="1">
      <alignment vertical="center"/>
    </xf>
    <xf numFmtId="0" fontId="1" fillId="0" borderId="2" xfId="7" applyFont="1" applyBorder="1">
      <alignment vertical="center"/>
    </xf>
    <xf numFmtId="0" fontId="1" fillId="0" borderId="3" xfId="7" applyFont="1" applyBorder="1">
      <alignment vertical="center"/>
    </xf>
    <xf numFmtId="0" fontId="1" fillId="0" borderId="4" xfId="7" applyFont="1" applyBorder="1">
      <alignment vertical="center"/>
    </xf>
    <xf numFmtId="0" fontId="1" fillId="0" borderId="5" xfId="7" applyFont="1" applyBorder="1">
      <alignment vertical="center"/>
    </xf>
    <xf numFmtId="0" fontId="1" fillId="0" borderId="6" xfId="7" applyFont="1" applyBorder="1">
      <alignment vertical="center"/>
    </xf>
    <xf numFmtId="176" fontId="1" fillId="0" borderId="6" xfId="7" applyNumberFormat="1" applyFont="1" applyBorder="1">
      <alignment vertical="center"/>
    </xf>
    <xf numFmtId="0" fontId="1" fillId="0" borderId="7" xfId="7" applyFont="1" applyBorder="1">
      <alignment vertical="center"/>
    </xf>
    <xf numFmtId="0" fontId="1" fillId="0" borderId="8" xfId="7" applyFont="1" applyBorder="1">
      <alignment vertical="center"/>
    </xf>
    <xf numFmtId="0" fontId="1" fillId="0" borderId="9" xfId="7" applyFont="1" applyBorder="1">
      <alignment vertical="center"/>
    </xf>
    <xf numFmtId="0" fontId="1" fillId="0" borderId="0" xfId="7" applyFont="1" applyBorder="1" applyAlignment="1">
      <alignment horizontal="center" vertical="center"/>
    </xf>
    <xf numFmtId="0" fontId="37" fillId="0" borderId="0" xfId="0" applyFont="1" applyAlignment="1">
      <alignment horizontal="left" vertical="center"/>
    </xf>
    <xf numFmtId="0" fontId="37" fillId="0" borderId="0" xfId="0" applyFont="1">
      <alignment vertical="center"/>
    </xf>
    <xf numFmtId="183" fontId="9" fillId="0" borderId="52" xfId="8" applyNumberFormat="1" applyFont="1" applyFill="1" applyBorder="1">
      <alignment vertical="center"/>
    </xf>
    <xf numFmtId="179" fontId="9" fillId="0" borderId="50" xfId="7" applyNumberFormat="1" applyFont="1" applyFill="1" applyBorder="1">
      <alignment vertical="center"/>
    </xf>
    <xf numFmtId="0" fontId="1" fillId="0" borderId="0" xfId="7" applyFont="1" applyAlignment="1">
      <alignment vertical="top" wrapText="1"/>
    </xf>
    <xf numFmtId="0" fontId="1" fillId="0" borderId="1" xfId="7" applyFont="1" applyBorder="1" applyAlignment="1">
      <alignment vertical="center"/>
    </xf>
    <xf numFmtId="0" fontId="1" fillId="2" borderId="22" xfId="7" applyFont="1" applyFill="1" applyBorder="1" applyAlignment="1">
      <alignment vertical="center" shrinkToFit="1"/>
    </xf>
    <xf numFmtId="0" fontId="1" fillId="2" borderId="23" xfId="7" applyFont="1" applyFill="1" applyBorder="1" applyAlignment="1">
      <alignment vertical="center" shrinkToFit="1"/>
    </xf>
    <xf numFmtId="0" fontId="1" fillId="2" borderId="24" xfId="7" applyFont="1" applyFill="1" applyBorder="1" applyAlignment="1">
      <alignment vertical="center" shrinkToFit="1"/>
    </xf>
    <xf numFmtId="0" fontId="6" fillId="2" borderId="0" xfId="7" applyFont="1" applyFill="1" applyBorder="1" applyAlignment="1">
      <alignment horizontal="center" vertical="center"/>
    </xf>
    <xf numFmtId="180" fontId="7" fillId="0" borderId="39" xfId="7" applyNumberFormat="1" applyFont="1" applyBorder="1">
      <alignment vertical="center"/>
    </xf>
    <xf numFmtId="180" fontId="7" fillId="0" borderId="17" xfId="7" applyNumberFormat="1" applyFont="1" applyBorder="1">
      <alignment vertical="center"/>
    </xf>
    <xf numFmtId="180" fontId="7" fillId="0" borderId="22" xfId="7" applyNumberFormat="1" applyFont="1" applyBorder="1">
      <alignment vertical="center"/>
    </xf>
    <xf numFmtId="180" fontId="7" fillId="0" borderId="31" xfId="7" applyNumberFormat="1" applyFont="1" applyBorder="1">
      <alignment vertical="center"/>
    </xf>
    <xf numFmtId="180" fontId="7" fillId="0" borderId="18" xfId="7" applyNumberFormat="1" applyFont="1" applyBorder="1">
      <alignment vertical="center"/>
    </xf>
    <xf numFmtId="180" fontId="7" fillId="0" borderId="119" xfId="7" applyNumberFormat="1" applyFont="1" applyBorder="1">
      <alignment vertical="center"/>
    </xf>
    <xf numFmtId="180" fontId="7" fillId="0" borderId="114" xfId="7" applyNumberFormat="1" applyFont="1" applyBorder="1">
      <alignment vertical="center"/>
    </xf>
    <xf numFmtId="180" fontId="7" fillId="0" borderId="120" xfId="7" applyNumberFormat="1" applyFont="1" applyBorder="1">
      <alignment vertical="center"/>
    </xf>
    <xf numFmtId="180" fontId="7" fillId="0" borderId="81" xfId="7" applyNumberFormat="1" applyFont="1" applyBorder="1">
      <alignment vertical="center"/>
    </xf>
    <xf numFmtId="0" fontId="6" fillId="2" borderId="41" xfId="7" applyFont="1" applyFill="1" applyBorder="1" applyAlignment="1">
      <alignment horizontal="center" vertical="center"/>
    </xf>
    <xf numFmtId="180" fontId="9" fillId="0" borderId="48" xfId="7" applyNumberFormat="1" applyFont="1" applyBorder="1">
      <alignment vertical="center"/>
    </xf>
    <xf numFmtId="180" fontId="6" fillId="0" borderId="52" xfId="7" applyNumberFormat="1" applyFont="1" applyBorder="1">
      <alignment vertical="center"/>
    </xf>
    <xf numFmtId="0" fontId="6" fillId="0" borderId="8" xfId="7" applyFont="1" applyBorder="1" applyAlignment="1">
      <alignment horizontal="center" vertical="center"/>
    </xf>
    <xf numFmtId="176" fontId="6" fillId="0" borderId="8" xfId="7" applyNumberFormat="1" applyFont="1" applyBorder="1">
      <alignment vertical="center"/>
    </xf>
    <xf numFmtId="0" fontId="9" fillId="2" borderId="52" xfId="7" applyNumberFormat="1" applyFont="1" applyFill="1" applyBorder="1" applyAlignment="1">
      <alignment horizontal="center" vertical="center" shrinkToFit="1"/>
    </xf>
    <xf numFmtId="0" fontId="22" fillId="0" borderId="52" xfId="4" applyFont="1" applyBorder="1" applyAlignment="1">
      <alignment horizontal="center"/>
    </xf>
    <xf numFmtId="0" fontId="22" fillId="0" borderId="52" xfId="4" applyFont="1" applyFill="1" applyBorder="1" applyAlignment="1">
      <alignment horizontal="center"/>
    </xf>
    <xf numFmtId="0" fontId="22" fillId="0" borderId="48" xfId="7" applyFont="1" applyFill="1" applyBorder="1" applyAlignment="1">
      <alignment horizontal="center" vertical="center"/>
    </xf>
    <xf numFmtId="0" fontId="6" fillId="0" borderId="48" xfId="7" applyFont="1" applyFill="1" applyBorder="1" applyAlignment="1">
      <alignment horizontal="center" vertical="center"/>
    </xf>
    <xf numFmtId="0" fontId="6" fillId="0" borderId="52" xfId="4" applyFont="1" applyFill="1" applyBorder="1" applyAlignment="1">
      <alignment horizontal="center"/>
    </xf>
    <xf numFmtId="0" fontId="9" fillId="0" borderId="52" xfId="6" applyFont="1" applyBorder="1" applyAlignment="1">
      <alignment horizontal="center" vertical="center"/>
    </xf>
    <xf numFmtId="0" fontId="6" fillId="0" borderId="52" xfId="4" applyFont="1" applyBorder="1" applyAlignment="1">
      <alignment horizontal="center"/>
    </xf>
    <xf numFmtId="0" fontId="9" fillId="0" borderId="52" xfId="4" applyFont="1" applyBorder="1" applyAlignment="1">
      <alignment horizontal="center"/>
    </xf>
    <xf numFmtId="0" fontId="0" fillId="0" borderId="0" xfId="0" applyFont="1" applyAlignment="1">
      <alignment horizontal="right" vertical="center"/>
    </xf>
    <xf numFmtId="3" fontId="1" fillId="0" borderId="0" xfId="0" applyNumberFormat="1" applyFont="1" applyAlignment="1">
      <alignment vertical="center"/>
    </xf>
    <xf numFmtId="0" fontId="9" fillId="0" borderId="0" xfId="5" applyFont="1" applyAlignment="1">
      <alignment vertical="center" wrapText="1"/>
    </xf>
    <xf numFmtId="179" fontId="9" fillId="10" borderId="52" xfId="7" applyNumberFormat="1" applyFont="1" applyFill="1" applyBorder="1">
      <alignment vertical="center"/>
    </xf>
    <xf numFmtId="179" fontId="9" fillId="0" borderId="18" xfId="7" applyNumberFormat="1" applyFont="1" applyFill="1" applyBorder="1">
      <alignment vertical="center"/>
    </xf>
    <xf numFmtId="179" fontId="9" fillId="11" borderId="52" xfId="7" applyNumberFormat="1" applyFont="1" applyFill="1" applyBorder="1">
      <alignment vertical="center"/>
    </xf>
    <xf numFmtId="0" fontId="9" fillId="0" borderId="0" xfId="6" applyFont="1" applyFill="1">
      <alignment vertical="center"/>
    </xf>
    <xf numFmtId="0" fontId="40" fillId="0" borderId="0" xfId="4" applyFont="1" applyFill="1" applyAlignment="1">
      <alignment horizontal="center"/>
    </xf>
    <xf numFmtId="182" fontId="6" fillId="0" borderId="52" xfId="1" applyNumberFormat="1" applyFont="1" applyFill="1" applyBorder="1">
      <alignment vertical="center"/>
    </xf>
    <xf numFmtId="179" fontId="9" fillId="0" borderId="0" xfId="6" applyNumberFormat="1" applyFont="1">
      <alignment vertical="center"/>
    </xf>
    <xf numFmtId="0" fontId="0" fillId="0" borderId="1" xfId="7" applyFont="1" applyBorder="1">
      <alignment vertical="center"/>
    </xf>
    <xf numFmtId="186" fontId="9" fillId="11" borderId="52" xfId="8" applyNumberFormat="1" applyFont="1" applyFill="1" applyBorder="1">
      <alignment vertical="center"/>
    </xf>
    <xf numFmtId="179" fontId="9" fillId="11" borderId="52" xfId="1" applyNumberFormat="1" applyFont="1" applyFill="1" applyBorder="1">
      <alignment vertical="center"/>
    </xf>
    <xf numFmtId="180" fontId="41" fillId="0" borderId="52" xfId="6" applyNumberFormat="1" applyFont="1" applyBorder="1">
      <alignment vertical="center"/>
    </xf>
    <xf numFmtId="180" fontId="41" fillId="0" borderId="48" xfId="6" applyNumberFormat="1" applyFont="1" applyBorder="1">
      <alignment vertical="center"/>
    </xf>
    <xf numFmtId="180" fontId="41" fillId="0" borderId="91" xfId="6" applyNumberFormat="1" applyFont="1" applyBorder="1">
      <alignment vertical="center"/>
    </xf>
    <xf numFmtId="180" fontId="41" fillId="0" borderId="13" xfId="6" applyNumberFormat="1" applyFont="1" applyBorder="1">
      <alignment vertical="center"/>
    </xf>
    <xf numFmtId="180" fontId="41" fillId="0" borderId="44" xfId="6" applyNumberFormat="1" applyFont="1" applyBorder="1">
      <alignment vertical="center"/>
    </xf>
    <xf numFmtId="180" fontId="41" fillId="0" borderId="17" xfId="6" applyNumberFormat="1" applyFont="1" applyBorder="1">
      <alignment vertical="center"/>
    </xf>
    <xf numFmtId="3" fontId="1" fillId="0" borderId="0" xfId="0" applyNumberFormat="1" applyFont="1" applyFill="1" applyAlignment="1">
      <alignment vertical="center"/>
    </xf>
    <xf numFmtId="179" fontId="13" fillId="0" borderId="0" xfId="0" applyNumberFormat="1" applyFont="1" applyFill="1" applyAlignment="1">
      <alignment horizontal="left" vertical="center"/>
    </xf>
    <xf numFmtId="179" fontId="9" fillId="0" borderId="48" xfId="7" applyNumberFormat="1" applyFont="1" applyFill="1" applyBorder="1">
      <alignment vertical="center"/>
    </xf>
    <xf numFmtId="3" fontId="13" fillId="0" borderId="0" xfId="0" applyNumberFormat="1" applyFont="1" applyFill="1" applyAlignment="1">
      <alignment horizontal="right" vertical="center"/>
    </xf>
    <xf numFmtId="0" fontId="9" fillId="12" borderId="52" xfId="7" applyFont="1" applyFill="1" applyBorder="1">
      <alignment vertical="center"/>
    </xf>
    <xf numFmtId="0" fontId="9" fillId="12" borderId="52" xfId="9" applyFont="1" applyFill="1" applyBorder="1" applyAlignment="1">
      <alignment vertical="center" wrapText="1"/>
    </xf>
    <xf numFmtId="179" fontId="9" fillId="13" borderId="52" xfId="7" applyNumberFormat="1" applyFont="1" applyFill="1" applyBorder="1">
      <alignment vertical="center"/>
    </xf>
    <xf numFmtId="0" fontId="9" fillId="14" borderId="52" xfId="9" applyFont="1" applyFill="1" applyBorder="1" applyAlignment="1">
      <alignment vertical="center" wrapText="1"/>
    </xf>
    <xf numFmtId="0" fontId="9" fillId="14" borderId="52" xfId="7" applyFont="1" applyFill="1" applyBorder="1">
      <alignment vertical="center"/>
    </xf>
    <xf numFmtId="0" fontId="9" fillId="15" borderId="52" xfId="9" applyFont="1" applyFill="1" applyBorder="1" applyAlignment="1">
      <alignment vertical="center" wrapText="1"/>
    </xf>
    <xf numFmtId="0" fontId="9" fillId="15" borderId="52" xfId="7" applyFont="1" applyFill="1" applyBorder="1">
      <alignment vertical="center"/>
    </xf>
    <xf numFmtId="179" fontId="9" fillId="16" borderId="52" xfId="7" applyNumberFormat="1" applyFont="1" applyFill="1" applyBorder="1">
      <alignment vertical="center"/>
    </xf>
    <xf numFmtId="182" fontId="9" fillId="16" borderId="52" xfId="7" applyNumberFormat="1" applyFont="1" applyFill="1" applyBorder="1">
      <alignment vertical="center"/>
    </xf>
    <xf numFmtId="182" fontId="9" fillId="16" borderId="52" xfId="7" applyNumberFormat="1" applyFont="1" applyFill="1" applyBorder="1" applyAlignment="1">
      <alignment vertical="center" shrinkToFit="1"/>
    </xf>
    <xf numFmtId="179" fontId="9" fillId="16" borderId="52" xfId="1" applyNumberFormat="1" applyFont="1" applyFill="1" applyBorder="1" applyAlignment="1">
      <alignment vertical="center" shrinkToFit="1"/>
    </xf>
    <xf numFmtId="179" fontId="9" fillId="16" borderId="50" xfId="7" applyNumberFormat="1" applyFont="1" applyFill="1" applyBorder="1">
      <alignment vertical="center"/>
    </xf>
    <xf numFmtId="179" fontId="9" fillId="16" borderId="18" xfId="7" applyNumberFormat="1" applyFont="1" applyFill="1" applyBorder="1">
      <alignment vertical="center"/>
    </xf>
    <xf numFmtId="179" fontId="9" fillId="16" borderId="10" xfId="7" applyNumberFormat="1" applyFont="1" applyFill="1" applyBorder="1">
      <alignment vertical="center"/>
    </xf>
    <xf numFmtId="180" fontId="9" fillId="16" borderId="52" xfId="7" applyNumberFormat="1" applyFont="1" applyFill="1" applyBorder="1">
      <alignment vertical="center"/>
    </xf>
    <xf numFmtId="0" fontId="9" fillId="17" borderId="52" xfId="9" applyFont="1" applyFill="1" applyBorder="1" applyAlignment="1">
      <alignment vertical="center" wrapText="1"/>
    </xf>
    <xf numFmtId="185" fontId="9" fillId="11" borderId="52" xfId="8" applyNumberFormat="1" applyFont="1" applyFill="1" applyBorder="1">
      <alignment vertical="center"/>
    </xf>
    <xf numFmtId="186" fontId="9" fillId="16" borderId="52" xfId="8" applyNumberFormat="1" applyFont="1" applyFill="1" applyBorder="1">
      <alignment vertical="center"/>
    </xf>
    <xf numFmtId="179" fontId="9" fillId="16" borderId="52" xfId="1" applyNumberFormat="1" applyFont="1" applyFill="1" applyBorder="1">
      <alignment vertical="center"/>
    </xf>
    <xf numFmtId="0" fontId="9" fillId="18" borderId="52" xfId="9" applyFont="1" applyFill="1" applyBorder="1" applyAlignment="1">
      <alignment vertical="center" wrapText="1"/>
    </xf>
    <xf numFmtId="0" fontId="9" fillId="18" borderId="52" xfId="7" applyFont="1" applyFill="1" applyBorder="1">
      <alignment vertical="center"/>
    </xf>
    <xf numFmtId="186" fontId="9" fillId="16" borderId="52" xfId="8" applyNumberFormat="1" applyFont="1" applyFill="1" applyBorder="1" applyAlignment="1">
      <alignment horizontal="right" vertical="center"/>
    </xf>
    <xf numFmtId="180" fontId="9" fillId="16" borderId="52" xfId="1" applyNumberFormat="1" applyFont="1" applyFill="1" applyBorder="1">
      <alignment vertical="center"/>
    </xf>
    <xf numFmtId="0" fontId="37" fillId="0" borderId="0" xfId="0" applyFont="1" applyAlignment="1">
      <alignment vertical="center" wrapText="1"/>
    </xf>
    <xf numFmtId="0" fontId="9" fillId="19" borderId="52" xfId="7" applyFont="1" applyFill="1" applyBorder="1">
      <alignment vertical="center"/>
    </xf>
    <xf numFmtId="0" fontId="9" fillId="19" borderId="52" xfId="7" applyFont="1" applyFill="1" applyBorder="1" applyAlignment="1">
      <alignment vertical="center" shrinkToFit="1"/>
    </xf>
    <xf numFmtId="0" fontId="9" fillId="19" borderId="52" xfId="9" applyFont="1" applyFill="1" applyBorder="1" applyAlignment="1">
      <alignment vertical="center" wrapText="1"/>
    </xf>
    <xf numFmtId="0" fontId="9" fillId="19" borderId="52" xfId="7" applyFont="1" applyFill="1" applyBorder="1" applyAlignment="1">
      <alignment horizontal="center" vertical="center"/>
    </xf>
    <xf numFmtId="0" fontId="9" fillId="19" borderId="52" xfId="8" applyFont="1" applyFill="1" applyBorder="1" applyAlignment="1">
      <alignment horizontal="center" vertical="center"/>
    </xf>
    <xf numFmtId="0" fontId="9" fillId="19" borderId="41" xfId="7" applyFont="1" applyFill="1" applyBorder="1" applyAlignment="1">
      <alignment horizontal="center" vertical="center"/>
    </xf>
    <xf numFmtId="58" fontId="1" fillId="0" borderId="0" xfId="0" applyNumberFormat="1" applyFont="1" applyAlignment="1">
      <alignment vertical="center"/>
    </xf>
    <xf numFmtId="58" fontId="0" fillId="0" borderId="0" xfId="0" applyNumberFormat="1" applyFont="1" applyAlignment="1">
      <alignment vertical="center"/>
    </xf>
    <xf numFmtId="179" fontId="6" fillId="16" borderId="52" xfId="7" applyNumberFormat="1" applyFont="1" applyFill="1" applyBorder="1">
      <alignment vertical="center"/>
    </xf>
    <xf numFmtId="188" fontId="38" fillId="0" borderId="52" xfId="4" applyNumberFormat="1" applyFont="1" applyBorder="1"/>
    <xf numFmtId="188" fontId="38" fillId="0" borderId="52" xfId="4" applyNumberFormat="1" applyFont="1" applyBorder="1" applyAlignment="1">
      <alignment vertical="center"/>
    </xf>
    <xf numFmtId="188" fontId="38" fillId="0" borderId="52" xfId="1" applyNumberFormat="1" applyFont="1" applyFill="1" applyBorder="1">
      <alignment vertical="center"/>
    </xf>
    <xf numFmtId="179" fontId="38" fillId="0" borderId="52" xfId="1" applyNumberFormat="1" applyFont="1" applyFill="1" applyBorder="1">
      <alignment vertical="center"/>
    </xf>
    <xf numFmtId="188" fontId="26" fillId="0" borderId="52" xfId="4" applyNumberFormat="1" applyFont="1" applyBorder="1" applyAlignment="1">
      <alignment vertical="center"/>
    </xf>
    <xf numFmtId="0" fontId="4" fillId="0" borderId="0" xfId="4" applyFont="1" applyAlignment="1">
      <alignment vertical="top" wrapText="1"/>
    </xf>
    <xf numFmtId="0" fontId="4" fillId="0" borderId="0" xfId="4" applyAlignment="1">
      <alignment vertical="top" wrapText="1"/>
    </xf>
    <xf numFmtId="0" fontId="22" fillId="0" borderId="0" xfId="4" applyFont="1" applyAlignment="1">
      <alignment vertical="top" wrapText="1"/>
    </xf>
    <xf numFmtId="0" fontId="4" fillId="0" borderId="0" xfId="4" applyFont="1" applyAlignment="1">
      <alignment vertical="top"/>
    </xf>
    <xf numFmtId="0" fontId="4" fillId="0" borderId="0" xfId="4" applyAlignment="1">
      <alignment vertical="top"/>
    </xf>
    <xf numFmtId="0" fontId="4" fillId="0" borderId="0" xfId="4" applyFont="1" applyFill="1" applyAlignment="1">
      <alignment vertical="top"/>
    </xf>
    <xf numFmtId="0" fontId="4" fillId="0" borderId="0" xfId="4" applyFill="1" applyAlignment="1">
      <alignment vertical="top"/>
    </xf>
    <xf numFmtId="179" fontId="9" fillId="0" borderId="12" xfId="7" applyNumberFormat="1" applyFont="1" applyFill="1" applyBorder="1">
      <alignment vertical="center"/>
    </xf>
    <xf numFmtId="179" fontId="9" fillId="0" borderId="11" xfId="7" applyNumberFormat="1" applyFont="1" applyFill="1" applyBorder="1">
      <alignment vertical="center"/>
    </xf>
    <xf numFmtId="0" fontId="9" fillId="0" borderId="52" xfId="8" applyFont="1" applyFill="1" applyBorder="1" applyAlignment="1">
      <alignment horizontal="center" vertical="center"/>
    </xf>
    <xf numFmtId="186" fontId="9" fillId="0" borderId="52" xfId="8" applyNumberFormat="1" applyFont="1" applyFill="1" applyBorder="1" applyAlignment="1" applyProtection="1">
      <alignment horizontal="right" vertical="center"/>
    </xf>
    <xf numFmtId="0" fontId="0" fillId="0" borderId="0" xfId="0" applyFont="1" applyAlignment="1">
      <alignment vertical="center"/>
    </xf>
    <xf numFmtId="0" fontId="1" fillId="0" borderId="0" xfId="0" applyFont="1" applyAlignment="1">
      <alignment vertical="center"/>
    </xf>
    <xf numFmtId="0" fontId="2" fillId="0" borderId="121" xfId="0" applyFont="1" applyBorder="1" applyAlignment="1">
      <alignment horizontal="justify" vertical="center"/>
    </xf>
    <xf numFmtId="0" fontId="2" fillId="0" borderId="121" xfId="0" applyFont="1" applyBorder="1">
      <alignment vertical="center"/>
    </xf>
    <xf numFmtId="0" fontId="2" fillId="0" borderId="122" xfId="0" applyFont="1" applyBorder="1">
      <alignment vertical="center"/>
    </xf>
    <xf numFmtId="0" fontId="2" fillId="0" borderId="0" xfId="0" applyFont="1" applyBorder="1">
      <alignment vertical="center"/>
    </xf>
    <xf numFmtId="0" fontId="0" fillId="0" borderId="0" xfId="0" applyFont="1">
      <alignment vertical="center"/>
    </xf>
    <xf numFmtId="0" fontId="15" fillId="0" borderId="123" xfId="0" applyFont="1" applyBorder="1" applyAlignment="1">
      <alignment horizontal="center" vertical="center"/>
    </xf>
    <xf numFmtId="0" fontId="2" fillId="0" borderId="124" xfId="0" applyFont="1" applyBorder="1">
      <alignment vertical="center"/>
    </xf>
    <xf numFmtId="0" fontId="2" fillId="0" borderId="125" xfId="0" applyFont="1" applyBorder="1">
      <alignment vertical="center"/>
    </xf>
    <xf numFmtId="0" fontId="2" fillId="0" borderId="126" xfId="0" applyFont="1" applyBorder="1">
      <alignment vertical="center"/>
    </xf>
    <xf numFmtId="0" fontId="2" fillId="0" borderId="127" xfId="0" applyFont="1" applyBorder="1">
      <alignment vertical="center"/>
    </xf>
    <xf numFmtId="0" fontId="2" fillId="0" borderId="128" xfId="0" applyFont="1" applyBorder="1">
      <alignment vertical="center"/>
    </xf>
    <xf numFmtId="0" fontId="1" fillId="0" borderId="0" xfId="7" applyFont="1" applyFill="1" applyBorder="1" applyAlignment="1">
      <alignment horizontal="left" vertical="top" wrapText="1"/>
    </xf>
    <xf numFmtId="0" fontId="0" fillId="0" borderId="0" xfId="7" applyFont="1" applyFill="1" applyBorder="1" applyAlignment="1">
      <alignment horizontal="left" vertical="top"/>
    </xf>
    <xf numFmtId="0" fontId="0" fillId="0" borderId="0" xfId="7" applyFont="1" applyFill="1" applyBorder="1" applyAlignment="1">
      <alignment vertical="top" wrapText="1"/>
    </xf>
    <xf numFmtId="0" fontId="0" fillId="0" borderId="0" xfId="7" applyFont="1" applyFill="1" applyBorder="1" applyAlignment="1">
      <alignment vertical="top"/>
    </xf>
    <xf numFmtId="179" fontId="9" fillId="0" borderId="0" xfId="1" applyNumberFormat="1" applyFont="1">
      <alignment vertical="center"/>
    </xf>
    <xf numFmtId="179" fontId="0" fillId="0" borderId="0" xfId="1" applyNumberFormat="1" applyFont="1" applyFill="1" applyBorder="1" applyAlignment="1">
      <alignment vertical="top" wrapText="1"/>
    </xf>
    <xf numFmtId="0" fontId="9" fillId="0" borderId="52" xfId="7" applyFont="1" applyBorder="1">
      <alignment vertical="center"/>
    </xf>
    <xf numFmtId="0" fontId="0" fillId="0" borderId="0" xfId="7" applyFont="1">
      <alignment vertical="center"/>
    </xf>
    <xf numFmtId="179" fontId="13" fillId="0" borderId="52" xfId="1" applyNumberFormat="1" applyFont="1" applyBorder="1">
      <alignment vertical="center"/>
    </xf>
    <xf numFmtId="0" fontId="1" fillId="0" borderId="0" xfId="7" applyFont="1" applyFill="1" applyBorder="1" applyAlignment="1">
      <alignment horizontal="left" vertical="top" wrapText="1"/>
    </xf>
    <xf numFmtId="0" fontId="1" fillId="0" borderId="0" xfId="7" applyFont="1" applyFill="1" applyBorder="1" applyAlignment="1">
      <alignment horizontal="left" vertical="top" wrapText="1"/>
    </xf>
    <xf numFmtId="0" fontId="9" fillId="0" borderId="0" xfId="7" quotePrefix="1" applyFont="1">
      <alignment vertical="center"/>
    </xf>
    <xf numFmtId="0" fontId="9" fillId="0" borderId="0" xfId="7" applyFont="1" applyAlignment="1">
      <alignment vertical="center" wrapText="1"/>
    </xf>
    <xf numFmtId="179" fontId="0" fillId="0" borderId="52" xfId="1" applyNumberFormat="1" applyFont="1" applyBorder="1">
      <alignment vertical="center"/>
    </xf>
    <xf numFmtId="0" fontId="31" fillId="2" borderId="107" xfId="9" applyFont="1" applyFill="1" applyBorder="1" applyAlignment="1">
      <alignment horizontal="center" vertical="center" shrinkToFit="1"/>
    </xf>
    <xf numFmtId="182" fontId="12" fillId="0" borderId="52" xfId="7" applyNumberFormat="1" applyFont="1" applyBorder="1">
      <alignment vertical="center"/>
    </xf>
    <xf numFmtId="182" fontId="12" fillId="0" borderId="52" xfId="8" applyNumberFormat="1" applyFont="1" applyBorder="1">
      <alignment vertical="center"/>
    </xf>
    <xf numFmtId="0" fontId="9" fillId="0" borderId="0" xfId="9" applyFont="1" applyBorder="1" applyAlignment="1">
      <alignment vertical="center" shrinkToFit="1"/>
    </xf>
    <xf numFmtId="0" fontId="9" fillId="0" borderId="0" xfId="9" applyFont="1" applyFill="1" applyBorder="1" applyAlignment="1">
      <alignment vertical="center" shrinkToFit="1"/>
    </xf>
    <xf numFmtId="0" fontId="9" fillId="0" borderId="0" xfId="9" applyFont="1" applyBorder="1" applyAlignment="1">
      <alignment horizontal="right" vertical="center" shrinkToFit="1"/>
    </xf>
    <xf numFmtId="180" fontId="12" fillId="0" borderId="0" xfId="9" applyNumberFormat="1" applyFont="1" applyFill="1" applyBorder="1" applyAlignment="1">
      <alignment horizontal="right" vertical="center" shrinkToFit="1"/>
    </xf>
    <xf numFmtId="0" fontId="28" fillId="0" borderId="0" xfId="9" applyFont="1" applyFill="1" applyBorder="1" applyAlignment="1">
      <alignment vertical="center"/>
    </xf>
    <xf numFmtId="0" fontId="25" fillId="0" borderId="0" xfId="9" applyFont="1" applyFill="1" applyBorder="1" applyAlignment="1">
      <alignment vertical="center" shrinkToFit="1"/>
    </xf>
    <xf numFmtId="180" fontId="28" fillId="0" borderId="0" xfId="9" applyNumberFormat="1" applyFont="1" applyFill="1" applyBorder="1" applyAlignment="1">
      <alignment horizontal="right" vertical="center"/>
    </xf>
    <xf numFmtId="0" fontId="25" fillId="0" borderId="0" xfId="9" applyFont="1" applyBorder="1" applyAlignment="1">
      <alignment vertical="center" shrinkToFit="1"/>
    </xf>
    <xf numFmtId="0" fontId="31" fillId="3" borderId="107" xfId="9" applyFont="1" applyFill="1" applyBorder="1" applyAlignment="1">
      <alignment horizontal="center" vertical="center" wrapText="1" shrinkToFit="1"/>
    </xf>
    <xf numFmtId="0" fontId="31" fillId="2" borderId="107" xfId="9" applyFont="1" applyFill="1" applyBorder="1" applyAlignment="1">
      <alignment horizontal="center" vertical="center" wrapText="1" shrinkToFit="1"/>
    </xf>
    <xf numFmtId="0" fontId="31" fillId="7" borderId="107" xfId="9" applyFont="1" applyFill="1" applyBorder="1" applyAlignment="1">
      <alignment horizontal="center" vertical="center" wrapText="1" shrinkToFit="1"/>
    </xf>
    <xf numFmtId="0" fontId="31" fillId="7" borderId="107" xfId="9" applyFont="1" applyFill="1" applyBorder="1" applyAlignment="1">
      <alignment horizontal="center" vertical="center" shrinkToFit="1"/>
    </xf>
    <xf numFmtId="0" fontId="31" fillId="0" borderId="0" xfId="9" applyFont="1" applyFill="1" applyBorder="1" applyAlignment="1">
      <alignment horizontal="center" vertical="center" shrinkToFit="1"/>
    </xf>
    <xf numFmtId="0" fontId="25" fillId="0" borderId="0" xfId="9" applyFont="1" applyBorder="1" applyAlignment="1">
      <alignment horizontal="right" vertical="center" shrinkToFit="1"/>
    </xf>
    <xf numFmtId="0" fontId="31" fillId="0" borderId="0" xfId="9" applyFont="1" applyFill="1" applyBorder="1" applyAlignment="1">
      <alignment vertical="center" shrinkToFit="1"/>
    </xf>
    <xf numFmtId="180" fontId="31" fillId="0" borderId="0" xfId="9" applyNumberFormat="1" applyFont="1" applyFill="1" applyBorder="1" applyAlignment="1">
      <alignment horizontal="right" vertical="center" shrinkToFit="1"/>
    </xf>
    <xf numFmtId="0" fontId="33" fillId="0" borderId="0" xfId="9" applyFont="1" applyBorder="1" applyAlignment="1">
      <alignment horizontal="right" vertical="center" shrinkToFit="1"/>
    </xf>
    <xf numFmtId="182" fontId="27" fillId="0" borderId="107" xfId="9" applyNumberFormat="1" applyFont="1" applyBorder="1" applyAlignment="1">
      <alignment horizontal="right" vertical="center" shrinkToFit="1"/>
    </xf>
    <xf numFmtId="182" fontId="27" fillId="0" borderId="117" xfId="9" applyNumberFormat="1" applyFont="1" applyBorder="1" applyAlignment="1">
      <alignment horizontal="right" vertical="center" shrinkToFit="1"/>
    </xf>
    <xf numFmtId="182" fontId="27" fillId="0" borderId="113" xfId="9" applyNumberFormat="1" applyFont="1" applyBorder="1" applyAlignment="1">
      <alignment horizontal="right" vertical="center" shrinkToFit="1"/>
    </xf>
    <xf numFmtId="0" fontId="31" fillId="7" borderId="118" xfId="9" applyFont="1" applyFill="1" applyBorder="1" applyAlignment="1">
      <alignment horizontal="center" vertical="center" shrinkToFit="1"/>
    </xf>
    <xf numFmtId="0" fontId="37" fillId="0" borderId="0" xfId="0" applyFont="1" applyAlignment="1">
      <alignment vertical="top" wrapText="1"/>
    </xf>
    <xf numFmtId="183" fontId="9" fillId="16" borderId="52" xfId="8" applyNumberFormat="1" applyFont="1" applyFill="1" applyBorder="1">
      <alignment vertical="center"/>
    </xf>
    <xf numFmtId="0" fontId="0" fillId="0" borderId="0" xfId="0" applyAlignment="1">
      <alignment vertical="center" wrapText="1"/>
    </xf>
    <xf numFmtId="179" fontId="9" fillId="0" borderId="0" xfId="7" applyNumberFormat="1" applyFont="1">
      <alignment vertical="center"/>
    </xf>
    <xf numFmtId="180" fontId="9" fillId="11" borderId="52" xfId="7" applyNumberFormat="1" applyFont="1" applyFill="1" applyBorder="1">
      <alignment vertical="center"/>
    </xf>
    <xf numFmtId="179" fontId="9" fillId="2" borderId="0" xfId="7" applyNumberFormat="1" applyFont="1" applyFill="1" applyBorder="1" applyAlignment="1">
      <alignment horizontal="center" vertical="center"/>
    </xf>
    <xf numFmtId="0" fontId="30" fillId="0" borderId="108" xfId="9" applyFont="1" applyBorder="1" applyAlignment="1">
      <alignment horizontal="center" vertical="center" shrinkToFit="1"/>
    </xf>
    <xf numFmtId="38" fontId="44" fillId="20" borderId="29" xfId="2" applyFont="1" applyFill="1" applyBorder="1" applyAlignment="1">
      <alignment vertical="center" shrinkToFit="1"/>
    </xf>
    <xf numFmtId="38" fontId="44" fillId="20" borderId="42" xfId="2" applyFont="1" applyFill="1" applyBorder="1" applyAlignment="1">
      <alignment vertical="center" shrinkToFit="1"/>
    </xf>
    <xf numFmtId="183" fontId="9" fillId="11" borderId="52" xfId="8" applyNumberFormat="1" applyFont="1" applyFill="1" applyBorder="1">
      <alignment vertical="center"/>
    </xf>
    <xf numFmtId="186" fontId="9" fillId="11" borderId="52" xfId="8" applyNumberFormat="1" applyFont="1" applyFill="1" applyBorder="1" applyAlignment="1">
      <alignment horizontal="right" vertical="center"/>
    </xf>
    <xf numFmtId="180" fontId="9" fillId="11" borderId="52" xfId="1" applyNumberFormat="1" applyFont="1" applyFill="1" applyBorder="1">
      <alignment vertical="center"/>
    </xf>
    <xf numFmtId="179" fontId="9" fillId="21" borderId="75" xfId="7" applyNumberFormat="1" applyFont="1" applyFill="1" applyBorder="1">
      <alignment vertical="center"/>
    </xf>
    <xf numFmtId="180" fontId="9" fillId="0" borderId="0" xfId="7" applyNumberFormat="1" applyFont="1" applyBorder="1" applyAlignment="1">
      <alignment vertical="center" wrapText="1"/>
    </xf>
    <xf numFmtId="0" fontId="37" fillId="0" borderId="0" xfId="0" applyFont="1" applyAlignment="1">
      <alignment horizontal="left" vertical="top" wrapText="1"/>
    </xf>
    <xf numFmtId="180" fontId="9" fillId="0" borderId="52" xfId="7" applyNumberFormat="1" applyFont="1" applyFill="1" applyBorder="1">
      <alignment vertical="center"/>
    </xf>
    <xf numFmtId="179" fontId="9" fillId="21" borderId="52" xfId="7" applyNumberFormat="1" applyFont="1" applyFill="1" applyBorder="1">
      <alignment vertical="center"/>
    </xf>
    <xf numFmtId="0" fontId="9" fillId="22" borderId="52" xfId="8" applyFont="1" applyFill="1" applyBorder="1" applyAlignment="1">
      <alignment horizontal="center" vertical="center"/>
    </xf>
    <xf numFmtId="179" fontId="9" fillId="11" borderId="18" xfId="7" applyNumberFormat="1" applyFont="1" applyFill="1" applyBorder="1">
      <alignment vertical="center"/>
    </xf>
    <xf numFmtId="0" fontId="9" fillId="0" borderId="0" xfId="7" applyFont="1" applyAlignment="1">
      <alignment horizontal="center" vertical="center"/>
    </xf>
    <xf numFmtId="0" fontId="1" fillId="0" borderId="0" xfId="7" applyFont="1" applyFill="1" applyBorder="1" applyAlignment="1">
      <alignment horizontal="left" vertical="top" wrapText="1"/>
    </xf>
    <xf numFmtId="0" fontId="9" fillId="2" borderId="52" xfId="7" applyFont="1" applyFill="1" applyBorder="1" applyAlignment="1">
      <alignment horizontal="center" vertical="center"/>
    </xf>
    <xf numFmtId="0" fontId="9" fillId="2" borderId="42" xfId="7" applyFont="1" applyFill="1" applyBorder="1" applyAlignment="1">
      <alignment horizontal="center" vertical="center"/>
    </xf>
    <xf numFmtId="0" fontId="9" fillId="2" borderId="77" xfId="7" applyFont="1" applyFill="1" applyBorder="1" applyAlignment="1">
      <alignment horizontal="center" vertical="center"/>
    </xf>
    <xf numFmtId="0" fontId="9" fillId="2" borderId="37" xfId="7" applyFont="1" applyFill="1" applyBorder="1" applyAlignment="1">
      <alignment horizontal="center" vertical="center"/>
    </xf>
    <xf numFmtId="179" fontId="9" fillId="21" borderId="52" xfId="1" applyNumberFormat="1" applyFont="1" applyFill="1" applyBorder="1">
      <alignment vertical="center"/>
    </xf>
    <xf numFmtId="179" fontId="9" fillId="16" borderId="32" xfId="7" applyNumberFormat="1" applyFont="1" applyFill="1" applyBorder="1">
      <alignment vertical="center"/>
    </xf>
    <xf numFmtId="179" fontId="9" fillId="16" borderId="11" xfId="7" applyNumberFormat="1" applyFont="1" applyFill="1" applyBorder="1">
      <alignment vertical="center"/>
    </xf>
    <xf numFmtId="185" fontId="9" fillId="16" borderId="52" xfId="8" applyNumberFormat="1" applyFont="1" applyFill="1" applyBorder="1">
      <alignment vertical="center"/>
    </xf>
    <xf numFmtId="0" fontId="20" fillId="0" borderId="122" xfId="0" quotePrefix="1" applyFont="1" applyFill="1" applyBorder="1" applyAlignment="1">
      <alignment horizontal="left" vertical="center"/>
    </xf>
    <xf numFmtId="0" fontId="16" fillId="0" borderId="121" xfId="0" applyFont="1" applyBorder="1" applyAlignment="1">
      <alignment horizontal="center" vertical="center"/>
    </xf>
    <xf numFmtId="0" fontId="16" fillId="0" borderId="0" xfId="0" applyFont="1" applyBorder="1" applyAlignment="1">
      <alignment horizontal="center" vertical="center"/>
    </xf>
    <xf numFmtId="0" fontId="16" fillId="0" borderId="122" xfId="0" applyFont="1" applyBorder="1" applyAlignment="1">
      <alignment horizontal="center" vertical="center"/>
    </xf>
    <xf numFmtId="0" fontId="2" fillId="0" borderId="121" xfId="0" applyFont="1" applyBorder="1" applyAlignment="1">
      <alignment horizontal="center" vertical="center"/>
    </xf>
    <xf numFmtId="0" fontId="2" fillId="0" borderId="0" xfId="0" applyFont="1" applyBorder="1" applyAlignment="1">
      <alignment horizontal="center" vertical="center"/>
    </xf>
    <xf numFmtId="0" fontId="2" fillId="0" borderId="122" xfId="0" applyFont="1" applyBorder="1" applyAlignment="1">
      <alignment horizontal="center" vertical="center"/>
    </xf>
    <xf numFmtId="0" fontId="18" fillId="0" borderId="121" xfId="0" applyFont="1" applyBorder="1" applyAlignment="1">
      <alignment horizontal="center" vertical="center"/>
    </xf>
    <xf numFmtId="0" fontId="18" fillId="0" borderId="0" xfId="0" applyFont="1" applyBorder="1" applyAlignment="1">
      <alignment horizontal="center" vertical="center"/>
    </xf>
    <xf numFmtId="0" fontId="18" fillId="0" borderId="122" xfId="0" applyFont="1" applyBorder="1" applyAlignment="1">
      <alignment horizontal="center" vertical="center"/>
    </xf>
    <xf numFmtId="0" fontId="20" fillId="0" borderId="0" xfId="0" quotePrefix="1" applyFont="1" applyFill="1" applyBorder="1" applyAlignment="1">
      <alignment horizontal="center" vertical="center"/>
    </xf>
    <xf numFmtId="0" fontId="20" fillId="0" borderId="121" xfId="0" applyFont="1" applyFill="1" applyBorder="1" applyAlignment="1">
      <alignment horizontal="right" vertical="center"/>
    </xf>
    <xf numFmtId="0" fontId="15" fillId="0" borderId="0" xfId="0" applyFont="1" applyAlignment="1">
      <alignment horizontal="center" vertical="center"/>
    </xf>
    <xf numFmtId="0" fontId="2" fillId="0" borderId="0" xfId="0" applyFont="1" applyAlignment="1">
      <alignment horizontal="left" vertical="center"/>
    </xf>
    <xf numFmtId="0" fontId="15" fillId="0" borderId="0" xfId="0" applyFont="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lignment horizontal="left" vertical="center" wrapText="1" indent="2"/>
    </xf>
    <xf numFmtId="0" fontId="1" fillId="0" borderId="0" xfId="0" applyFont="1" applyAlignment="1">
      <alignment horizontal="left" vertical="center" wrapText="1" indent="2"/>
    </xf>
    <xf numFmtId="0" fontId="13" fillId="0" borderId="0" xfId="0" applyFont="1" applyAlignment="1">
      <alignment horizontal="left" vertical="center"/>
    </xf>
    <xf numFmtId="0" fontId="19" fillId="0" borderId="0" xfId="0" applyFont="1" applyAlignment="1">
      <alignment horizontal="left" vertical="center"/>
    </xf>
    <xf numFmtId="0" fontId="0" fillId="0" borderId="0" xfId="5" applyFont="1" applyFill="1" applyAlignment="1">
      <alignment horizontal="left" vertical="top" wrapText="1"/>
    </xf>
    <xf numFmtId="0" fontId="9" fillId="0" borderId="1" xfId="5" applyFont="1" applyBorder="1" applyAlignment="1">
      <alignment horizontal="center" vertical="center"/>
    </xf>
    <xf numFmtId="0" fontId="9" fillId="0" borderId="0" xfId="5" applyFont="1" applyBorder="1" applyAlignment="1">
      <alignment horizontal="center" vertical="center"/>
    </xf>
    <xf numFmtId="0" fontId="6" fillId="0" borderId="0" xfId="5" applyFont="1" applyAlignment="1">
      <alignment horizontal="center" vertical="center"/>
    </xf>
    <xf numFmtId="0" fontId="18" fillId="0" borderId="103" xfId="0" applyFont="1" applyBorder="1" applyAlignment="1">
      <alignment horizontal="center" vertical="center"/>
    </xf>
    <xf numFmtId="0" fontId="16" fillId="0" borderId="103" xfId="0" applyFont="1" applyBorder="1" applyAlignment="1">
      <alignment horizontal="center" vertical="center"/>
    </xf>
    <xf numFmtId="0" fontId="2" fillId="0" borderId="103" xfId="0" applyFont="1" applyBorder="1" applyAlignment="1">
      <alignment horizontal="center" vertical="center"/>
    </xf>
    <xf numFmtId="0" fontId="17" fillId="0" borderId="103" xfId="0" applyFont="1" applyBorder="1" applyAlignment="1">
      <alignment horizontal="center" vertical="center"/>
    </xf>
    <xf numFmtId="0" fontId="4" fillId="0" borderId="0" xfId="4" applyAlignment="1">
      <alignment horizontal="left" vertical="top" wrapText="1"/>
    </xf>
    <xf numFmtId="0" fontId="4" fillId="0" borderId="0" xfId="4" applyFont="1" applyAlignment="1">
      <alignment horizontal="left" vertical="top" wrapText="1"/>
    </xf>
    <xf numFmtId="0" fontId="4" fillId="0" borderId="0" xfId="4" applyFill="1" applyAlignment="1">
      <alignment horizontal="left" vertical="top" wrapText="1"/>
    </xf>
    <xf numFmtId="0" fontId="4" fillId="0" borderId="0" xfId="4" applyBorder="1" applyAlignment="1">
      <alignment horizontal="left" vertical="top" wrapText="1"/>
    </xf>
    <xf numFmtId="0" fontId="4" fillId="0" borderId="0" xfId="4" applyFont="1" applyFill="1" applyBorder="1" applyAlignment="1">
      <alignment horizontal="left" vertical="top" wrapText="1"/>
    </xf>
    <xf numFmtId="6" fontId="38" fillId="0" borderId="52" xfId="4" applyNumberFormat="1" applyFont="1" applyBorder="1" applyAlignment="1">
      <alignment vertical="center"/>
    </xf>
    <xf numFmtId="0" fontId="4" fillId="0" borderId="52" xfId="4" applyBorder="1" applyAlignment="1">
      <alignment horizontal="center"/>
    </xf>
    <xf numFmtId="0" fontId="22" fillId="0" borderId="52" xfId="4" applyFont="1" applyBorder="1" applyAlignment="1">
      <alignment horizontal="center"/>
    </xf>
    <xf numFmtId="6" fontId="6" fillId="0" borderId="52" xfId="3" applyFont="1" applyBorder="1" applyAlignment="1"/>
    <xf numFmtId="0" fontId="22" fillId="0" borderId="91" xfId="7" applyFont="1" applyFill="1" applyBorder="1" applyAlignment="1">
      <alignment horizontal="center" vertical="center" wrapText="1"/>
    </xf>
    <xf numFmtId="0" fontId="22" fillId="0" borderId="48" xfId="7" applyFont="1" applyFill="1" applyBorder="1" applyAlignment="1">
      <alignment horizontal="center" vertical="center" wrapText="1"/>
    </xf>
    <xf numFmtId="0" fontId="22" fillId="0" borderId="41" xfId="4" applyFont="1" applyBorder="1" applyAlignment="1">
      <alignment horizontal="center"/>
    </xf>
    <xf numFmtId="0" fontId="22" fillId="0" borderId="82" xfId="4" applyFont="1" applyBorder="1" applyAlignment="1">
      <alignment horizontal="center"/>
    </xf>
    <xf numFmtId="0" fontId="22" fillId="0" borderId="67" xfId="4" applyFont="1" applyBorder="1" applyAlignment="1">
      <alignment horizontal="center"/>
    </xf>
    <xf numFmtId="179" fontId="6" fillId="0" borderId="116" xfId="1" applyNumberFormat="1" applyFont="1" applyFill="1" applyBorder="1" applyAlignment="1">
      <alignment horizontal="center" vertical="center" wrapText="1"/>
    </xf>
    <xf numFmtId="179" fontId="6" fillId="0" borderId="48" xfId="1" applyNumberFormat="1" applyFont="1" applyFill="1" applyBorder="1" applyAlignment="1">
      <alignment horizontal="center" vertical="center" wrapText="1"/>
    </xf>
    <xf numFmtId="6" fontId="6" fillId="0" borderId="41" xfId="3" applyFont="1" applyBorder="1" applyAlignment="1"/>
    <xf numFmtId="6" fontId="6" fillId="0" borderId="67" xfId="3" applyFont="1" applyBorder="1" applyAlignment="1"/>
    <xf numFmtId="177" fontId="6" fillId="0" borderId="2" xfId="7" applyNumberFormat="1" applyFont="1" applyFill="1" applyBorder="1" applyAlignment="1">
      <alignment horizontal="center" vertical="center"/>
    </xf>
    <xf numFmtId="177" fontId="6" fillId="0" borderId="4" xfId="7" applyNumberFormat="1" applyFont="1" applyFill="1" applyBorder="1" applyAlignment="1">
      <alignment horizontal="center" vertical="center"/>
    </xf>
    <xf numFmtId="177" fontId="6" fillId="0" borderId="7" xfId="7" applyNumberFormat="1" applyFont="1" applyFill="1" applyBorder="1" applyAlignment="1">
      <alignment horizontal="center" vertical="center"/>
    </xf>
    <xf numFmtId="177" fontId="6" fillId="0" borderId="9" xfId="7" applyNumberFormat="1" applyFont="1" applyFill="1" applyBorder="1" applyAlignment="1">
      <alignment horizontal="center" vertical="center"/>
    </xf>
    <xf numFmtId="0" fontId="22" fillId="0" borderId="41" xfId="4" applyFont="1" applyFill="1" applyBorder="1" applyAlignment="1">
      <alignment horizontal="center"/>
    </xf>
    <xf numFmtId="0" fontId="4" fillId="0" borderId="82" xfId="4" applyFill="1" applyBorder="1" applyAlignment="1">
      <alignment horizontal="center"/>
    </xf>
    <xf numFmtId="0" fontId="4" fillId="0" borderId="9" xfId="4" applyFill="1" applyBorder="1" applyAlignment="1">
      <alignment horizontal="center"/>
    </xf>
    <xf numFmtId="0" fontId="6" fillId="0" borderId="2" xfId="7" applyFont="1" applyFill="1" applyBorder="1" applyAlignment="1">
      <alignment horizontal="center" vertical="center"/>
    </xf>
    <xf numFmtId="0" fontId="6" fillId="0" borderId="4" xfId="7" applyFont="1" applyFill="1" applyBorder="1" applyAlignment="1">
      <alignment horizontal="center" vertical="center"/>
    </xf>
    <xf numFmtId="0" fontId="6" fillId="0" borderId="7" xfId="7" applyFont="1" applyFill="1" applyBorder="1" applyAlignment="1">
      <alignment horizontal="center" vertical="center"/>
    </xf>
    <xf numFmtId="0" fontId="6" fillId="0" borderId="9" xfId="7" applyFont="1" applyFill="1" applyBorder="1" applyAlignment="1">
      <alignment horizontal="center" vertical="center"/>
    </xf>
    <xf numFmtId="0" fontId="22" fillId="0" borderId="52" xfId="6" applyFont="1" applyFill="1" applyBorder="1" applyAlignment="1">
      <alignment horizontal="center" vertical="center" wrapText="1"/>
    </xf>
    <xf numFmtId="0" fontId="22" fillId="0" borderId="52" xfId="4" applyFont="1" applyFill="1" applyBorder="1" applyAlignment="1">
      <alignment vertical="center" wrapText="1"/>
    </xf>
    <xf numFmtId="6" fontId="6" fillId="0" borderId="52" xfId="12" applyFont="1" applyBorder="1" applyAlignment="1"/>
    <xf numFmtId="0" fontId="6" fillId="0" borderId="91" xfId="7" applyFont="1" applyFill="1" applyBorder="1" applyAlignment="1">
      <alignment horizontal="center" vertical="center" wrapText="1"/>
    </xf>
    <xf numFmtId="0" fontId="6" fillId="0" borderId="116" xfId="7" applyFont="1" applyFill="1" applyBorder="1" applyAlignment="1">
      <alignment horizontal="center" vertical="center" wrapText="1"/>
    </xf>
    <xf numFmtId="0" fontId="6" fillId="0" borderId="48" xfId="7" applyFont="1" applyFill="1" applyBorder="1" applyAlignment="1">
      <alignment horizontal="center" vertical="center" wrapText="1"/>
    </xf>
    <xf numFmtId="0" fontId="9" fillId="0" borderId="91" xfId="7" applyFont="1" applyFill="1" applyBorder="1" applyAlignment="1">
      <alignment horizontal="center" vertical="center" wrapText="1"/>
    </xf>
    <xf numFmtId="0" fontId="9" fillId="0" borderId="116" xfId="7" applyFont="1" applyFill="1" applyBorder="1" applyAlignment="1">
      <alignment horizontal="center" vertical="center" wrapText="1"/>
    </xf>
    <xf numFmtId="0" fontId="9" fillId="0" borderId="48" xfId="7" applyFont="1" applyFill="1" applyBorder="1" applyAlignment="1">
      <alignment horizontal="center" vertical="center" wrapText="1"/>
    </xf>
    <xf numFmtId="6" fontId="6" fillId="0" borderId="41" xfId="3" applyNumberFormat="1" applyFont="1" applyBorder="1" applyAlignment="1"/>
    <xf numFmtId="6" fontId="6" fillId="0" borderId="67" xfId="3" applyNumberFormat="1" applyFont="1" applyBorder="1" applyAlignment="1"/>
    <xf numFmtId="6" fontId="6" fillId="0" borderId="52" xfId="3" applyNumberFormat="1" applyFont="1" applyBorder="1" applyAlignment="1"/>
    <xf numFmtId="0" fontId="4" fillId="0" borderId="0" xfId="4" applyAlignment="1">
      <alignment horizontal="center" vertical="center"/>
    </xf>
    <xf numFmtId="0" fontId="22" fillId="0" borderId="52" xfId="7" applyFont="1" applyFill="1" applyBorder="1" applyAlignment="1">
      <alignment horizontal="center" vertical="center"/>
    </xf>
    <xf numFmtId="0" fontId="22" fillId="0" borderId="41" xfId="7" applyFont="1" applyFill="1" applyBorder="1" applyAlignment="1">
      <alignment horizontal="center" vertical="center"/>
    </xf>
    <xf numFmtId="0" fontId="22" fillId="0" borderId="82" xfId="7" applyFont="1" applyFill="1" applyBorder="1" applyAlignment="1">
      <alignment horizontal="center" vertical="center"/>
    </xf>
    <xf numFmtId="0" fontId="22" fillId="0" borderId="67" xfId="7" applyFont="1" applyFill="1" applyBorder="1" applyAlignment="1">
      <alignment horizontal="center" vertical="center"/>
    </xf>
    <xf numFmtId="187" fontId="6" fillId="0" borderId="41" xfId="8" applyNumberFormat="1" applyFont="1" applyFill="1" applyBorder="1" applyAlignment="1">
      <alignment horizontal="right" vertical="center"/>
    </xf>
    <xf numFmtId="187" fontId="6" fillId="0" borderId="67" xfId="8" applyNumberFormat="1" applyFont="1" applyFill="1" applyBorder="1" applyAlignment="1">
      <alignment horizontal="right" vertical="center"/>
    </xf>
    <xf numFmtId="6" fontId="6" fillId="0" borderId="41" xfId="12" applyFont="1" applyBorder="1" applyAlignment="1"/>
    <xf numFmtId="6" fontId="6" fillId="0" borderId="67" xfId="12" applyFont="1" applyBorder="1" applyAlignment="1"/>
    <xf numFmtId="0" fontId="22" fillId="0" borderId="82" xfId="4" applyFont="1" applyFill="1" applyBorder="1" applyAlignment="1">
      <alignment horizontal="center"/>
    </xf>
    <xf numFmtId="0" fontId="22" fillId="0" borderId="67" xfId="4" applyFont="1" applyFill="1" applyBorder="1" applyAlignment="1">
      <alignment horizontal="center"/>
    </xf>
    <xf numFmtId="0" fontId="22" fillId="0" borderId="52" xfId="6" applyFont="1" applyBorder="1" applyAlignment="1">
      <alignment vertical="center"/>
    </xf>
    <xf numFmtId="0" fontId="22" fillId="0" borderId="52" xfId="4" applyFont="1" applyBorder="1" applyAlignment="1">
      <alignment vertical="center"/>
    </xf>
    <xf numFmtId="0" fontId="22" fillId="0" borderId="52" xfId="6" applyFont="1" applyBorder="1" applyAlignment="1">
      <alignment horizontal="center" vertical="center"/>
    </xf>
    <xf numFmtId="0" fontId="22" fillId="0" borderId="52" xfId="4" applyFont="1" applyFill="1" applyBorder="1" applyAlignment="1">
      <alignment horizontal="center"/>
    </xf>
    <xf numFmtId="0" fontId="6" fillId="0" borderId="52" xfId="8" applyFont="1" applyFill="1" applyBorder="1" applyAlignment="1">
      <alignment horizontal="center" vertical="center"/>
    </xf>
    <xf numFmtId="188" fontId="38" fillId="0" borderId="52" xfId="1" applyNumberFormat="1" applyFont="1" applyFill="1" applyBorder="1" applyAlignment="1">
      <alignment vertical="center"/>
    </xf>
    <xf numFmtId="0" fontId="22" fillId="0" borderId="91" xfId="4" applyFont="1" applyBorder="1" applyAlignment="1">
      <alignment wrapText="1"/>
    </xf>
    <xf numFmtId="0" fontId="4" fillId="0" borderId="116" xfId="4" applyBorder="1" applyAlignment="1">
      <alignment wrapText="1"/>
    </xf>
    <xf numFmtId="0" fontId="4" fillId="0" borderId="48" xfId="4" applyBorder="1" applyAlignment="1">
      <alignment wrapText="1"/>
    </xf>
    <xf numFmtId="179" fontId="6" fillId="0" borderId="41" xfId="1" applyNumberFormat="1" applyFont="1" applyFill="1" applyBorder="1" applyAlignment="1">
      <alignment horizontal="right" vertical="center"/>
    </xf>
    <xf numFmtId="179" fontId="6" fillId="0" borderId="67" xfId="1" applyNumberFormat="1" applyFont="1" applyFill="1" applyBorder="1" applyAlignment="1">
      <alignment horizontal="right" vertical="center"/>
    </xf>
    <xf numFmtId="179" fontId="6" fillId="0" borderId="52" xfId="1" applyNumberFormat="1" applyFont="1" applyFill="1" applyBorder="1" applyAlignment="1">
      <alignment horizontal="right" vertical="center"/>
    </xf>
    <xf numFmtId="0" fontId="4" fillId="0" borderId="0" xfId="4" applyFill="1" applyBorder="1" applyAlignment="1">
      <alignment horizontal="left" vertical="top" wrapText="1"/>
    </xf>
    <xf numFmtId="179" fontId="22" fillId="0" borderId="91" xfId="1" applyNumberFormat="1" applyFont="1" applyBorder="1" applyAlignment="1">
      <alignment vertical="center" wrapText="1"/>
    </xf>
    <xf numFmtId="0" fontId="4" fillId="0" borderId="48" xfId="4" applyFont="1" applyBorder="1" applyAlignment="1">
      <alignment wrapText="1"/>
    </xf>
    <xf numFmtId="189" fontId="38" fillId="0" borderId="52" xfId="8" applyNumberFormat="1" applyFont="1" applyFill="1" applyBorder="1" applyAlignment="1">
      <alignment vertical="center"/>
    </xf>
    <xf numFmtId="179" fontId="22" fillId="0" borderId="41" xfId="1" applyNumberFormat="1" applyFont="1" applyBorder="1" applyAlignment="1">
      <alignment horizontal="center" vertical="center"/>
    </xf>
    <xf numFmtId="179" fontId="22" fillId="0" borderId="82" xfId="1" applyNumberFormat="1" applyFont="1" applyBorder="1" applyAlignment="1">
      <alignment horizontal="center" vertical="center"/>
    </xf>
    <xf numFmtId="179" fontId="22" fillId="0" borderId="67" xfId="1" applyNumberFormat="1" applyFont="1" applyBorder="1" applyAlignment="1">
      <alignment horizontal="center" vertical="center"/>
    </xf>
    <xf numFmtId="179" fontId="22" fillId="0" borderId="52" xfId="1" applyNumberFormat="1" applyFont="1" applyBorder="1" applyAlignment="1">
      <alignment vertical="center" wrapText="1"/>
    </xf>
    <xf numFmtId="0" fontId="22" fillId="0" borderId="52" xfId="4" applyFont="1" applyBorder="1" applyAlignment="1">
      <alignment wrapText="1"/>
    </xf>
    <xf numFmtId="0" fontId="24" fillId="0" borderId="0" xfId="4" applyFont="1" applyAlignment="1">
      <alignment vertical="top" wrapText="1"/>
    </xf>
    <xf numFmtId="179" fontId="6" fillId="0" borderId="41" xfId="1" applyNumberFormat="1" applyFont="1" applyFill="1" applyBorder="1" applyAlignment="1">
      <alignment horizontal="center" vertical="center" wrapText="1"/>
    </xf>
    <xf numFmtId="179" fontId="6" fillId="0" borderId="82" xfId="1" applyNumberFormat="1" applyFont="1" applyFill="1" applyBorder="1" applyAlignment="1">
      <alignment horizontal="center" vertical="center" wrapText="1"/>
    </xf>
    <xf numFmtId="179" fontId="6" fillId="0" borderId="67" xfId="1" applyNumberFormat="1" applyFont="1" applyFill="1" applyBorder="1" applyAlignment="1">
      <alignment horizontal="center" vertical="center" wrapText="1"/>
    </xf>
    <xf numFmtId="179" fontId="22" fillId="0" borderId="41" xfId="1" applyNumberFormat="1" applyFont="1" applyBorder="1" applyAlignment="1">
      <alignment horizontal="center" vertical="center" wrapText="1"/>
    </xf>
    <xf numFmtId="0" fontId="4" fillId="0" borderId="82" xfId="4" applyFont="1" applyBorder="1" applyAlignment="1">
      <alignment wrapText="1"/>
    </xf>
    <xf numFmtId="0" fontId="4" fillId="0" borderId="67" xfId="4" applyFont="1" applyBorder="1" applyAlignment="1">
      <alignment wrapText="1"/>
    </xf>
    <xf numFmtId="0" fontId="4" fillId="0" borderId="52" xfId="4" applyFont="1" applyBorder="1" applyAlignment="1">
      <alignment wrapText="1"/>
    </xf>
    <xf numFmtId="0" fontId="22" fillId="0" borderId="116" xfId="4" applyFont="1" applyBorder="1" applyAlignment="1">
      <alignment wrapText="1"/>
    </xf>
    <xf numFmtId="0" fontId="22" fillId="0" borderId="48" xfId="4" applyFont="1" applyBorder="1" applyAlignment="1">
      <alignment wrapText="1"/>
    </xf>
    <xf numFmtId="0" fontId="37" fillId="0" borderId="0" xfId="0" applyFont="1" applyAlignment="1">
      <alignment horizontal="left" vertical="top" wrapText="1"/>
    </xf>
    <xf numFmtId="0" fontId="37" fillId="0" borderId="0" xfId="0" applyFont="1" applyAlignment="1">
      <alignment horizontal="left" vertical="center" wrapText="1"/>
    </xf>
    <xf numFmtId="0" fontId="36" fillId="0" borderId="0" xfId="0" applyFont="1" applyBorder="1" applyAlignment="1">
      <alignment horizontal="left" vertical="center"/>
    </xf>
    <xf numFmtId="0" fontId="0" fillId="0" borderId="0" xfId="7" applyFont="1" applyFill="1" applyBorder="1" applyAlignment="1">
      <alignment horizontal="left" vertical="top" wrapText="1"/>
    </xf>
    <xf numFmtId="0" fontId="9" fillId="0" borderId="1" xfId="7" applyFont="1" applyBorder="1" applyAlignment="1">
      <alignment horizontal="center" vertical="center"/>
    </xf>
    <xf numFmtId="0" fontId="9" fillId="0" borderId="2" xfId="7" applyFont="1" applyBorder="1" applyAlignment="1">
      <alignment horizontal="center" vertical="top" wrapText="1"/>
    </xf>
    <xf numFmtId="0" fontId="9" fillId="0" borderId="3" xfId="7" applyFont="1" applyBorder="1" applyAlignment="1">
      <alignment horizontal="center" vertical="top" wrapText="1"/>
    </xf>
    <xf numFmtId="0" fontId="9" fillId="0" borderId="4" xfId="7" applyFont="1" applyBorder="1" applyAlignment="1">
      <alignment horizontal="center" vertical="top" wrapText="1"/>
    </xf>
    <xf numFmtId="0" fontId="9" fillId="0" borderId="5" xfId="7" applyFont="1" applyBorder="1" applyAlignment="1">
      <alignment horizontal="center" vertical="top" wrapText="1"/>
    </xf>
    <xf numFmtId="0" fontId="9" fillId="0" borderId="0" xfId="7" applyFont="1" applyBorder="1" applyAlignment="1">
      <alignment horizontal="center" vertical="top" wrapText="1"/>
    </xf>
    <xf numFmtId="0" fontId="9" fillId="0" borderId="6" xfId="7" applyFont="1" applyBorder="1" applyAlignment="1">
      <alignment horizontal="center" vertical="top" wrapText="1"/>
    </xf>
    <xf numFmtId="0" fontId="9" fillId="0" borderId="7" xfId="7" applyFont="1" applyBorder="1" applyAlignment="1">
      <alignment horizontal="center" vertical="top" wrapText="1"/>
    </xf>
    <xf numFmtId="0" fontId="9" fillId="0" borderId="8" xfId="7" applyFont="1" applyBorder="1" applyAlignment="1">
      <alignment horizontal="center" vertical="top" wrapText="1"/>
    </xf>
    <xf numFmtId="0" fontId="9" fillId="0" borderId="9" xfId="7" applyFont="1" applyBorder="1" applyAlignment="1">
      <alignment horizontal="center" vertical="top" wrapText="1"/>
    </xf>
    <xf numFmtId="0" fontId="0" fillId="0" borderId="52" xfId="7" applyFont="1" applyFill="1" applyBorder="1" applyAlignment="1">
      <alignment horizontal="left" vertical="top" wrapText="1"/>
    </xf>
    <xf numFmtId="0" fontId="9" fillId="0" borderId="0" xfId="7" applyFont="1" applyAlignment="1">
      <alignment horizontal="center" vertical="center"/>
    </xf>
    <xf numFmtId="0" fontId="9" fillId="0" borderId="1" xfId="7" applyFont="1" applyBorder="1" applyAlignment="1">
      <alignment horizontal="left" vertical="center"/>
    </xf>
    <xf numFmtId="0" fontId="6" fillId="0" borderId="1" xfId="7" applyFont="1" applyBorder="1" applyAlignment="1">
      <alignment horizontal="left" vertical="center"/>
    </xf>
    <xf numFmtId="0" fontId="1" fillId="0" borderId="0" xfId="7" applyFont="1" applyFill="1" applyBorder="1" applyAlignment="1">
      <alignment horizontal="left" vertical="top" wrapText="1"/>
    </xf>
    <xf numFmtId="0" fontId="1" fillId="0" borderId="8" xfId="7" applyFont="1" applyFill="1" applyBorder="1" applyAlignment="1">
      <alignment horizontal="left" vertical="top" wrapText="1"/>
    </xf>
    <xf numFmtId="0" fontId="6" fillId="0" borderId="0" xfId="7" applyFont="1" applyFill="1" applyBorder="1" applyAlignment="1">
      <alignment horizontal="left" vertical="top" wrapText="1"/>
    </xf>
    <xf numFmtId="0" fontId="6" fillId="0" borderId="52" xfId="7" applyFont="1" applyFill="1" applyBorder="1" applyAlignment="1">
      <alignment horizontal="left" vertical="top" wrapText="1"/>
    </xf>
    <xf numFmtId="0" fontId="6" fillId="0" borderId="1" xfId="7" applyFont="1" applyBorder="1" applyAlignment="1">
      <alignment horizontal="center" vertical="center"/>
    </xf>
    <xf numFmtId="0" fontId="2" fillId="0" borderId="1" xfId="7" applyFont="1" applyBorder="1" applyAlignment="1">
      <alignment horizontal="center" vertical="center"/>
    </xf>
    <xf numFmtId="0" fontId="13" fillId="0" borderId="0" xfId="7" applyFont="1" applyFill="1" applyBorder="1" applyAlignment="1">
      <alignment horizontal="left" vertical="top" wrapText="1"/>
    </xf>
    <xf numFmtId="0" fontId="23" fillId="0" borderId="2" xfId="7" applyFont="1" applyBorder="1" applyAlignment="1">
      <alignment horizontal="center" vertical="top" wrapText="1"/>
    </xf>
    <xf numFmtId="0" fontId="23" fillId="0" borderId="3" xfId="7" applyFont="1" applyBorder="1" applyAlignment="1">
      <alignment horizontal="center" vertical="top" wrapText="1"/>
    </xf>
    <xf numFmtId="0" fontId="23" fillId="0" borderId="4" xfId="7" applyFont="1" applyBorder="1" applyAlignment="1">
      <alignment horizontal="center" vertical="top" wrapText="1"/>
    </xf>
    <xf numFmtId="0" fontId="23" fillId="0" borderId="5" xfId="7" applyFont="1" applyBorder="1" applyAlignment="1">
      <alignment horizontal="center" vertical="top" wrapText="1"/>
    </xf>
    <xf numFmtId="0" fontId="23" fillId="0" borderId="0" xfId="7" applyFont="1" applyBorder="1" applyAlignment="1">
      <alignment horizontal="center" vertical="top" wrapText="1"/>
    </xf>
    <xf numFmtId="0" fontId="23" fillId="0" borderId="6" xfId="7" applyFont="1" applyBorder="1" applyAlignment="1">
      <alignment horizontal="center" vertical="top" wrapText="1"/>
    </xf>
    <xf numFmtId="0" fontId="23" fillId="0" borderId="7" xfId="7" applyFont="1" applyBorder="1" applyAlignment="1">
      <alignment horizontal="center" vertical="top" wrapText="1"/>
    </xf>
    <xf numFmtId="0" fontId="23" fillId="0" borderId="8" xfId="7" applyFont="1" applyBorder="1" applyAlignment="1">
      <alignment horizontal="center" vertical="top" wrapText="1"/>
    </xf>
    <xf numFmtId="0" fontId="23" fillId="0" borderId="9" xfId="7" applyFont="1" applyBorder="1" applyAlignment="1">
      <alignment horizontal="center" vertical="top" wrapText="1"/>
    </xf>
    <xf numFmtId="0" fontId="0" fillId="0" borderId="2" xfId="7" applyFont="1" applyFill="1" applyBorder="1" applyAlignment="1">
      <alignment horizontal="left" vertical="top" wrapText="1"/>
    </xf>
    <xf numFmtId="0" fontId="0" fillId="0" borderId="3" xfId="7" applyFont="1" applyFill="1" applyBorder="1" applyAlignment="1">
      <alignment horizontal="left" vertical="top" wrapText="1"/>
    </xf>
    <xf numFmtId="0" fontId="0" fillId="0" borderId="4" xfId="7" applyFont="1" applyFill="1" applyBorder="1" applyAlignment="1">
      <alignment horizontal="left" vertical="top" wrapText="1"/>
    </xf>
    <xf numFmtId="0" fontId="0" fillId="0" borderId="5" xfId="7" applyFont="1" applyFill="1" applyBorder="1" applyAlignment="1">
      <alignment horizontal="left" vertical="top" wrapText="1"/>
    </xf>
    <xf numFmtId="0" fontId="0" fillId="0" borderId="6" xfId="7" applyFont="1" applyFill="1" applyBorder="1" applyAlignment="1">
      <alignment horizontal="left" vertical="top" wrapText="1"/>
    </xf>
    <xf numFmtId="0" fontId="0" fillId="0" borderId="7" xfId="7" applyFont="1" applyFill="1" applyBorder="1" applyAlignment="1">
      <alignment horizontal="left" vertical="top" wrapText="1"/>
    </xf>
    <xf numFmtId="0" fontId="0" fillId="0" borderId="8" xfId="7" applyFont="1" applyFill="1" applyBorder="1" applyAlignment="1">
      <alignment horizontal="left" vertical="top" wrapText="1"/>
    </xf>
    <xf numFmtId="0" fontId="0" fillId="0" borderId="9" xfId="7" applyFont="1" applyFill="1" applyBorder="1" applyAlignment="1">
      <alignment horizontal="left" vertical="top" wrapText="1"/>
    </xf>
    <xf numFmtId="0" fontId="1" fillId="0" borderId="1" xfId="7" applyFont="1" applyBorder="1" applyAlignment="1">
      <alignment horizontal="center" vertical="center"/>
    </xf>
    <xf numFmtId="0" fontId="9" fillId="2" borderId="41" xfId="7" applyFont="1" applyFill="1" applyBorder="1" applyAlignment="1">
      <alignment horizontal="center" vertical="center"/>
    </xf>
    <xf numFmtId="0" fontId="9" fillId="2" borderId="82" xfId="7" applyFont="1" applyFill="1" applyBorder="1" applyAlignment="1">
      <alignment horizontal="center" vertical="center"/>
    </xf>
    <xf numFmtId="0" fontId="9" fillId="2" borderId="67" xfId="7" applyFont="1" applyFill="1" applyBorder="1" applyAlignment="1">
      <alignment horizontal="center" vertical="center"/>
    </xf>
    <xf numFmtId="0" fontId="9" fillId="2" borderId="52" xfId="7" applyFont="1" applyFill="1" applyBorder="1" applyAlignment="1">
      <alignment horizontal="center" vertical="center"/>
    </xf>
    <xf numFmtId="0" fontId="9" fillId="2" borderId="29" xfId="7" applyFont="1" applyFill="1" applyBorder="1" applyAlignment="1">
      <alignment horizontal="center" vertical="center"/>
    </xf>
    <xf numFmtId="0" fontId="9" fillId="2" borderId="42" xfId="7" applyFont="1" applyFill="1" applyBorder="1" applyAlignment="1">
      <alignment horizontal="center" vertical="center"/>
    </xf>
    <xf numFmtId="0" fontId="9" fillId="2" borderId="77" xfId="7" applyFont="1" applyFill="1" applyBorder="1" applyAlignment="1">
      <alignment horizontal="center" vertical="center"/>
    </xf>
    <xf numFmtId="0" fontId="9" fillId="2" borderId="129" xfId="7" applyFont="1" applyFill="1" applyBorder="1" applyAlignment="1">
      <alignment horizontal="center" vertical="center"/>
    </xf>
    <xf numFmtId="0" fontId="9" fillId="2" borderId="130" xfId="7" applyFont="1" applyFill="1" applyBorder="1" applyAlignment="1">
      <alignment horizontal="center" vertical="center"/>
    </xf>
    <xf numFmtId="0" fontId="9" fillId="2" borderId="131" xfId="7" applyFont="1" applyFill="1" applyBorder="1" applyAlignment="1">
      <alignment horizontal="center" vertical="center"/>
    </xf>
    <xf numFmtId="0" fontId="9" fillId="2" borderId="37" xfId="7" applyFont="1" applyFill="1" applyBorder="1" applyAlignment="1">
      <alignment horizontal="center" vertical="center"/>
    </xf>
    <xf numFmtId="0" fontId="9" fillId="2" borderId="20" xfId="7" applyFont="1" applyFill="1" applyBorder="1" applyAlignment="1">
      <alignment horizontal="center" vertical="center"/>
    </xf>
    <xf numFmtId="0" fontId="0" fillId="0" borderId="0" xfId="7" applyFont="1" applyAlignment="1">
      <alignment horizontal="left" vertical="top" wrapText="1"/>
    </xf>
    <xf numFmtId="0" fontId="1" fillId="0" borderId="0" xfId="7" applyFont="1" applyAlignment="1">
      <alignment horizontal="left" vertical="top" wrapText="1"/>
    </xf>
    <xf numFmtId="0" fontId="2" fillId="0" borderId="1" xfId="7" applyFont="1" applyBorder="1" applyAlignment="1">
      <alignment horizontal="left" vertical="center"/>
    </xf>
    <xf numFmtId="0" fontId="2" fillId="0" borderId="1" xfId="8" applyFont="1" applyBorder="1" applyAlignment="1">
      <alignment horizontal="left" vertical="center"/>
    </xf>
    <xf numFmtId="0" fontId="2" fillId="0" borderId="1" xfId="8" applyFont="1" applyBorder="1" applyAlignment="1">
      <alignment horizontal="center" vertical="center"/>
    </xf>
    <xf numFmtId="0" fontId="0" fillId="0" borderId="0" xfId="8" applyFont="1" applyAlignment="1">
      <alignment horizontal="left" vertical="top" wrapText="1"/>
    </xf>
    <xf numFmtId="0" fontId="1" fillId="0" borderId="0" xfId="8" applyFont="1" applyAlignment="1">
      <alignment horizontal="left" vertical="top"/>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 fillId="0" borderId="5" xfId="8" applyFont="1" applyBorder="1" applyAlignment="1">
      <alignment horizontal="center" vertical="center"/>
    </xf>
    <xf numFmtId="0" fontId="2" fillId="0" borderId="0" xfId="8" applyFont="1" applyBorder="1" applyAlignment="1">
      <alignment horizontal="center" vertical="center"/>
    </xf>
    <xf numFmtId="0" fontId="2" fillId="0" borderId="6" xfId="8" applyFont="1" applyBorder="1" applyAlignment="1">
      <alignment horizontal="center" vertical="center"/>
    </xf>
    <xf numFmtId="0" fontId="2" fillId="0" borderId="7" xfId="8" applyFont="1" applyBorder="1" applyAlignment="1">
      <alignment horizontal="center" vertical="center"/>
    </xf>
    <xf numFmtId="0" fontId="2" fillId="0" borderId="8" xfId="8" applyFont="1" applyBorder="1" applyAlignment="1">
      <alignment horizontal="center" vertical="center"/>
    </xf>
    <xf numFmtId="0" fontId="2" fillId="0" borderId="9" xfId="8" applyFont="1" applyBorder="1" applyAlignment="1">
      <alignment horizontal="center" vertical="center"/>
    </xf>
    <xf numFmtId="0" fontId="1" fillId="0" borderId="0" xfId="8" applyFont="1" applyAlignment="1">
      <alignment horizontal="left" vertical="top" wrapText="1"/>
    </xf>
    <xf numFmtId="0" fontId="42" fillId="11" borderId="1" xfId="8" applyFont="1" applyFill="1" applyBorder="1" applyAlignment="1">
      <alignment horizontal="left" vertical="center"/>
    </xf>
    <xf numFmtId="0" fontId="2" fillId="0" borderId="1" xfId="6" applyFont="1" applyBorder="1" applyAlignment="1">
      <alignment horizontal="left" vertical="center"/>
    </xf>
    <xf numFmtId="0" fontId="2" fillId="0" borderId="1" xfId="6" applyFont="1" applyBorder="1" applyAlignment="1">
      <alignment horizontal="center" vertical="center"/>
    </xf>
    <xf numFmtId="0" fontId="0" fillId="0" borderId="0" xfId="6" applyFont="1" applyAlignment="1">
      <alignment vertical="top" wrapText="1"/>
    </xf>
    <xf numFmtId="0" fontId="0" fillId="0" borderId="0" xfId="0" applyAlignment="1">
      <alignment vertical="top" wrapText="1"/>
    </xf>
    <xf numFmtId="0" fontId="9" fillId="2" borderId="41" xfId="6" applyFont="1" applyFill="1" applyBorder="1" applyAlignment="1">
      <alignment horizontal="center" vertical="center"/>
    </xf>
    <xf numFmtId="0" fontId="9" fillId="2" borderId="67" xfId="6" applyFont="1" applyFill="1" applyBorder="1" applyAlignment="1">
      <alignment horizontal="center" vertical="center"/>
    </xf>
    <xf numFmtId="179" fontId="9" fillId="0" borderId="7" xfId="1" applyNumberFormat="1" applyFont="1" applyBorder="1" applyAlignment="1">
      <alignment horizontal="center" vertical="center"/>
    </xf>
    <xf numFmtId="179" fontId="9" fillId="0" borderId="9" xfId="1" applyNumberFormat="1" applyFont="1" applyBorder="1" applyAlignment="1">
      <alignment horizontal="center" vertical="center"/>
    </xf>
    <xf numFmtId="0" fontId="0" fillId="0" borderId="0" xfId="6" applyFont="1" applyAlignment="1">
      <alignment horizontal="left" vertical="top" wrapText="1"/>
    </xf>
    <xf numFmtId="0" fontId="1" fillId="0" borderId="0" xfId="6" applyFont="1" applyAlignment="1">
      <alignment horizontal="left" vertical="top" wrapText="1"/>
    </xf>
    <xf numFmtId="182" fontId="9" fillId="0" borderId="0" xfId="6" applyNumberFormat="1" applyFont="1" applyFill="1" applyBorder="1" applyAlignment="1">
      <alignment horizontal="center" vertical="center"/>
    </xf>
    <xf numFmtId="0" fontId="9" fillId="0" borderId="0" xfId="6" applyFont="1" applyFill="1" applyBorder="1" applyAlignment="1">
      <alignment horizontal="center" vertical="center"/>
    </xf>
    <xf numFmtId="180" fontId="27" fillId="0" borderId="117" xfId="9" applyNumberFormat="1" applyFont="1" applyBorder="1" applyAlignment="1">
      <alignment horizontal="right" vertical="center" shrinkToFit="1"/>
    </xf>
    <xf numFmtId="180" fontId="27" fillId="0" borderId="113" xfId="9" applyNumberFormat="1" applyFont="1" applyBorder="1" applyAlignment="1">
      <alignment horizontal="right" vertical="center" shrinkToFit="1"/>
    </xf>
    <xf numFmtId="0" fontId="31" fillId="7" borderId="117" xfId="9" applyFont="1" applyFill="1" applyBorder="1" applyAlignment="1">
      <alignment horizontal="center" vertical="center" shrinkToFit="1"/>
    </xf>
    <xf numFmtId="0" fontId="31" fillId="7" borderId="113" xfId="9" applyFont="1" applyFill="1" applyBorder="1" applyAlignment="1">
      <alignment horizontal="center" vertical="center" shrinkToFit="1"/>
    </xf>
    <xf numFmtId="0" fontId="31" fillId="7" borderId="117" xfId="9" applyFont="1" applyFill="1" applyBorder="1" applyAlignment="1">
      <alignment horizontal="center" vertical="center" wrapText="1" shrinkToFit="1"/>
    </xf>
    <xf numFmtId="0" fontId="31" fillId="7" borderId="113" xfId="9" applyFont="1" applyFill="1" applyBorder="1" applyAlignment="1">
      <alignment horizontal="center" vertical="center" wrapText="1" shrinkToFit="1"/>
    </xf>
    <xf numFmtId="0" fontId="31" fillId="7" borderId="107" xfId="9" applyFont="1" applyFill="1" applyBorder="1" applyAlignment="1">
      <alignment horizontal="center" vertical="center" wrapText="1" shrinkToFit="1"/>
    </xf>
    <xf numFmtId="0" fontId="31" fillId="7" borderId="107" xfId="9" applyFont="1" applyFill="1" applyBorder="1" applyAlignment="1">
      <alignment horizontal="center" vertical="center" shrinkToFit="1"/>
    </xf>
    <xf numFmtId="180" fontId="27" fillId="0" borderId="117" xfId="9" applyNumberFormat="1" applyFont="1" applyBorder="1" applyAlignment="1">
      <alignment vertical="center" shrinkToFit="1"/>
    </xf>
    <xf numFmtId="180" fontId="27" fillId="0" borderId="113" xfId="9" applyNumberFormat="1" applyFont="1" applyBorder="1" applyAlignment="1">
      <alignment vertical="center" shrinkToFit="1"/>
    </xf>
    <xf numFmtId="0" fontId="31" fillId="3" borderId="107" xfId="9" applyFont="1" applyFill="1" applyBorder="1" applyAlignment="1">
      <alignment horizontal="center" vertical="center" shrinkToFit="1"/>
    </xf>
    <xf numFmtId="0" fontId="31" fillId="3" borderId="107" xfId="9" applyFont="1" applyFill="1" applyBorder="1" applyAlignment="1">
      <alignment horizontal="center" vertical="center" wrapText="1" shrinkToFit="1"/>
    </xf>
    <xf numFmtId="0" fontId="31" fillId="2" borderId="107" xfId="9" applyFont="1" applyFill="1" applyBorder="1" applyAlignment="1">
      <alignment horizontal="center" vertical="center" shrinkToFit="1"/>
    </xf>
    <xf numFmtId="0" fontId="31" fillId="2" borderId="107" xfId="9" applyFont="1" applyFill="1" applyBorder="1" applyAlignment="1">
      <alignment horizontal="center" vertical="center" wrapText="1" shrinkToFit="1"/>
    </xf>
    <xf numFmtId="186" fontId="27" fillId="0" borderId="117" xfId="9" applyNumberFormat="1" applyFont="1" applyBorder="1" applyAlignment="1">
      <alignment horizontal="right" vertical="center" shrinkToFit="1"/>
    </xf>
    <xf numFmtId="186" fontId="27" fillId="0" borderId="113" xfId="9" applyNumberFormat="1" applyFont="1" applyBorder="1" applyAlignment="1">
      <alignment horizontal="right" vertical="center" shrinkToFit="1"/>
    </xf>
    <xf numFmtId="0" fontId="31" fillId="7" borderId="118" xfId="9" applyFont="1" applyFill="1" applyBorder="1" applyAlignment="1">
      <alignment horizontal="center" vertical="center" shrinkToFit="1"/>
    </xf>
    <xf numFmtId="0" fontId="31" fillId="7" borderId="109" xfId="9" applyFont="1" applyFill="1" applyBorder="1" applyAlignment="1">
      <alignment horizontal="center" vertical="center" shrinkToFit="1"/>
    </xf>
    <xf numFmtId="0" fontId="31" fillId="7" borderId="111" xfId="9" applyFont="1" applyFill="1" applyBorder="1" applyAlignment="1">
      <alignment horizontal="center" vertical="center" shrinkToFit="1"/>
    </xf>
    <xf numFmtId="180" fontId="27" fillId="0" borderId="117" xfId="9" applyNumberFormat="1" applyFont="1" applyFill="1" applyBorder="1" applyAlignment="1">
      <alignment horizontal="right" vertical="center" shrinkToFit="1"/>
    </xf>
    <xf numFmtId="180" fontId="27" fillId="0" borderId="113" xfId="9" applyNumberFormat="1" applyFont="1" applyFill="1" applyBorder="1" applyAlignment="1">
      <alignment horizontal="right" vertical="center" shrinkToFit="1"/>
    </xf>
    <xf numFmtId="0" fontId="25" fillId="8" borderId="0" xfId="9" applyFont="1" applyFill="1" applyBorder="1" applyAlignment="1">
      <alignment horizontal="left" vertical="center" shrinkToFit="1"/>
    </xf>
    <xf numFmtId="0" fontId="25" fillId="8" borderId="0" xfId="9" applyFont="1" applyFill="1" applyBorder="1" applyAlignment="1">
      <alignment horizontal="left" vertical="center" wrapText="1" shrinkToFit="1"/>
    </xf>
    <xf numFmtId="182" fontId="27" fillId="0" borderId="117" xfId="9" applyNumberFormat="1" applyFont="1" applyBorder="1" applyAlignment="1">
      <alignment horizontal="right" vertical="center" shrinkToFit="1"/>
    </xf>
    <xf numFmtId="182" fontId="27" fillId="0" borderId="113" xfId="9" applyNumberFormat="1" applyFont="1" applyBorder="1" applyAlignment="1">
      <alignment horizontal="right" vertical="center" shrinkToFit="1"/>
    </xf>
    <xf numFmtId="0" fontId="25" fillId="3" borderId="107" xfId="9" applyNumberFormat="1" applyFont="1" applyFill="1" applyBorder="1" applyAlignment="1">
      <alignment horizontal="center" vertical="center" wrapText="1" shrinkToFit="1"/>
    </xf>
    <xf numFmtId="0" fontId="9" fillId="0" borderId="109" xfId="9" applyFont="1" applyBorder="1" applyAlignment="1">
      <alignment horizontal="center" vertical="center" shrinkToFit="1"/>
    </xf>
    <xf numFmtId="0" fontId="25" fillId="5" borderId="107" xfId="9" applyNumberFormat="1" applyFont="1" applyFill="1" applyBorder="1" applyAlignment="1">
      <alignment horizontal="center" vertical="center" wrapText="1" shrinkToFit="1"/>
    </xf>
    <xf numFmtId="180" fontId="32" fillId="0" borderId="117" xfId="9" applyNumberFormat="1" applyFont="1" applyFill="1" applyBorder="1" applyAlignment="1">
      <alignment horizontal="right" vertical="center" shrinkToFit="1"/>
    </xf>
    <xf numFmtId="180" fontId="32" fillId="0" borderId="113" xfId="9" applyNumberFormat="1" applyFont="1" applyFill="1" applyBorder="1" applyAlignment="1">
      <alignment horizontal="right" vertical="center" shrinkToFit="1"/>
    </xf>
    <xf numFmtId="0" fontId="25" fillId="4" borderId="107" xfId="9" applyNumberFormat="1" applyFont="1" applyFill="1" applyBorder="1" applyAlignment="1">
      <alignment horizontal="center" vertical="center" wrapText="1" shrinkToFit="1"/>
    </xf>
    <xf numFmtId="182" fontId="32" fillId="0" borderId="117" xfId="9" applyNumberFormat="1" applyFont="1" applyFill="1" applyBorder="1" applyAlignment="1">
      <alignment horizontal="right" vertical="center" shrinkToFit="1"/>
    </xf>
    <xf numFmtId="182" fontId="32" fillId="0" borderId="113" xfId="9" applyNumberFormat="1" applyFont="1" applyFill="1" applyBorder="1" applyAlignment="1">
      <alignment horizontal="right" vertical="center" shrinkToFit="1"/>
    </xf>
    <xf numFmtId="179" fontId="27" fillId="0" borderId="117" xfId="1" applyNumberFormat="1" applyFont="1" applyFill="1" applyBorder="1" applyAlignment="1">
      <alignment horizontal="right" vertical="center" shrinkToFit="1"/>
    </xf>
    <xf numFmtId="179" fontId="27" fillId="0" borderId="113" xfId="1" applyNumberFormat="1" applyFont="1" applyFill="1" applyBorder="1" applyAlignment="1">
      <alignment horizontal="right" vertical="center" shrinkToFit="1"/>
    </xf>
    <xf numFmtId="182" fontId="27" fillId="9" borderId="117" xfId="9" applyNumberFormat="1" applyFont="1" applyFill="1" applyBorder="1" applyAlignment="1">
      <alignment horizontal="right" vertical="center" shrinkToFit="1"/>
    </xf>
    <xf numFmtId="182" fontId="27" fillId="9" borderId="113" xfId="9" applyNumberFormat="1" applyFont="1" applyFill="1" applyBorder="1" applyAlignment="1">
      <alignment horizontal="right" vertical="center" shrinkToFit="1"/>
    </xf>
    <xf numFmtId="180" fontId="27" fillId="9" borderId="117" xfId="9" applyNumberFormat="1" applyFont="1" applyFill="1" applyBorder="1" applyAlignment="1">
      <alignment horizontal="right" vertical="center" shrinkToFit="1"/>
    </xf>
    <xf numFmtId="180" fontId="27" fillId="9" borderId="113" xfId="9" applyNumberFormat="1" applyFont="1" applyFill="1" applyBorder="1" applyAlignment="1">
      <alignment horizontal="right" vertical="center" shrinkToFit="1"/>
    </xf>
    <xf numFmtId="180" fontId="32" fillId="0" borderId="117" xfId="9" applyNumberFormat="1" applyFont="1" applyBorder="1" applyAlignment="1">
      <alignment horizontal="right" vertical="center" shrinkToFit="1"/>
    </xf>
    <xf numFmtId="180" fontId="32" fillId="0" borderId="113" xfId="9" applyNumberFormat="1" applyFont="1" applyBorder="1" applyAlignment="1">
      <alignment horizontal="right" vertical="center" shrinkToFit="1"/>
    </xf>
    <xf numFmtId="186" fontId="32" fillId="0" borderId="117" xfId="9" applyNumberFormat="1" applyFont="1" applyBorder="1" applyAlignment="1">
      <alignment horizontal="right" vertical="center" shrinkToFit="1"/>
    </xf>
    <xf numFmtId="186" fontId="32" fillId="0" borderId="113" xfId="9" applyNumberFormat="1" applyFont="1" applyBorder="1" applyAlignment="1">
      <alignment horizontal="right" vertical="center" shrinkToFit="1"/>
    </xf>
    <xf numFmtId="0" fontId="29" fillId="3" borderId="107" xfId="9" applyFont="1" applyFill="1" applyBorder="1" applyAlignment="1">
      <alignment horizontal="center" vertical="center" wrapText="1" shrinkToFit="1"/>
    </xf>
    <xf numFmtId="0" fontId="29" fillId="3" borderId="107" xfId="9" applyFont="1" applyFill="1" applyBorder="1" applyAlignment="1">
      <alignment horizontal="center" vertical="center" shrinkToFit="1"/>
    </xf>
    <xf numFmtId="183" fontId="27" fillId="0" borderId="117" xfId="9" applyNumberFormat="1" applyFont="1" applyBorder="1" applyAlignment="1">
      <alignment horizontal="right" vertical="center" shrinkToFit="1"/>
    </xf>
    <xf numFmtId="183" fontId="27" fillId="0" borderId="113" xfId="9" applyNumberFormat="1" applyFont="1" applyBorder="1" applyAlignment="1">
      <alignment horizontal="right" vertical="center" shrinkToFit="1"/>
    </xf>
    <xf numFmtId="185" fontId="27" fillId="0" borderId="117" xfId="9" applyNumberFormat="1" applyFont="1" applyBorder="1" applyAlignment="1">
      <alignment horizontal="right" vertical="center" shrinkToFit="1"/>
    </xf>
    <xf numFmtId="185" fontId="27" fillId="0" borderId="113" xfId="9" applyNumberFormat="1" applyFont="1" applyBorder="1" applyAlignment="1">
      <alignment horizontal="right" vertical="center" shrinkToFit="1"/>
    </xf>
    <xf numFmtId="182" fontId="27" fillId="6" borderId="117" xfId="9" applyNumberFormat="1" applyFont="1" applyFill="1" applyBorder="1" applyAlignment="1">
      <alignment horizontal="right" vertical="center" shrinkToFit="1"/>
    </xf>
    <xf numFmtId="182" fontId="27" fillId="6" borderId="113" xfId="9" applyNumberFormat="1" applyFont="1" applyFill="1" applyBorder="1" applyAlignment="1">
      <alignment horizontal="right" vertical="center" shrinkToFit="1"/>
    </xf>
    <xf numFmtId="182" fontId="27" fillId="0" borderId="117" xfId="9" applyNumberFormat="1" applyFont="1" applyBorder="1" applyAlignment="1">
      <alignment vertical="center" shrinkToFit="1"/>
    </xf>
    <xf numFmtId="182" fontId="27" fillId="0" borderId="113" xfId="9" applyNumberFormat="1" applyFont="1" applyBorder="1" applyAlignment="1">
      <alignment vertical="center" shrinkToFit="1"/>
    </xf>
    <xf numFmtId="0" fontId="25" fillId="3" borderId="107" xfId="7" applyFont="1" applyFill="1" applyBorder="1" applyAlignment="1">
      <alignment horizontal="center" vertical="center" shrinkToFit="1"/>
    </xf>
    <xf numFmtId="0" fontId="25" fillId="3" borderId="107" xfId="9" applyFont="1" applyFill="1" applyBorder="1" applyAlignment="1">
      <alignment horizontal="center" vertical="center" shrinkToFit="1"/>
    </xf>
    <xf numFmtId="182" fontId="27" fillId="0" borderId="117" xfId="9" applyNumberFormat="1" applyFont="1" applyFill="1" applyBorder="1" applyAlignment="1">
      <alignment horizontal="right" vertical="center" shrinkToFit="1"/>
    </xf>
    <xf numFmtId="182" fontId="27" fillId="0" borderId="113" xfId="9" applyNumberFormat="1" applyFont="1" applyFill="1" applyBorder="1" applyAlignment="1">
      <alignment horizontal="right" vertical="center" shrinkToFit="1"/>
    </xf>
    <xf numFmtId="0" fontId="31" fillId="3" borderId="132" xfId="9" applyFont="1" applyFill="1" applyBorder="1" applyAlignment="1">
      <alignment horizontal="left" vertical="center" wrapText="1" shrinkToFit="1"/>
    </xf>
    <xf numFmtId="0" fontId="31" fillId="3" borderId="132" xfId="9" applyFont="1" applyFill="1" applyBorder="1" applyAlignment="1">
      <alignment horizontal="left" vertical="center" shrinkToFit="1"/>
    </xf>
    <xf numFmtId="182" fontId="27" fillId="0" borderId="117" xfId="9" applyNumberFormat="1" applyFont="1" applyFill="1" applyBorder="1" applyAlignment="1">
      <alignment horizontal="center" vertical="center" shrinkToFit="1"/>
    </xf>
    <xf numFmtId="182" fontId="27" fillId="0" borderId="113" xfId="9" applyNumberFormat="1" applyFont="1" applyFill="1" applyBorder="1" applyAlignment="1">
      <alignment horizontal="center" vertical="center" shrinkToFit="1"/>
    </xf>
    <xf numFmtId="0" fontId="31" fillId="3" borderId="117" xfId="9" applyFont="1" applyFill="1" applyBorder="1" applyAlignment="1">
      <alignment horizontal="center" vertical="center" wrapText="1" shrinkToFit="1"/>
    </xf>
    <xf numFmtId="0" fontId="31" fillId="3" borderId="113" xfId="9" applyFont="1" applyFill="1" applyBorder="1" applyAlignment="1">
      <alignment horizontal="center" vertical="center" wrapText="1" shrinkToFit="1"/>
    </xf>
    <xf numFmtId="181" fontId="27" fillId="9" borderId="117" xfId="9" applyNumberFormat="1" applyFont="1" applyFill="1" applyBorder="1" applyAlignment="1">
      <alignment horizontal="right" vertical="center" shrinkToFit="1"/>
    </xf>
    <xf numFmtId="181" fontId="27" fillId="9" borderId="113" xfId="9" applyNumberFormat="1" applyFont="1" applyFill="1" applyBorder="1" applyAlignment="1">
      <alignment horizontal="right" vertical="center" shrinkToFit="1"/>
    </xf>
    <xf numFmtId="0" fontId="31" fillId="3" borderId="113" xfId="9" applyFont="1" applyFill="1" applyBorder="1" applyAlignment="1">
      <alignment horizontal="center" vertical="center" shrinkToFit="1"/>
    </xf>
    <xf numFmtId="0" fontId="31" fillId="3" borderId="107" xfId="9" applyFont="1" applyFill="1" applyBorder="1" applyAlignment="1">
      <alignment horizontal="right" vertical="center" shrinkToFit="1"/>
    </xf>
  </cellXfs>
  <cellStyles count="13">
    <cellStyle name="パーセント" xfId="1" builtinId="5"/>
    <cellStyle name="パーセント 2" xfId="10" xr:uid="{00000000-0005-0000-0000-000001000000}"/>
    <cellStyle name="桁区切り" xfId="2" builtinId="6"/>
    <cellStyle name="桁区切り 2" xfId="11" xr:uid="{00000000-0005-0000-0000-000003000000}"/>
    <cellStyle name="通貨" xfId="3" builtinId="7"/>
    <cellStyle name="通貨 2" xfId="12" xr:uid="{00000000-0005-0000-0000-000005000000}"/>
    <cellStyle name="標準" xfId="0" builtinId="0"/>
    <cellStyle name="標準_Sheet1" xfId="4" xr:uid="{00000000-0005-0000-0000-000007000000}"/>
    <cellStyle name="標準_実態調査の概要（２Ｐ目）" xfId="5" xr:uid="{00000000-0005-0000-0000-000008000000}"/>
    <cellStyle name="標準_集計表④" xfId="6" xr:uid="{00000000-0005-0000-0000-000009000000}"/>
    <cellStyle name="標準_調査結果（その１）" xfId="7" xr:uid="{00000000-0005-0000-0000-00000A000000}"/>
    <cellStyle name="標準_調査結果（その２）" xfId="8" xr:uid="{00000000-0005-0000-0000-00000B000000}"/>
    <cellStyle name="標準_労働実態調査表" xfId="9" xr:uid="{00000000-0005-0000-0000-00000C000000}"/>
  </cellStyles>
  <dxfs count="90">
    <dxf>
      <font>
        <condense val="0"/>
        <extend val="0"/>
        <color indexed="9"/>
      </font>
    </dxf>
    <dxf>
      <fill>
        <patternFill>
          <bgColor theme="8" tint="0.59996337778862885"/>
        </patternFill>
      </fill>
    </dxf>
    <dxf>
      <fill>
        <patternFill>
          <bgColor theme="8" tint="0.59996337778862885"/>
        </patternFill>
      </fill>
    </dxf>
    <dxf>
      <fill>
        <patternFill>
          <bgColor theme="8" tint="0.59996337778862885"/>
        </patternFill>
      </fill>
    </dxf>
    <dxf>
      <font>
        <condense val="0"/>
        <extend val="0"/>
        <color indexed="9"/>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3" tint="0.59996337778862885"/>
        </patternFill>
      </fill>
    </dxf>
    <dxf>
      <fill>
        <patternFill>
          <bgColor theme="8" tint="0.59996337778862885"/>
        </patternFill>
      </fill>
    </dxf>
    <dxf>
      <fill>
        <patternFill>
          <bgColor theme="8" tint="0.59996337778862885"/>
        </patternFill>
      </fill>
    </dxf>
    <dxf>
      <font>
        <condense val="0"/>
        <extend val="0"/>
        <color indexed="9"/>
      </font>
    </dxf>
    <dxf>
      <fill>
        <patternFill>
          <bgColor theme="8" tint="0.59996337778862885"/>
        </patternFill>
      </fill>
    </dxf>
    <dxf>
      <fill>
        <patternFill>
          <fgColor indexed="64"/>
          <bgColor theme="8" tint="0.59996337778862885"/>
        </patternFill>
      </fill>
    </dxf>
    <dxf>
      <fill>
        <patternFill>
          <bgColor theme="8" tint="0.59996337778862885"/>
        </patternFill>
      </fill>
    </dxf>
    <dxf>
      <font>
        <condense val="0"/>
        <extend val="0"/>
        <color indexed="9"/>
      </font>
    </dxf>
    <dxf>
      <fill>
        <patternFill>
          <bgColor theme="8" tint="0.59996337778862885"/>
        </patternFill>
      </fill>
    </dxf>
    <dxf>
      <font>
        <condense val="0"/>
        <extend val="0"/>
        <color indexed="9"/>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fgColor indexed="64"/>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fgColor indexed="64"/>
          <bgColor theme="8" tint="0.59996337778862885"/>
        </patternFill>
      </fill>
    </dxf>
    <dxf>
      <fill>
        <patternFill>
          <bgColor theme="8" tint="0.59996337778862885"/>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ont>
        <color auto="1"/>
      </font>
      <fill>
        <patternFill>
          <bgColor theme="8" tint="0.79998168889431442"/>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ont>
        <color auto="1"/>
      </font>
      <fill>
        <patternFill>
          <bgColor theme="8" tint="0.79998168889431442"/>
        </patternFill>
      </fill>
    </dxf>
    <dxf>
      <fill>
        <patternFill>
          <fgColor indexed="64"/>
          <bgColor theme="8" tint="0.59996337778862885"/>
        </patternFill>
      </fill>
    </dxf>
    <dxf>
      <fill>
        <patternFill>
          <bgColor theme="8" tint="0.59996337778862885"/>
        </patternFill>
      </fill>
    </dxf>
    <dxf>
      <fill>
        <patternFill>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CFFD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構成割合</a:t>
            </a:r>
          </a:p>
        </c:rich>
      </c:tx>
      <c:layout>
        <c:manualLayout>
          <c:xMode val="edge"/>
          <c:yMode val="edge"/>
          <c:x val="0.31643222062030979"/>
          <c:y val="1.5643802647412757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3990639902406563"/>
          <c:y val="0.27557197949534284"/>
          <c:w val="0.52018838490259145"/>
          <c:h val="0.66666780370865186"/>
        </c:manualLayout>
      </c:layout>
      <c:pie3DChart>
        <c:varyColors val="1"/>
        <c:ser>
          <c:idx val="0"/>
          <c:order val="0"/>
          <c:tx>
            <c:strRef>
              <c:f>概要②!$AE$22</c:f>
              <c:strCache>
                <c:ptCount val="1"/>
                <c:pt idx="0">
                  <c:v>構成割合</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3B66-4E37-B839-412C305EBCAA}"/>
              </c:ext>
            </c:extLst>
          </c:dPt>
          <c:dPt>
            <c:idx val="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3B66-4E37-B839-412C305EBCAA}"/>
              </c:ext>
            </c:extLst>
          </c:dPt>
          <c:dPt>
            <c:idx val="2"/>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3B66-4E37-B839-412C305EBCAA}"/>
              </c:ext>
            </c:extLst>
          </c:dPt>
          <c:dPt>
            <c:idx val="3"/>
            <c:bubble3D val="0"/>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3B66-4E37-B839-412C305EBCAA}"/>
              </c:ext>
            </c:extLst>
          </c:dPt>
          <c:dPt>
            <c:idx val="4"/>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3B66-4E37-B839-412C305EBCAA}"/>
              </c:ext>
            </c:extLst>
          </c:dPt>
          <c:dPt>
            <c:idx val="5"/>
            <c:bubble3D val="0"/>
            <c:extLst>
              <c:ext xmlns:c16="http://schemas.microsoft.com/office/drawing/2014/chart" uri="{C3380CC4-5D6E-409C-BE32-E72D297353CC}">
                <c16:uniqueId val="{0000000A-3B66-4E37-B839-412C305EBCAA}"/>
              </c:ext>
            </c:extLst>
          </c:dPt>
          <c:dLbls>
            <c:dLbl>
              <c:idx val="0"/>
              <c:layout>
                <c:manualLayout>
                  <c:x val="1.4531070940076152E-2"/>
                  <c:y val="-7.655324672863544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66-4E37-B839-412C305EBCAA}"/>
                </c:ext>
              </c:extLst>
            </c:dLbl>
            <c:dLbl>
              <c:idx val="1"/>
              <c:layout>
                <c:manualLayout>
                  <c:x val="4.6857565339543827E-2"/>
                  <c:y val="8.68639434511119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66-4E37-B839-412C305EBCAA}"/>
                </c:ext>
              </c:extLst>
            </c:dLbl>
            <c:dLbl>
              <c:idx val="2"/>
              <c:layout>
                <c:manualLayout>
                  <c:x val="5.1635799046245983E-4"/>
                  <c:y val="5.99763116253067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B66-4E37-B839-412C305EBCAA}"/>
                </c:ext>
              </c:extLst>
            </c:dLbl>
            <c:dLbl>
              <c:idx val="3"/>
              <c:layout>
                <c:manualLayout>
                  <c:x val="-3.3125281874976896E-2"/>
                  <c:y val="2.84601608914409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B66-4E37-B839-412C305EBCAA}"/>
                </c:ext>
              </c:extLst>
            </c:dLbl>
            <c:dLbl>
              <c:idx val="4"/>
              <c:layout>
                <c:manualLayout>
                  <c:x val="-2.2932091235074472E-2"/>
                  <c:y val="-2.027724873740962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B66-4E37-B839-412C305EBCAA}"/>
                </c:ext>
              </c:extLst>
            </c:dLbl>
            <c:dLbl>
              <c:idx val="5"/>
              <c:layout>
                <c:manualLayout>
                  <c:x val="7.0903404680048798E-2"/>
                  <c:y val="-5.80638070060736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3B66-4E37-B839-412C305EBCAA}"/>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概要②!$AD$23:$AD$28</c:f>
              <c:strCache>
                <c:ptCount val="6"/>
                <c:pt idx="0">
                  <c:v>1～4人</c:v>
                </c:pt>
                <c:pt idx="1">
                  <c:v>5～9人</c:v>
                </c:pt>
                <c:pt idx="2">
                  <c:v>10～29人</c:v>
                </c:pt>
                <c:pt idx="3">
                  <c:v>30～49人</c:v>
                </c:pt>
                <c:pt idx="4">
                  <c:v>50～99人</c:v>
                </c:pt>
                <c:pt idx="5">
                  <c:v>100人以上</c:v>
                </c:pt>
              </c:strCache>
            </c:strRef>
          </c:cat>
          <c:val>
            <c:numRef>
              <c:f>概要②!$AE$23:$AE$28</c:f>
              <c:numCache>
                <c:formatCode>0.0%</c:formatCode>
                <c:ptCount val="6"/>
                <c:pt idx="0">
                  <c:v>0.12597809076682315</c:v>
                </c:pt>
                <c:pt idx="1">
                  <c:v>0.31220657276995306</c:v>
                </c:pt>
                <c:pt idx="2">
                  <c:v>0.352112676056338</c:v>
                </c:pt>
                <c:pt idx="3">
                  <c:v>8.7636932707355245E-2</c:v>
                </c:pt>
                <c:pt idx="4">
                  <c:v>6.5727699530516437E-2</c:v>
                </c:pt>
                <c:pt idx="5">
                  <c:v>5.6338028169014086E-2</c:v>
                </c:pt>
              </c:numCache>
            </c:numRef>
          </c:val>
          <c:extLst>
            <c:ext xmlns:c16="http://schemas.microsoft.com/office/drawing/2014/chart" uri="{C3380CC4-5D6E-409C-BE32-E72D297353CC}">
              <c16:uniqueId val="{0000000B-3B66-4E37-B839-412C305EBCA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709008909097629"/>
          <c:y val="0.23104731042193732"/>
          <c:w val="0.20912676056338031"/>
          <c:h val="0.4363307655135166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従業員の男女別構成　全体</a:t>
            </a:r>
          </a:p>
        </c:rich>
      </c:tx>
      <c:layout>
        <c:manualLayout>
          <c:xMode val="edge"/>
          <c:yMode val="edge"/>
          <c:x val="0.19853709508881923"/>
          <c:y val="1.3322596039131471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0585194875718904"/>
          <c:y val="0.18199355762347888"/>
          <c:w val="0.50156805634405421"/>
          <c:h val="0.80285492722500595"/>
        </c:manualLayout>
      </c:layout>
      <c:pie3DChart>
        <c:varyColors val="1"/>
        <c:ser>
          <c:idx val="0"/>
          <c:order val="0"/>
          <c:tx>
            <c:strRef>
              <c:f>'2（問2）'!$AC$6</c:f>
              <c:strCache>
                <c:ptCount val="1"/>
                <c:pt idx="0">
                  <c:v>従業員構成</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91DB-4E5E-8021-826379021595}"/>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91DB-4E5E-8021-826379021595}"/>
              </c:ext>
            </c:extLst>
          </c:dPt>
          <c:dLbls>
            <c:dLbl>
              <c:idx val="0"/>
              <c:layout>
                <c:manualLayout>
                  <c:x val="7.3404586182213113E-2"/>
                  <c:y val="0.1636363636363636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1DB-4E5E-8021-826379021595}"/>
                </c:ext>
              </c:extLst>
            </c:dLbl>
            <c:dLbl>
              <c:idx val="1"/>
              <c:layout>
                <c:manualLayout>
                  <c:x val="-2.7655649626868738E-2"/>
                  <c:y val="-0.1743390598902409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1DB-4E5E-8021-826379021595}"/>
                </c:ext>
              </c:extLst>
            </c:dLbl>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'2（問2）'!$AD$5:$AE$5</c:f>
              <c:strCache>
                <c:ptCount val="2"/>
                <c:pt idx="0">
                  <c:v>男　性</c:v>
                </c:pt>
                <c:pt idx="1">
                  <c:v>女　性</c:v>
                </c:pt>
              </c:strCache>
            </c:strRef>
          </c:cat>
          <c:val>
            <c:numRef>
              <c:f>'2（問2）'!$AD$6:$AE$6</c:f>
              <c:numCache>
                <c:formatCode>0.0%</c:formatCode>
                <c:ptCount val="2"/>
                <c:pt idx="0">
                  <c:v>0.52586923565944543</c:v>
                </c:pt>
                <c:pt idx="1">
                  <c:v>0.47413076434055457</c:v>
                </c:pt>
              </c:numCache>
            </c:numRef>
          </c:val>
          <c:extLst>
            <c:ext xmlns:c16="http://schemas.microsoft.com/office/drawing/2014/chart" uri="{C3380CC4-5D6E-409C-BE32-E72D297353CC}">
              <c16:uniqueId val="{00000004-91DB-4E5E-8021-82637902159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5966693818445108"/>
          <c:y val="0.24773860653781915"/>
          <c:w val="0.1621316614420063"/>
          <c:h val="0.2315396086852779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36433583195973"/>
          <c:y val="3.9682642202593321E-2"/>
          <c:w val="0.6797998886502824"/>
          <c:h val="0.89153669481826336"/>
        </c:manualLayout>
      </c:layout>
      <c:barChart>
        <c:barDir val="bar"/>
        <c:grouping val="clustered"/>
        <c:varyColors val="0"/>
        <c:ser>
          <c:idx val="0"/>
          <c:order val="0"/>
          <c:tx>
            <c:strRef>
              <c:f>'23（問9）'!$AW$10</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8.8889207030939318E-2"/>
                  <c:y val="2.8218694885361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E1-4EFD-9D29-12C16616D68E}"/>
                </c:ext>
              </c:extLst>
            </c:dLbl>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'23（問9）'!$AV$11:$AV$17</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'23（問9）'!$AW$11:$AW$17</c:f>
              <c:numCache>
                <c:formatCode>0.0%</c:formatCode>
                <c:ptCount val="7"/>
                <c:pt idx="0">
                  <c:v>0</c:v>
                </c:pt>
                <c:pt idx="1">
                  <c:v>0.69047619047619047</c:v>
                </c:pt>
                <c:pt idx="2">
                  <c:v>0.6827586206896552</c:v>
                </c:pt>
                <c:pt idx="3">
                  <c:v>0.76190476190476186</c:v>
                </c:pt>
                <c:pt idx="4">
                  <c:v>0.81215469613259672</c:v>
                </c:pt>
                <c:pt idx="5">
                  <c:v>0.8</c:v>
                </c:pt>
                <c:pt idx="6">
                  <c:v>0.5714285714285714</c:v>
                </c:pt>
              </c:numCache>
            </c:numRef>
          </c:val>
          <c:extLst>
            <c:ext xmlns:c16="http://schemas.microsoft.com/office/drawing/2014/chart" uri="{C3380CC4-5D6E-409C-BE32-E72D297353CC}">
              <c16:uniqueId val="{00000001-8EE1-4EFD-9D29-12C16616D68E}"/>
            </c:ext>
          </c:extLst>
        </c:ser>
        <c:ser>
          <c:idx val="1"/>
          <c:order val="1"/>
          <c:tx>
            <c:strRef>
              <c:f>'23（問9）'!$AX$10</c:f>
              <c:strCache>
                <c:ptCount val="1"/>
                <c:pt idx="0">
                  <c:v>雇用保険</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'23（問9）'!$AV$11:$AV$17</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'23（問9）'!$AX$11:$AX$17</c:f>
              <c:numCache>
                <c:formatCode>0.0%</c:formatCode>
                <c:ptCount val="7"/>
                <c:pt idx="0">
                  <c:v>0</c:v>
                </c:pt>
                <c:pt idx="1">
                  <c:v>0.6428571428571429</c:v>
                </c:pt>
                <c:pt idx="2">
                  <c:v>0.6827586206896552</c:v>
                </c:pt>
                <c:pt idx="3">
                  <c:v>0.7142857142857143</c:v>
                </c:pt>
                <c:pt idx="4">
                  <c:v>0.76243093922651939</c:v>
                </c:pt>
                <c:pt idx="5">
                  <c:v>0.51428571428571423</c:v>
                </c:pt>
                <c:pt idx="6">
                  <c:v>0.42857142857142855</c:v>
                </c:pt>
              </c:numCache>
            </c:numRef>
          </c:val>
          <c:extLst>
            <c:ext xmlns:c16="http://schemas.microsoft.com/office/drawing/2014/chart" uri="{C3380CC4-5D6E-409C-BE32-E72D297353CC}">
              <c16:uniqueId val="{00000002-8EE1-4EFD-9D29-12C16616D68E}"/>
            </c:ext>
          </c:extLst>
        </c:ser>
        <c:ser>
          <c:idx val="2"/>
          <c:order val="2"/>
          <c:tx>
            <c:strRef>
              <c:f>'23（問9）'!$AY$10</c:f>
              <c:strCache>
                <c:ptCount val="1"/>
                <c:pt idx="0">
                  <c:v>厚生年金</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'23（問9）'!$AV$11:$AV$17</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'23（問9）'!$AY$11:$AY$17</c:f>
              <c:numCache>
                <c:formatCode>0.0%</c:formatCode>
                <c:ptCount val="7"/>
                <c:pt idx="0">
                  <c:v>0</c:v>
                </c:pt>
                <c:pt idx="1">
                  <c:v>0.46825396825396826</c:v>
                </c:pt>
                <c:pt idx="2">
                  <c:v>0.52413793103448281</c:v>
                </c:pt>
                <c:pt idx="3">
                  <c:v>0.42857142857142855</c:v>
                </c:pt>
                <c:pt idx="4">
                  <c:v>0.53038674033149169</c:v>
                </c:pt>
                <c:pt idx="5">
                  <c:v>0.22857142857142856</c:v>
                </c:pt>
                <c:pt idx="6">
                  <c:v>0.2857142857142857</c:v>
                </c:pt>
              </c:numCache>
            </c:numRef>
          </c:val>
          <c:extLst>
            <c:ext xmlns:c16="http://schemas.microsoft.com/office/drawing/2014/chart" uri="{C3380CC4-5D6E-409C-BE32-E72D297353CC}">
              <c16:uniqueId val="{00000003-8EE1-4EFD-9D29-12C16616D68E}"/>
            </c:ext>
          </c:extLst>
        </c:ser>
        <c:ser>
          <c:idx val="3"/>
          <c:order val="3"/>
          <c:tx>
            <c:strRef>
              <c:f>'23（問9）'!$AZ$10</c:f>
              <c:strCache>
                <c:ptCount val="1"/>
                <c:pt idx="0">
                  <c:v>健康保険</c:v>
                </c:pt>
              </c:strCache>
            </c:strRef>
          </c:tx>
          <c:spPr>
            <a:solidFill>
              <a:srgbClr val="FFFFFF"/>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'23（問9）'!$AV$11:$AV$17</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'23（問9）'!$AZ$11:$AZ$17</c:f>
              <c:numCache>
                <c:formatCode>0.0%</c:formatCode>
                <c:ptCount val="7"/>
                <c:pt idx="0">
                  <c:v>0</c:v>
                </c:pt>
                <c:pt idx="1">
                  <c:v>0.48412698412698413</c:v>
                </c:pt>
                <c:pt idx="2">
                  <c:v>0.53103448275862064</c:v>
                </c:pt>
                <c:pt idx="3">
                  <c:v>0.42857142857142855</c:v>
                </c:pt>
                <c:pt idx="4">
                  <c:v>0.55801104972375692</c:v>
                </c:pt>
                <c:pt idx="5">
                  <c:v>0.2857142857142857</c:v>
                </c:pt>
                <c:pt idx="6">
                  <c:v>0.2857142857142857</c:v>
                </c:pt>
              </c:numCache>
            </c:numRef>
          </c:val>
          <c:extLst>
            <c:ext xmlns:c16="http://schemas.microsoft.com/office/drawing/2014/chart" uri="{C3380CC4-5D6E-409C-BE32-E72D297353CC}">
              <c16:uniqueId val="{00000004-8EE1-4EFD-9D29-12C16616D68E}"/>
            </c:ext>
          </c:extLst>
        </c:ser>
        <c:dLbls>
          <c:showLegendKey val="0"/>
          <c:showVal val="0"/>
          <c:showCatName val="0"/>
          <c:showSerName val="0"/>
          <c:showPercent val="0"/>
          <c:showBubbleSize val="0"/>
        </c:dLbls>
        <c:gapWidth val="100"/>
        <c:overlap val="-10"/>
        <c:axId val="112398720"/>
        <c:axId val="112400256"/>
      </c:barChart>
      <c:catAx>
        <c:axId val="1123987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2400256"/>
        <c:crosses val="autoZero"/>
        <c:auto val="1"/>
        <c:lblAlgn val="ctr"/>
        <c:lblOffset val="100"/>
        <c:tickLblSkip val="1"/>
        <c:tickMarkSkip val="1"/>
        <c:noMultiLvlLbl val="0"/>
      </c:catAx>
      <c:valAx>
        <c:axId val="112400256"/>
        <c:scaling>
          <c:orientation val="minMax"/>
          <c:max val="1"/>
        </c:scaling>
        <c:delete val="0"/>
        <c:axPos val="b"/>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2398720"/>
        <c:crosses val="autoZero"/>
        <c:crossBetween val="between"/>
      </c:valAx>
      <c:spPr>
        <a:noFill/>
        <a:ln w="25400">
          <a:noFill/>
        </a:ln>
      </c:spPr>
    </c:plotArea>
    <c:legend>
      <c:legendPos val="r"/>
      <c:layout>
        <c:manualLayout>
          <c:xMode val="edge"/>
          <c:yMode val="edge"/>
          <c:x val="0.75151737850950451"/>
          <c:y val="3.7038703495396438E-2"/>
          <c:w val="0.218182454465919"/>
          <c:h val="0.193122248607812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6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規模別 </a:t>
            </a:r>
          </a:p>
        </c:rich>
      </c:tx>
      <c:layout>
        <c:manualLayout>
          <c:xMode val="edge"/>
          <c:yMode val="edge"/>
          <c:x val="0.45538526145770236"/>
          <c:y val="2.2624434389140271E-2"/>
        </c:manualLayout>
      </c:layout>
      <c:overlay val="0"/>
      <c:spPr>
        <a:noFill/>
        <a:ln w="25400">
          <a:noFill/>
        </a:ln>
      </c:spPr>
    </c:title>
    <c:autoTitleDeleted val="0"/>
    <c:plotArea>
      <c:layout>
        <c:manualLayout>
          <c:layoutTarget val="inner"/>
          <c:xMode val="edge"/>
          <c:yMode val="edge"/>
          <c:x val="0.16615416919038964"/>
          <c:y val="0.11764705882352941"/>
          <c:w val="0.72378114274177263"/>
          <c:h val="0.78280542986425339"/>
        </c:manualLayout>
      </c:layout>
      <c:barChart>
        <c:barDir val="bar"/>
        <c:grouping val="clustered"/>
        <c:varyColors val="0"/>
        <c:ser>
          <c:idx val="0"/>
          <c:order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'23（問9）'!$AV$31:$AV$33</c:f>
              <c:strCache>
                <c:ptCount val="3"/>
                <c:pt idx="0">
                  <c:v>10～29人</c:v>
                </c:pt>
                <c:pt idx="1">
                  <c:v>5～9人</c:v>
                </c:pt>
                <c:pt idx="2">
                  <c:v>1～4人</c:v>
                </c:pt>
              </c:strCache>
            </c:strRef>
          </c:cat>
          <c:val>
            <c:numRef>
              <c:f>'23（問9）'!$AW$31:$AW$33</c:f>
              <c:numCache>
                <c:formatCode>0.0%</c:formatCode>
                <c:ptCount val="3"/>
                <c:pt idx="0">
                  <c:v>0.69333333333333336</c:v>
                </c:pt>
                <c:pt idx="1">
                  <c:v>0.49122807017543857</c:v>
                </c:pt>
                <c:pt idx="2">
                  <c:v>0.44720496894409939</c:v>
                </c:pt>
              </c:numCache>
            </c:numRef>
          </c:val>
          <c:extLst>
            <c:ext xmlns:c16="http://schemas.microsoft.com/office/drawing/2014/chart" uri="{C3380CC4-5D6E-409C-BE32-E72D297353CC}">
              <c16:uniqueId val="{00000000-87F1-439D-A0FB-01CA0F06C2CE}"/>
            </c:ext>
          </c:extLst>
        </c:ser>
        <c:ser>
          <c:idx val="1"/>
          <c:order val="1"/>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'23（問9）'!$AV$31:$AV$33</c:f>
              <c:strCache>
                <c:ptCount val="3"/>
                <c:pt idx="0">
                  <c:v>10～29人</c:v>
                </c:pt>
                <c:pt idx="1">
                  <c:v>5～9人</c:v>
                </c:pt>
                <c:pt idx="2">
                  <c:v>1～4人</c:v>
                </c:pt>
              </c:strCache>
            </c:strRef>
          </c:cat>
          <c:val>
            <c:numRef>
              <c:f>'23（問9）'!$AX$31:$AX$33</c:f>
              <c:numCache>
                <c:formatCode>0.0%</c:formatCode>
                <c:ptCount val="3"/>
                <c:pt idx="0">
                  <c:v>0.65111111111111108</c:v>
                </c:pt>
                <c:pt idx="1">
                  <c:v>0.46115288220551376</c:v>
                </c:pt>
                <c:pt idx="2">
                  <c:v>0.37888198757763975</c:v>
                </c:pt>
              </c:numCache>
            </c:numRef>
          </c:val>
          <c:extLst>
            <c:ext xmlns:c16="http://schemas.microsoft.com/office/drawing/2014/chart" uri="{C3380CC4-5D6E-409C-BE32-E72D297353CC}">
              <c16:uniqueId val="{00000001-87F1-439D-A0FB-01CA0F06C2CE}"/>
            </c:ext>
          </c:extLst>
        </c:ser>
        <c:ser>
          <c:idx val="2"/>
          <c:order val="2"/>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'23（問9）'!$AV$31:$AV$33</c:f>
              <c:strCache>
                <c:ptCount val="3"/>
                <c:pt idx="0">
                  <c:v>10～29人</c:v>
                </c:pt>
                <c:pt idx="1">
                  <c:v>5～9人</c:v>
                </c:pt>
                <c:pt idx="2">
                  <c:v>1～4人</c:v>
                </c:pt>
              </c:strCache>
            </c:strRef>
          </c:cat>
          <c:val>
            <c:numRef>
              <c:f>'23（問9）'!$AY$31:$AY$33</c:f>
              <c:numCache>
                <c:formatCode>0.0%</c:formatCode>
                <c:ptCount val="3"/>
                <c:pt idx="0">
                  <c:v>0.41333333333333333</c:v>
                </c:pt>
                <c:pt idx="1">
                  <c:v>0.27568922305764409</c:v>
                </c:pt>
                <c:pt idx="2">
                  <c:v>0.2236024844720497</c:v>
                </c:pt>
              </c:numCache>
            </c:numRef>
          </c:val>
          <c:extLst>
            <c:ext xmlns:c16="http://schemas.microsoft.com/office/drawing/2014/chart" uri="{C3380CC4-5D6E-409C-BE32-E72D297353CC}">
              <c16:uniqueId val="{00000002-87F1-439D-A0FB-01CA0F06C2CE}"/>
            </c:ext>
          </c:extLst>
        </c:ser>
        <c:ser>
          <c:idx val="3"/>
          <c:order val="3"/>
          <c:spPr>
            <a:solidFill>
              <a:srgbClr val="FFFFFF"/>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'23（問9）'!$AV$31:$AV$33</c:f>
              <c:strCache>
                <c:ptCount val="3"/>
                <c:pt idx="0">
                  <c:v>10～29人</c:v>
                </c:pt>
                <c:pt idx="1">
                  <c:v>5～9人</c:v>
                </c:pt>
                <c:pt idx="2">
                  <c:v>1～4人</c:v>
                </c:pt>
              </c:strCache>
            </c:strRef>
          </c:cat>
          <c:val>
            <c:numRef>
              <c:f>'23（問9）'!$AZ$31:$AZ$33</c:f>
              <c:numCache>
                <c:formatCode>0.0%</c:formatCode>
                <c:ptCount val="3"/>
                <c:pt idx="0">
                  <c:v>0.43555555555555553</c:v>
                </c:pt>
                <c:pt idx="1">
                  <c:v>0.2932330827067669</c:v>
                </c:pt>
                <c:pt idx="2">
                  <c:v>0.2484472049689441</c:v>
                </c:pt>
              </c:numCache>
            </c:numRef>
          </c:val>
          <c:extLst>
            <c:ext xmlns:c16="http://schemas.microsoft.com/office/drawing/2014/chart" uri="{C3380CC4-5D6E-409C-BE32-E72D297353CC}">
              <c16:uniqueId val="{00000003-87F1-439D-A0FB-01CA0F06C2CE}"/>
            </c:ext>
          </c:extLst>
        </c:ser>
        <c:dLbls>
          <c:showLegendKey val="0"/>
          <c:showVal val="0"/>
          <c:showCatName val="0"/>
          <c:showSerName val="0"/>
          <c:showPercent val="0"/>
          <c:showBubbleSize val="0"/>
        </c:dLbls>
        <c:gapWidth val="70"/>
        <c:overlap val="-10"/>
        <c:axId val="112449024"/>
        <c:axId val="112450560"/>
      </c:barChart>
      <c:catAx>
        <c:axId val="1124490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2450560"/>
        <c:crosses val="autoZero"/>
        <c:auto val="1"/>
        <c:lblAlgn val="ctr"/>
        <c:lblOffset val="100"/>
        <c:tickLblSkip val="1"/>
        <c:tickMarkSkip val="1"/>
        <c:noMultiLvlLbl val="0"/>
      </c:catAx>
      <c:valAx>
        <c:axId val="112450560"/>
        <c:scaling>
          <c:orientation val="minMax"/>
          <c:max val="1"/>
        </c:scaling>
        <c:delete val="0"/>
        <c:axPos val="b"/>
        <c:numFmt formatCode="0.0%"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2449024"/>
        <c:crosses val="autoZero"/>
        <c:crossBetween val="between"/>
        <c:majorUnit val="0.2"/>
        <c:minorUnit val="4.0000000000000008E-2"/>
      </c:valAx>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60642570281124"/>
          <c:y val="8.4444810958380898E-2"/>
          <c:w val="0.67971887550200805"/>
          <c:h val="0.80000347223729273"/>
        </c:manualLayout>
      </c:layout>
      <c:barChart>
        <c:barDir val="bar"/>
        <c:grouping val="clustered"/>
        <c:varyColors val="0"/>
        <c:ser>
          <c:idx val="0"/>
          <c:order val="0"/>
          <c:tx>
            <c:strRef>
              <c:f>'23（問9）'!$AW$27</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1.204819277108433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A0-4619-8BDF-03233EC10F70}"/>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'23（問9）'!$AV$28:$AV$30</c:f>
              <c:strCache>
                <c:ptCount val="3"/>
                <c:pt idx="0">
                  <c:v>100人以上</c:v>
                </c:pt>
                <c:pt idx="1">
                  <c:v>50～99人</c:v>
                </c:pt>
                <c:pt idx="2">
                  <c:v>30～49人</c:v>
                </c:pt>
              </c:strCache>
            </c:strRef>
          </c:cat>
          <c:val>
            <c:numRef>
              <c:f>'23（問9）'!$AW$28:$AW$30</c:f>
              <c:numCache>
                <c:formatCode>0.0%</c:formatCode>
                <c:ptCount val="3"/>
                <c:pt idx="0">
                  <c:v>0.95833333333333337</c:v>
                </c:pt>
                <c:pt idx="1">
                  <c:v>0.8928571428571429</c:v>
                </c:pt>
                <c:pt idx="2">
                  <c:v>0.8839285714285714</c:v>
                </c:pt>
              </c:numCache>
            </c:numRef>
          </c:val>
          <c:extLst>
            <c:ext xmlns:c16="http://schemas.microsoft.com/office/drawing/2014/chart" uri="{C3380CC4-5D6E-409C-BE32-E72D297353CC}">
              <c16:uniqueId val="{00000001-EFA0-4619-8BDF-03233EC10F70}"/>
            </c:ext>
          </c:extLst>
        </c:ser>
        <c:ser>
          <c:idx val="1"/>
          <c:order val="1"/>
          <c:tx>
            <c:strRef>
              <c:f>'23（問9）'!$AX$27</c:f>
              <c:strCache>
                <c:ptCount val="1"/>
                <c:pt idx="0">
                  <c:v>雇用保険</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1"/>
              <c:layout>
                <c:manualLayout>
                  <c:x val="-1.204819277108433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A0-4619-8BDF-03233EC10F70}"/>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'23（問9）'!$AV$28:$AV$30</c:f>
              <c:strCache>
                <c:ptCount val="3"/>
                <c:pt idx="0">
                  <c:v>100人以上</c:v>
                </c:pt>
                <c:pt idx="1">
                  <c:v>50～99人</c:v>
                </c:pt>
                <c:pt idx="2">
                  <c:v>30～49人</c:v>
                </c:pt>
              </c:strCache>
            </c:strRef>
          </c:cat>
          <c:val>
            <c:numRef>
              <c:f>'23（問9）'!$AX$28:$AX$30</c:f>
              <c:numCache>
                <c:formatCode>0.0%</c:formatCode>
                <c:ptCount val="3"/>
                <c:pt idx="0">
                  <c:v>0.91666666666666663</c:v>
                </c:pt>
                <c:pt idx="1">
                  <c:v>0.86904761904761907</c:v>
                </c:pt>
                <c:pt idx="2">
                  <c:v>0.8660714285714286</c:v>
                </c:pt>
              </c:numCache>
            </c:numRef>
          </c:val>
          <c:extLst>
            <c:ext xmlns:c16="http://schemas.microsoft.com/office/drawing/2014/chart" uri="{C3380CC4-5D6E-409C-BE32-E72D297353CC}">
              <c16:uniqueId val="{00000003-EFA0-4619-8BDF-03233EC10F70}"/>
            </c:ext>
          </c:extLst>
        </c:ser>
        <c:ser>
          <c:idx val="2"/>
          <c:order val="2"/>
          <c:tx>
            <c:strRef>
              <c:f>'23（問9）'!$AY$27</c:f>
              <c:strCache>
                <c:ptCount val="1"/>
                <c:pt idx="0">
                  <c:v>厚生年金</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204819277108433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A0-4619-8BDF-03233EC10F70}"/>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'23（問9）'!$AV$28:$AV$30</c:f>
              <c:strCache>
                <c:ptCount val="3"/>
                <c:pt idx="0">
                  <c:v>100人以上</c:v>
                </c:pt>
                <c:pt idx="1">
                  <c:v>50～99人</c:v>
                </c:pt>
                <c:pt idx="2">
                  <c:v>30～49人</c:v>
                </c:pt>
              </c:strCache>
            </c:strRef>
          </c:cat>
          <c:val>
            <c:numRef>
              <c:f>'23（問9）'!$AY$28:$AY$30</c:f>
              <c:numCache>
                <c:formatCode>0.0%</c:formatCode>
                <c:ptCount val="3"/>
                <c:pt idx="0">
                  <c:v>0.83333333333333337</c:v>
                </c:pt>
                <c:pt idx="1">
                  <c:v>0.63095238095238093</c:v>
                </c:pt>
                <c:pt idx="2">
                  <c:v>0.6339285714285714</c:v>
                </c:pt>
              </c:numCache>
            </c:numRef>
          </c:val>
          <c:extLst>
            <c:ext xmlns:c16="http://schemas.microsoft.com/office/drawing/2014/chart" uri="{C3380CC4-5D6E-409C-BE32-E72D297353CC}">
              <c16:uniqueId val="{00000005-EFA0-4619-8BDF-03233EC10F70}"/>
            </c:ext>
          </c:extLst>
        </c:ser>
        <c:ser>
          <c:idx val="3"/>
          <c:order val="3"/>
          <c:tx>
            <c:strRef>
              <c:f>'23（問9）'!$AZ$27</c:f>
              <c:strCache>
                <c:ptCount val="1"/>
                <c:pt idx="0">
                  <c:v>健康保険</c:v>
                </c:pt>
              </c:strCache>
            </c:strRef>
          </c:tx>
          <c:spPr>
            <a:solidFill>
              <a:srgbClr val="FFFFFF"/>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'23（問9）'!$AV$28:$AV$30</c:f>
              <c:strCache>
                <c:ptCount val="3"/>
                <c:pt idx="0">
                  <c:v>100人以上</c:v>
                </c:pt>
                <c:pt idx="1">
                  <c:v>50～99人</c:v>
                </c:pt>
                <c:pt idx="2">
                  <c:v>30～49人</c:v>
                </c:pt>
              </c:strCache>
            </c:strRef>
          </c:cat>
          <c:val>
            <c:numRef>
              <c:f>'23（問9）'!$AZ$28:$AZ$30</c:f>
              <c:numCache>
                <c:formatCode>0.0%</c:formatCode>
                <c:ptCount val="3"/>
                <c:pt idx="0">
                  <c:v>0.83333333333333337</c:v>
                </c:pt>
                <c:pt idx="1">
                  <c:v>0.65476190476190477</c:v>
                </c:pt>
                <c:pt idx="2">
                  <c:v>0.6428571428571429</c:v>
                </c:pt>
              </c:numCache>
            </c:numRef>
          </c:val>
          <c:extLst>
            <c:ext xmlns:c16="http://schemas.microsoft.com/office/drawing/2014/chart" uri="{C3380CC4-5D6E-409C-BE32-E72D297353CC}">
              <c16:uniqueId val="{00000006-EFA0-4619-8BDF-03233EC10F70}"/>
            </c:ext>
          </c:extLst>
        </c:ser>
        <c:dLbls>
          <c:showLegendKey val="0"/>
          <c:showVal val="0"/>
          <c:showCatName val="0"/>
          <c:showSerName val="0"/>
          <c:showPercent val="0"/>
          <c:showBubbleSize val="0"/>
        </c:dLbls>
        <c:gapWidth val="100"/>
        <c:overlap val="-10"/>
        <c:axId val="113089152"/>
        <c:axId val="113107328"/>
      </c:barChart>
      <c:catAx>
        <c:axId val="1130891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3107328"/>
        <c:crosses val="autoZero"/>
        <c:auto val="1"/>
        <c:lblAlgn val="ctr"/>
        <c:lblOffset val="100"/>
        <c:tickLblSkip val="1"/>
        <c:tickMarkSkip val="1"/>
        <c:noMultiLvlLbl val="0"/>
      </c:catAx>
      <c:valAx>
        <c:axId val="113107328"/>
        <c:scaling>
          <c:orientation val="minMax"/>
          <c:max val="1"/>
        </c:scaling>
        <c:delete val="0"/>
        <c:axPos val="b"/>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3089152"/>
        <c:crosses val="autoZero"/>
        <c:crossBetween val="between"/>
      </c:valAx>
      <c:spPr>
        <a:noFill/>
        <a:ln w="25400">
          <a:noFill/>
        </a:ln>
      </c:spPr>
    </c:plotArea>
    <c:legend>
      <c:legendPos val="r"/>
      <c:layout>
        <c:manualLayout>
          <c:xMode val="edge"/>
          <c:yMode val="edge"/>
          <c:x val="0.80020080321285136"/>
          <c:y val="3.7037970253718293E-2"/>
          <c:w val="0.19277108433734941"/>
          <c:h val="0.294816214639836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従業員の削減（業種別）</a:t>
            </a:r>
          </a:p>
        </c:rich>
      </c:tx>
      <c:layout>
        <c:manualLayout>
          <c:xMode val="edge"/>
          <c:yMode val="edge"/>
          <c:x val="0.38496240601503762"/>
          <c:y val="3.3802800145732489E-2"/>
        </c:manualLayout>
      </c:layout>
      <c:overlay val="0"/>
      <c:spPr>
        <a:noFill/>
        <a:ln w="25400">
          <a:noFill/>
        </a:ln>
      </c:spPr>
    </c:title>
    <c:autoTitleDeleted val="0"/>
    <c:plotArea>
      <c:layout>
        <c:manualLayout>
          <c:layoutTarget val="inner"/>
          <c:xMode val="edge"/>
          <c:yMode val="edge"/>
          <c:x val="0.13497231198307066"/>
          <c:y val="0.13521149850813891"/>
          <c:w val="0.63157894736842102"/>
          <c:h val="0.76056442639253186"/>
        </c:manualLayout>
      </c:layout>
      <c:barChart>
        <c:barDir val="bar"/>
        <c:grouping val="stacked"/>
        <c:varyColors val="0"/>
        <c:ser>
          <c:idx val="0"/>
          <c:order val="0"/>
          <c:tx>
            <c:strRef>
              <c:f>'24（問6）'!$BN$10</c:f>
              <c:strCache>
                <c:ptCount val="1"/>
                <c:pt idx="0">
                  <c:v>正社員</c:v>
                </c:pt>
              </c:strCache>
            </c:strRef>
          </c:tx>
          <c:spPr>
            <a:pattFill prst="pct90">
              <a:fgClr>
                <a:schemeClr val="tx1"/>
              </a:fgClr>
              <a:bgClr>
                <a:schemeClr val="bg1"/>
              </a:bgClr>
            </a:pattFill>
            <a:ln w="12700">
              <a:solidFill>
                <a:srgbClr val="000000"/>
              </a:solidFill>
              <a:prstDash val="solid"/>
            </a:ln>
          </c:spPr>
          <c:invertIfNegative val="0"/>
          <c:dLbls>
            <c:dLbl>
              <c:idx val="1"/>
              <c:layout>
                <c:manualLayout>
                  <c:x val="6.0149074149157431E-3"/>
                  <c:y val="3.78554161562146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B9-4887-8CF4-D7BB23B5DDA5}"/>
                </c:ext>
              </c:extLst>
            </c:dLbl>
            <c:dLbl>
              <c:idx val="3"/>
              <c:layout>
                <c:manualLayout>
                  <c:x val="2.9821717787300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53-40A7-B655-5C5270B2F44B}"/>
                </c:ext>
              </c:extLst>
            </c:dLbl>
            <c:dLbl>
              <c:idx val="4"/>
              <c:layout>
                <c:manualLayout>
                  <c:x val="8.4255354055017863E-3"/>
                  <c:y val="7.57078515709990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B9-4887-8CF4-D7BB23B5DDA5}"/>
                </c:ext>
              </c:extLst>
            </c:dLbl>
            <c:dLbl>
              <c:idx val="5"/>
              <c:layout>
                <c:manualLayout>
                  <c:x val="0"/>
                  <c:y val="-5.2997582618700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DD-43E3-9761-9C14E8C7F6D0}"/>
                </c:ext>
              </c:extLst>
            </c:dLbl>
            <c:dLbl>
              <c:idx val="6"/>
              <c:layout>
                <c:manualLayout>
                  <c:x val="3.598878640793414E-2"/>
                  <c:y val="-6.940079456249262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B9-4887-8CF4-D7BB23B5DDA5}"/>
                </c:ext>
              </c:extLst>
            </c:dLbl>
            <c:dLbl>
              <c:idx val="7"/>
              <c:layout>
                <c:manualLayout>
                  <c:x val="4.36877990194681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B9-4887-8CF4-D7BB23B5DDA5}"/>
                </c:ext>
              </c:extLst>
            </c:dLbl>
            <c:dLbl>
              <c:idx val="9"/>
              <c:layout>
                <c:manualLayout>
                  <c:x val="-1.700855452803238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B9-4887-8CF4-D7BB23B5DDA5}"/>
                </c:ext>
              </c:extLst>
            </c:dLbl>
            <c:dLbl>
              <c:idx val="11"/>
              <c:layout>
                <c:manualLayout>
                  <c:x val="1.8045112781954888E-2"/>
                  <c:y val="3.77714825306893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B9-4887-8CF4-D7BB23B5DDA5}"/>
                </c:ext>
              </c:extLst>
            </c:dLbl>
            <c:numFmt formatCode="0&quot;人&quot;;\-#;;"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'24（問6）'!$BM$11:$BM$23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'24（問6）'!$BN$11:$BN$23</c:f>
              <c:numCache>
                <c:formatCode>#,###"人"</c:formatCode>
                <c:ptCount val="13"/>
                <c:pt idx="0">
                  <c:v>0</c:v>
                </c:pt>
                <c:pt idx="1">
                  <c:v>5</c:v>
                </c:pt>
                <c:pt idx="2">
                  <c:v>7</c:v>
                </c:pt>
                <c:pt idx="3">
                  <c:v>4</c:v>
                </c:pt>
                <c:pt idx="4">
                  <c:v>7</c:v>
                </c:pt>
                <c:pt idx="5">
                  <c:v>0</c:v>
                </c:pt>
                <c:pt idx="6">
                  <c:v>2</c:v>
                </c:pt>
                <c:pt idx="7">
                  <c:v>0</c:v>
                </c:pt>
                <c:pt idx="8">
                  <c:v>22</c:v>
                </c:pt>
                <c:pt idx="9">
                  <c:v>0</c:v>
                </c:pt>
                <c:pt idx="10">
                  <c:v>0</c:v>
                </c:pt>
                <c:pt idx="11">
                  <c:v>12</c:v>
                </c:pt>
                <c:pt idx="12">
                  <c:v>22</c:v>
                </c:pt>
              </c:numCache>
            </c:numRef>
          </c:val>
          <c:extLst>
            <c:ext xmlns:c16="http://schemas.microsoft.com/office/drawing/2014/chart" uri="{C3380CC4-5D6E-409C-BE32-E72D297353CC}">
              <c16:uniqueId val="{00000006-67B9-4887-8CF4-D7BB23B5DDA5}"/>
            </c:ext>
          </c:extLst>
        </c:ser>
        <c:ser>
          <c:idx val="1"/>
          <c:order val="1"/>
          <c:tx>
            <c:strRef>
              <c:f>'24（問6）'!$BO$10</c:f>
              <c:strCache>
                <c:ptCount val="1"/>
                <c:pt idx="0">
                  <c:v>パート
アルバイト</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5.9812347036503975E-2"/>
                  <c:y val="3.4069874540593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B9-4887-8CF4-D7BB23B5DDA5}"/>
                </c:ext>
              </c:extLst>
            </c:dLbl>
            <c:dLbl>
              <c:idx val="2"/>
              <c:layout>
                <c:manualLayout>
                  <c:x val="-1.5600750286241563E-2"/>
                  <c:y val="8.3460760029449732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B9-4887-8CF4-D7BB23B5DDA5}"/>
                </c:ext>
              </c:extLst>
            </c:dLbl>
            <c:dLbl>
              <c:idx val="3"/>
              <c:layout>
                <c:manualLayout>
                  <c:x val="1.3916801634073573E-2"/>
                  <c:y val="7.5710832312429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DD-43E3-9761-9C14E8C7F6D0}"/>
                </c:ext>
              </c:extLst>
            </c:dLbl>
            <c:dLbl>
              <c:idx val="4"/>
              <c:layout>
                <c:manualLayout>
                  <c:x val="8.4220914275949554E-4"/>
                  <c:y val="1.12075877753818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7B9-4887-8CF4-D7BB23B5DDA5}"/>
                </c:ext>
              </c:extLst>
            </c:dLbl>
            <c:dLbl>
              <c:idx val="5"/>
              <c:layout>
                <c:manualLayout>
                  <c:x val="1.804503533364788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7B9-4887-8CF4-D7BB23B5DDA5}"/>
                </c:ext>
              </c:extLst>
            </c:dLbl>
            <c:dLbl>
              <c:idx val="6"/>
              <c:layout>
                <c:manualLayout>
                  <c:x val="6.7595893651214586E-2"/>
                  <c:y val="3.785541615621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53-40A7-B655-5C5270B2F44B}"/>
                </c:ext>
              </c:extLst>
            </c:dLbl>
            <c:dLbl>
              <c:idx val="8"/>
              <c:layout>
                <c:manualLayout>
                  <c:x val="4.4110117814220591E-2"/>
                  <c:y val="-3.77714825306893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7B9-4887-8CF4-D7BB23B5DDA5}"/>
                </c:ext>
              </c:extLst>
            </c:dLbl>
            <c:dLbl>
              <c:idx val="9"/>
              <c:layout>
                <c:manualLayout>
                  <c:x val="2.9821717787300552E-2"/>
                  <c:y val="-3.785541615621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53-40A7-B655-5C5270B2F44B}"/>
                </c:ext>
              </c:extLst>
            </c:dLbl>
            <c:dLbl>
              <c:idx val="10"/>
              <c:layout>
                <c:manualLayout>
                  <c:x val="3.007518796992481E-2"/>
                  <c:y val="3.77714825306896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7B9-4887-8CF4-D7BB23B5DDA5}"/>
                </c:ext>
              </c:extLst>
            </c:dLbl>
            <c:dLbl>
              <c:idx val="11"/>
              <c:layout>
                <c:manualLayout>
                  <c:x val="3.0531490325083337E-2"/>
                  <c:y val="-3.470039728124631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7B9-4887-8CF4-D7BB23B5DDA5}"/>
                </c:ext>
              </c:extLst>
            </c:dLbl>
            <c:dLbl>
              <c:idx val="12"/>
              <c:layout>
                <c:manualLayout>
                  <c:x val="-8.9012739900456508E-3"/>
                  <c:y val="-1.29215140974167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7B9-4887-8CF4-D7BB23B5DDA5}"/>
                </c:ext>
              </c:extLst>
            </c:dLbl>
            <c:numFmt formatCode="0&quot;人&quot;;\-#;;"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'24（問6）'!$BM$11:$BM$23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'24（問6）'!$BO$11:$BO$23</c:f>
              <c:numCache>
                <c:formatCode>#,###"人"</c:formatCode>
                <c:ptCount val="13"/>
                <c:pt idx="0">
                  <c:v>0</c:v>
                </c:pt>
                <c:pt idx="1">
                  <c:v>0</c:v>
                </c:pt>
                <c:pt idx="2">
                  <c:v>13</c:v>
                </c:pt>
                <c:pt idx="3">
                  <c:v>3</c:v>
                </c:pt>
                <c:pt idx="4">
                  <c:v>8</c:v>
                </c:pt>
                <c:pt idx="5">
                  <c:v>0</c:v>
                </c:pt>
                <c:pt idx="6">
                  <c:v>1</c:v>
                </c:pt>
                <c:pt idx="7">
                  <c:v>0</c:v>
                </c:pt>
                <c:pt idx="8">
                  <c:v>27</c:v>
                </c:pt>
                <c:pt idx="9">
                  <c:v>0</c:v>
                </c:pt>
                <c:pt idx="10">
                  <c:v>0</c:v>
                </c:pt>
                <c:pt idx="11">
                  <c:v>11</c:v>
                </c:pt>
                <c:pt idx="12">
                  <c:v>6</c:v>
                </c:pt>
              </c:numCache>
            </c:numRef>
          </c:val>
          <c:extLst>
            <c:ext xmlns:c16="http://schemas.microsoft.com/office/drawing/2014/chart" uri="{C3380CC4-5D6E-409C-BE32-E72D297353CC}">
              <c16:uniqueId val="{0000000F-67B9-4887-8CF4-D7BB23B5DDA5}"/>
            </c:ext>
          </c:extLst>
        </c:ser>
        <c:ser>
          <c:idx val="2"/>
          <c:order val="2"/>
          <c:tx>
            <c:strRef>
              <c:f>'24（問6）'!$BP$10</c:f>
              <c:strCache>
                <c:ptCount val="1"/>
                <c:pt idx="0">
                  <c:v>臨時従業員</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5.9643435574601097E-3"/>
                  <c:y val="-4.92120410030791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53-40A7-B655-5C5270B2F44B}"/>
                </c:ext>
              </c:extLst>
            </c:dLbl>
            <c:dLbl>
              <c:idx val="6"/>
              <c:layout>
                <c:manualLayout>
                  <c:x val="1.1928687114920183E-2"/>
                  <c:y val="6.05686658499433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C0-4BDE-8414-5800F35BB0C1}"/>
                </c:ext>
              </c:extLst>
            </c:dLbl>
            <c:dLbl>
              <c:idx val="8"/>
              <c:layout>
                <c:manualLayout>
                  <c:x val="2.3857374229840439E-2"/>
                  <c:y val="-6.940079456249262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53-40A7-B655-5C5270B2F44B}"/>
                </c:ext>
              </c:extLst>
            </c:dLbl>
            <c:dLbl>
              <c:idx val="10"/>
              <c:layout>
                <c:manualLayout>
                  <c:x val="6.0150375939849621E-2"/>
                  <c:y val="3.77714825306896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7B9-4887-8CF4-D7BB23B5DDA5}"/>
                </c:ext>
              </c:extLst>
            </c:dLbl>
            <c:dLbl>
              <c:idx val="11"/>
              <c:layout>
                <c:manualLayout>
                  <c:x val="-1.9881145191533701E-3"/>
                  <c:y val="7.57108323124290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53-40A7-B655-5C5270B2F44B}"/>
                </c:ext>
              </c:extLst>
            </c:dLbl>
            <c:dLbl>
              <c:idx val="12"/>
              <c:layout>
                <c:manualLayout>
                  <c:x val="2.79012304706884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7B9-4887-8CF4-D7BB23B5DDA5}"/>
                </c:ext>
              </c:extLst>
            </c:dLbl>
            <c:numFmt formatCode="0&quot;人&quot;;\-#;;"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'24（問6）'!$BM$11:$BM$23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'24（問6）'!$BP$11:$BP$23</c:f>
              <c:numCache>
                <c:formatCode>#,###"人"</c:formatCode>
                <c:ptCount val="13"/>
                <c:pt idx="0">
                  <c:v>0</c:v>
                </c:pt>
                <c:pt idx="1">
                  <c:v>10</c:v>
                </c:pt>
                <c:pt idx="2">
                  <c:v>0</c:v>
                </c:pt>
                <c:pt idx="3">
                  <c:v>1</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2-67B9-4887-8CF4-D7BB23B5DDA5}"/>
            </c:ext>
          </c:extLst>
        </c:ser>
        <c:ser>
          <c:idx val="3"/>
          <c:order val="3"/>
          <c:tx>
            <c:strRef>
              <c:f>'24（問6）'!$BQ$10</c:f>
              <c:strCache>
                <c:ptCount val="1"/>
                <c:pt idx="0">
                  <c:v>派遣</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invertIfNegative val="0"/>
          <c:dLbls>
            <c:dLbl>
              <c:idx val="1"/>
              <c:layout>
                <c:manualLayout>
                  <c:x val="1.9881145191533701E-2"/>
                  <c:y val="3.7855416156214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DD-43E3-9761-9C14E8C7F6D0}"/>
                </c:ext>
              </c:extLst>
            </c:dLbl>
            <c:dLbl>
              <c:idx val="3"/>
              <c:layout>
                <c:manualLayout>
                  <c:x val="3.7774175863914031E-2"/>
                  <c:y val="3.7855416156214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DD-43E3-9761-9C14E8C7F6D0}"/>
                </c:ext>
              </c:extLst>
            </c:dLbl>
            <c:dLbl>
              <c:idx val="4"/>
              <c:delete val="1"/>
              <c:extLst>
                <c:ext xmlns:c15="http://schemas.microsoft.com/office/drawing/2012/chart" uri="{CE6537A1-D6FC-4f65-9D91-7224C49458BB}"/>
                <c:ext xmlns:c16="http://schemas.microsoft.com/office/drawing/2014/chart" uri="{C3380CC4-5D6E-409C-BE32-E72D297353CC}">
                  <c16:uniqueId val="{00000013-67B9-4887-8CF4-D7BB23B5DDA5}"/>
                </c:ext>
              </c:extLst>
            </c:dLbl>
            <c:dLbl>
              <c:idx val="7"/>
              <c:layout>
                <c:manualLayout>
                  <c:x val="-1.590491615322696E-2"/>
                  <c:y val="3.7855416156214001E-3"/>
                </c:manualLayout>
              </c:layout>
              <c:numFmt formatCode="0&quot;人&quot;;\-#;;" sourceLinked="0"/>
              <c:spPr>
                <a:solidFill>
                  <a:schemeClr val="bg1"/>
                </a:solidFill>
                <a:ln w="6350">
                  <a:solidFill>
                    <a:schemeClr val="tx1"/>
                  </a:solidFill>
                </a:ln>
              </c:spPr>
              <c:txPr>
                <a:bodyPr/>
                <a:lstStyle/>
                <a:p>
                  <a:pPr algn="ctr">
                    <a:defRPr lang="ja-JP" altLang="en-US" sz="7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C0-4BDE-8414-5800F35BB0C1}"/>
                </c:ext>
              </c:extLst>
            </c:dLbl>
            <c:dLbl>
              <c:idx val="8"/>
              <c:layout>
                <c:manualLayout>
                  <c:x val="1.1928687114920219E-2"/>
                  <c:y val="-7.571083231242939E-3"/>
                </c:manualLayout>
              </c:layout>
              <c:numFmt formatCode="0&quot;人&quot;;\-#;;" sourceLinked="0"/>
              <c:spPr>
                <a:solidFill>
                  <a:schemeClr val="bg1"/>
                </a:solidFill>
                <a:ln w="6350">
                  <a:solidFill>
                    <a:schemeClr val="tx1"/>
                  </a:solidFill>
                </a:ln>
              </c:spPr>
              <c:txPr>
                <a:bodyPr/>
                <a:lstStyle/>
                <a:p>
                  <a:pPr algn="ctr">
                    <a:defRPr lang="ja-JP" altLang="en-US" sz="7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C0-4BDE-8414-5800F35BB0C1}"/>
                </c:ext>
              </c:extLst>
            </c:dLbl>
            <c:dLbl>
              <c:idx val="11"/>
              <c:layout>
                <c:manualLayout>
                  <c:x val="2.4786778631431985E-2"/>
                  <c:y val="-3.4700397281246311E-17"/>
                </c:manualLayout>
              </c:layout>
              <c:numFmt formatCode="0&quot;人&quot;;\-#;;" sourceLinked="0"/>
              <c:spPr>
                <a:solidFill>
                  <a:schemeClr val="bg1"/>
                </a:solidFill>
                <a:ln w="6350">
                  <a:solidFill>
                    <a:schemeClr val="tx1"/>
                  </a:solidFill>
                </a:ln>
              </c:spPr>
              <c:txPr>
                <a:bodyPr/>
                <a:lstStyle/>
                <a:p>
                  <a:pPr algn="ctr">
                    <a:defRPr lang="ja-JP" altLang="en-US" sz="7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7B9-4887-8CF4-D7BB23B5DDA5}"/>
                </c:ext>
              </c:extLst>
            </c:dLbl>
            <c:dLbl>
              <c:idx val="12"/>
              <c:layout>
                <c:manualLayout>
                  <c:x val="3.0497676723812695E-2"/>
                  <c:y val="-3.7771955396185249E-3"/>
                </c:manualLayout>
              </c:layout>
              <c:numFmt formatCode="0&quot;人&quot;;\-#;;" sourceLinked="0"/>
              <c:spPr>
                <a:solidFill>
                  <a:schemeClr val="bg1"/>
                </a:solidFill>
                <a:ln w="6350">
                  <a:solidFill>
                    <a:schemeClr val="tx1"/>
                  </a:solidFill>
                </a:ln>
              </c:spPr>
              <c:txPr>
                <a:bodyPr/>
                <a:lstStyle/>
                <a:p>
                  <a:pPr algn="ctr">
                    <a:defRPr lang="ja-JP" altLang="en-US" sz="700" b="0" i="0" u="none" strike="noStrike" kern="1200"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7B9-4887-8CF4-D7BB23B5DDA5}"/>
                </c:ext>
              </c:extLst>
            </c:dLbl>
            <c:numFmt formatCode="0&quot;人&quot;;\-#;;" sourceLinked="0"/>
            <c:spPr>
              <a:ln w="6350">
                <a:solidFill>
                  <a:schemeClr val="tx1"/>
                </a:solidFill>
              </a:ln>
            </c:spPr>
            <c:txPr>
              <a:bodyPr/>
              <a:lstStyle/>
              <a:p>
                <a:pPr algn="ctr">
                  <a:defRPr lang="ja-JP" altLang="en-US" sz="700" b="0" i="0" u="none" strike="noStrike" kern="1200"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'24（問6）'!$BM$11:$BM$23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'24（問6）'!$BQ$11:$BQ$23</c:f>
              <c:numCache>
                <c:formatCode>#,###"人"</c:formatCode>
                <c:ptCount val="13"/>
                <c:pt idx="0">
                  <c:v>0</c:v>
                </c:pt>
                <c:pt idx="1">
                  <c:v>0</c:v>
                </c:pt>
                <c:pt idx="2">
                  <c:v>0</c:v>
                </c:pt>
                <c:pt idx="3">
                  <c:v>0</c:v>
                </c:pt>
                <c:pt idx="4">
                  <c:v>0</c:v>
                </c:pt>
                <c:pt idx="5">
                  <c:v>0</c:v>
                </c:pt>
                <c:pt idx="6">
                  <c:v>0</c:v>
                </c:pt>
                <c:pt idx="7">
                  <c:v>0</c:v>
                </c:pt>
                <c:pt idx="8">
                  <c:v>1</c:v>
                </c:pt>
                <c:pt idx="9">
                  <c:v>0</c:v>
                </c:pt>
                <c:pt idx="10">
                  <c:v>0</c:v>
                </c:pt>
                <c:pt idx="11">
                  <c:v>6</c:v>
                </c:pt>
                <c:pt idx="12">
                  <c:v>0</c:v>
                </c:pt>
              </c:numCache>
            </c:numRef>
          </c:val>
          <c:extLst>
            <c:ext xmlns:c16="http://schemas.microsoft.com/office/drawing/2014/chart" uri="{C3380CC4-5D6E-409C-BE32-E72D297353CC}">
              <c16:uniqueId val="{00000016-67B9-4887-8CF4-D7BB23B5DDA5}"/>
            </c:ext>
          </c:extLst>
        </c:ser>
        <c:ser>
          <c:idx val="4"/>
          <c:order val="4"/>
          <c:tx>
            <c:strRef>
              <c:f>'24（問6）'!$BR$10</c:f>
              <c:strCache>
                <c:ptCount val="1"/>
                <c:pt idx="0">
                  <c:v>その他</c:v>
                </c:pt>
              </c:strCache>
            </c:strRef>
          </c:tx>
          <c:spPr>
            <a:solidFill>
              <a:schemeClr val="accent5"/>
            </a:solidFill>
            <a:ln w="3175">
              <a:solidFill>
                <a:srgbClr val="000000"/>
              </a:solidFill>
              <a:prstDash val="solid"/>
            </a:ln>
          </c:spPr>
          <c:invertIfNegative val="0"/>
          <c:dLbls>
            <c:dLbl>
              <c:idx val="2"/>
              <c:layout>
                <c:manualLayout>
                  <c:x val="1.98811451915336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53-40A7-B655-5C5270B2F44B}"/>
                </c:ext>
              </c:extLst>
            </c:dLbl>
            <c:dLbl>
              <c:idx val="5"/>
              <c:layout>
                <c:manualLayout>
                  <c:x val="2.58454887489938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53-40A7-B655-5C5270B2F44B}"/>
                </c:ext>
              </c:extLst>
            </c:dLbl>
            <c:dLbl>
              <c:idx val="7"/>
              <c:layout>
                <c:manualLayout>
                  <c:x val="1.6040100250626566E-2"/>
                  <c:y val="3.77714825306893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7B9-4887-8CF4-D7BB23B5DDA5}"/>
                </c:ext>
              </c:extLst>
            </c:dLbl>
            <c:dLbl>
              <c:idx val="8"/>
              <c:layout>
                <c:manualLayout>
                  <c:x val="7.4185463659147868E-2"/>
                  <c:y val="-3.77714825306893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7B9-4887-8CF4-D7BB23B5DDA5}"/>
                </c:ext>
              </c:extLst>
            </c:dLbl>
            <c:numFmt formatCode="0&quot;人&quot;;\-#;;" sourceLinked="0"/>
            <c:spPr>
              <a:solidFill>
                <a:schemeClr val="bg1"/>
              </a:solidFill>
              <a:ln>
                <a:solidFill>
                  <a:srgbClr val="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'24（問6）'!$BM$11:$BM$23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'24（問6）'!$BR$11:$BR$23</c:f>
              <c:numCache>
                <c:formatCode>#,###"人"</c:formatCode>
                <c:ptCount val="13"/>
                <c:pt idx="0">
                  <c:v>0</c:v>
                </c:pt>
                <c:pt idx="1">
                  <c:v>0</c:v>
                </c:pt>
                <c:pt idx="2">
                  <c:v>0</c:v>
                </c:pt>
                <c:pt idx="3">
                  <c:v>0</c:v>
                </c:pt>
                <c:pt idx="4">
                  <c:v>0</c:v>
                </c:pt>
                <c:pt idx="5">
                  <c:v>0</c:v>
                </c:pt>
                <c:pt idx="6">
                  <c:v>0</c:v>
                </c:pt>
                <c:pt idx="7">
                  <c:v>0</c:v>
                </c:pt>
                <c:pt idx="8">
                  <c:v>0</c:v>
                </c:pt>
                <c:pt idx="9">
                  <c:v>0</c:v>
                </c:pt>
                <c:pt idx="10">
                  <c:v>0</c:v>
                </c:pt>
                <c:pt idx="11">
                  <c:v>0</c:v>
                </c:pt>
                <c:pt idx="12">
                  <c:v>1</c:v>
                </c:pt>
              </c:numCache>
            </c:numRef>
          </c:val>
          <c:extLst>
            <c:ext xmlns:c16="http://schemas.microsoft.com/office/drawing/2014/chart" uri="{C3380CC4-5D6E-409C-BE32-E72D297353CC}">
              <c16:uniqueId val="{00000019-67B9-4887-8CF4-D7BB23B5DDA5}"/>
            </c:ext>
          </c:extLst>
        </c:ser>
        <c:dLbls>
          <c:showLegendKey val="0"/>
          <c:showVal val="0"/>
          <c:showCatName val="0"/>
          <c:showSerName val="0"/>
          <c:showPercent val="0"/>
          <c:showBubbleSize val="0"/>
        </c:dLbls>
        <c:gapWidth val="30"/>
        <c:overlap val="100"/>
        <c:axId val="90086784"/>
        <c:axId val="112866432"/>
      </c:barChart>
      <c:catAx>
        <c:axId val="900867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866432"/>
        <c:crosses val="autoZero"/>
        <c:auto val="1"/>
        <c:lblAlgn val="ctr"/>
        <c:lblOffset val="100"/>
        <c:tickLblSkip val="1"/>
        <c:tickMarkSkip val="1"/>
        <c:noMultiLvlLbl val="0"/>
      </c:catAx>
      <c:valAx>
        <c:axId val="112866432"/>
        <c:scaling>
          <c:orientation val="minMax"/>
          <c:max val="80"/>
        </c:scaling>
        <c:delete val="0"/>
        <c:axPos val="b"/>
        <c:numFmt formatCode="#,###&quot;人&quot;"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086784"/>
        <c:crosses val="autoZero"/>
        <c:crossBetween val="between"/>
      </c:valAx>
      <c:spPr>
        <a:noFill/>
        <a:ln w="25400">
          <a:noFill/>
        </a:ln>
      </c:spPr>
    </c:plotArea>
    <c:legend>
      <c:legendPos val="r"/>
      <c:layout>
        <c:manualLayout>
          <c:xMode val="edge"/>
          <c:yMode val="edge"/>
          <c:x val="0.81503759398496245"/>
          <c:y val="0.13521149799617826"/>
          <c:w val="0.14586466165413536"/>
          <c:h val="0.681691091729681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従業員削減調査</a:t>
            </a:r>
          </a:p>
        </c:rich>
      </c:tx>
      <c:layout>
        <c:manualLayout>
          <c:xMode val="edge"/>
          <c:yMode val="edge"/>
          <c:x val="0.37631578947368421"/>
          <c:y val="3.5256410256410256E-2"/>
        </c:manualLayout>
      </c:layout>
      <c:overlay val="0"/>
      <c:spPr>
        <a:noFill/>
        <a:ln w="25400">
          <a:noFill/>
        </a:ln>
      </c:spPr>
    </c:title>
    <c:autoTitleDeleted val="0"/>
    <c:plotArea>
      <c:layout>
        <c:manualLayout>
          <c:layoutTarget val="inner"/>
          <c:xMode val="edge"/>
          <c:yMode val="edge"/>
          <c:x val="0.1736842105263158"/>
          <c:y val="0.17948774128524791"/>
          <c:w val="0.78947368421052633"/>
          <c:h val="0.60577112683771173"/>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'24（問6）'!$AD$5:$AH$5</c:f>
              <c:strCache>
                <c:ptCount val="5"/>
                <c:pt idx="0">
                  <c:v>行った</c:v>
                </c:pt>
                <c:pt idx="2">
                  <c:v>行う予定</c:v>
                </c:pt>
                <c:pt idx="4">
                  <c:v>行って
いない</c:v>
                </c:pt>
              </c:strCache>
            </c:strRef>
          </c:cat>
          <c:val>
            <c:numRef>
              <c:f>'24（問6）'!$AD$6:$AH$6</c:f>
              <c:numCache>
                <c:formatCode>0.0%</c:formatCode>
                <c:ptCount val="5"/>
                <c:pt idx="0">
                  <c:v>5.086071987480438E-2</c:v>
                </c:pt>
                <c:pt idx="2">
                  <c:v>4.6948356807511738E-3</c:v>
                </c:pt>
                <c:pt idx="4">
                  <c:v>0.87010954616588421</c:v>
                </c:pt>
              </c:numCache>
            </c:numRef>
          </c:val>
          <c:extLst>
            <c:ext xmlns:c16="http://schemas.microsoft.com/office/drawing/2014/chart" uri="{C3380CC4-5D6E-409C-BE32-E72D297353CC}">
              <c16:uniqueId val="{00000000-B1A8-417C-9D0F-C4CD7ED82583}"/>
            </c:ext>
          </c:extLst>
        </c:ser>
        <c:dLbls>
          <c:showLegendKey val="0"/>
          <c:showVal val="0"/>
          <c:showCatName val="0"/>
          <c:showSerName val="0"/>
          <c:showPercent val="0"/>
          <c:showBubbleSize val="0"/>
        </c:dLbls>
        <c:gapWidth val="150"/>
        <c:axId val="112891392"/>
        <c:axId val="112892928"/>
      </c:barChart>
      <c:catAx>
        <c:axId val="112891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12892928"/>
        <c:crosses val="autoZero"/>
        <c:auto val="1"/>
        <c:lblAlgn val="ctr"/>
        <c:lblOffset val="100"/>
        <c:tickMarkSkip val="1"/>
        <c:noMultiLvlLbl val="0"/>
      </c:catAx>
      <c:valAx>
        <c:axId val="112892928"/>
        <c:scaling>
          <c:orientation val="minMax"/>
          <c:max val="1"/>
        </c:scaling>
        <c:delete val="0"/>
        <c:axPos val="l"/>
        <c:numFmt formatCode="0.0%"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12891392"/>
        <c:crosses val="autoZero"/>
        <c:crossBetween val="between"/>
        <c:majorUnit val="0.2"/>
        <c:minorUnit val="0.1"/>
      </c:valAx>
      <c:dTable>
        <c:showHorzBorder val="1"/>
        <c:showVertBorder val="1"/>
        <c:showOutline val="1"/>
        <c:showKeys val="1"/>
        <c:spPr>
          <a:ln w="3175">
            <a:solidFill>
              <a:srgbClr val="000000"/>
            </a:solidFill>
            <a:prstDash val="solid"/>
          </a:ln>
        </c:spPr>
        <c:txPr>
          <a:bodyPr/>
          <a:lstStyle/>
          <a:p>
            <a:pPr rtl="0">
              <a:defRPr sz="875" b="0" i="0" u="none" strike="noStrike" baseline="0">
                <a:solidFill>
                  <a:srgbClr val="000000"/>
                </a:solidFill>
                <a:latin typeface="ＭＳ Ｐゴシック"/>
                <a:ea typeface="ＭＳ Ｐゴシック"/>
                <a:cs typeface="ＭＳ Ｐゴシック"/>
              </a:defRPr>
            </a:pPr>
            <a:endParaRPr lang="ja-JP"/>
          </a:p>
        </c:txPr>
      </c:dTable>
      <c:spPr>
        <a:no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08037468370343E-2"/>
          <c:y val="6.7924528301886791E-2"/>
          <c:w val="0.7245791880805319"/>
          <c:h val="0.81209250730451144"/>
        </c:manualLayout>
      </c:layout>
      <c:barChart>
        <c:barDir val="col"/>
        <c:grouping val="clustered"/>
        <c:varyColors val="0"/>
        <c:ser>
          <c:idx val="0"/>
          <c:order val="0"/>
          <c:tx>
            <c:strRef>
              <c:f>'24（問6）'!$BN$28</c:f>
              <c:strCache>
                <c:ptCount val="1"/>
                <c:pt idx="0">
                  <c:v>正社員</c:v>
                </c:pt>
              </c:strCache>
            </c:strRef>
          </c:tx>
          <c:spPr>
            <a:pattFill prst="pct90">
              <a:fgClr>
                <a:srgbClr xmlns:mc="http://schemas.openxmlformats.org/markup-compatibility/2006" xmlns:a14="http://schemas.microsoft.com/office/drawing/2010/main" val="000000" mc:Ignorable="a14" a14:legacySpreadsheetColorIndex="8"/>
              </a:fgClr>
              <a:bgClr>
                <a:schemeClr val="bg1"/>
              </a:bgClr>
            </a:pattFill>
            <a:ln>
              <a:solidFill>
                <a:srgbClr val="000000"/>
              </a:solidFill>
            </a:ln>
          </c:spPr>
          <c:invertIfNegative val="0"/>
          <c:dLbls>
            <c:dLbl>
              <c:idx val="0"/>
              <c:layout>
                <c:manualLayout>
                  <c:x val="-2.0964579492021942E-3"/>
                  <c:y val="4.8814097511361279E-3"/>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B1-481A-BA0E-C70065C52B9E}"/>
                </c:ext>
              </c:extLst>
            </c:dLbl>
            <c:dLbl>
              <c:idx val="2"/>
              <c:layout>
                <c:manualLayout>
                  <c:x val="-6.1890392443459171E-3"/>
                  <c:y val="3.6570692814341603E-2"/>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B1-481A-BA0E-C70065C52B9E}"/>
                </c:ext>
              </c:extLst>
            </c:dLbl>
            <c:dLbl>
              <c:idx val="3"/>
              <c:layout>
                <c:manualLayout>
                  <c:x val="-1.801295047699876E-2"/>
                  <c:y val="1.5236170950329322E-2"/>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B1-481A-BA0E-C70065C52B9E}"/>
                </c:ext>
              </c:extLst>
            </c:dLbl>
            <c:dLbl>
              <c:idx val="4"/>
              <c:layout>
                <c:manualLayout>
                  <c:x val="3.8747701447497973E-3"/>
                  <c:y val="1.4343980587332151E-2"/>
                </c:manualLayout>
              </c:layout>
              <c:numFmt formatCode="0&quot;人&quot;;\-#;;" sourceLinked="0"/>
              <c:spPr>
                <a:solidFill>
                  <a:sysClr val="window" lastClr="FFFFFF"/>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B1-481A-BA0E-C70065C52B9E}"/>
                </c:ext>
              </c:extLst>
            </c:dLbl>
            <c:dLbl>
              <c:idx val="5"/>
              <c:layout>
                <c:manualLayout>
                  <c:x val="-6.0718110095835187E-3"/>
                  <c:y val="-5.0014444171569885E-5"/>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B1-481A-BA0E-C70065C52B9E}"/>
                </c:ext>
              </c:extLst>
            </c:dLbl>
            <c:numFmt formatCode="0&quot;人&quot;;\-#;;" sourceLinked="0"/>
            <c:spPr>
              <a:solidFill>
                <a:schemeClr val="bg1"/>
              </a:solidFill>
              <a:ln>
                <a:solidFill>
                  <a:sysClr val="windowText" lastClr="000000"/>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'24（問6）'!$BM$29:$BM$34</c:f>
              <c:strCache>
                <c:ptCount val="6"/>
                <c:pt idx="0">
                  <c:v>1～4人</c:v>
                </c:pt>
                <c:pt idx="1">
                  <c:v>5～9人</c:v>
                </c:pt>
                <c:pt idx="2">
                  <c:v>10～29人</c:v>
                </c:pt>
                <c:pt idx="3">
                  <c:v>30～49人</c:v>
                </c:pt>
                <c:pt idx="4">
                  <c:v>50～99人</c:v>
                </c:pt>
                <c:pt idx="5">
                  <c:v>100人以上</c:v>
                </c:pt>
              </c:strCache>
            </c:strRef>
          </c:cat>
          <c:val>
            <c:numRef>
              <c:f>'24（問6）'!$BN$29:$BN$34</c:f>
              <c:numCache>
                <c:formatCode>#,###"人"</c:formatCode>
                <c:ptCount val="6"/>
                <c:pt idx="0">
                  <c:v>15</c:v>
                </c:pt>
                <c:pt idx="1">
                  <c:v>33</c:v>
                </c:pt>
                <c:pt idx="2">
                  <c:v>17</c:v>
                </c:pt>
                <c:pt idx="3">
                  <c:v>5</c:v>
                </c:pt>
                <c:pt idx="4">
                  <c:v>6</c:v>
                </c:pt>
                <c:pt idx="5">
                  <c:v>5</c:v>
                </c:pt>
              </c:numCache>
            </c:numRef>
          </c:val>
          <c:extLst>
            <c:ext xmlns:c16="http://schemas.microsoft.com/office/drawing/2014/chart" uri="{C3380CC4-5D6E-409C-BE32-E72D297353CC}">
              <c16:uniqueId val="{00000005-C8B1-481A-BA0E-C70065C52B9E}"/>
            </c:ext>
          </c:extLst>
        </c:ser>
        <c:ser>
          <c:idx val="1"/>
          <c:order val="1"/>
          <c:tx>
            <c:strRef>
              <c:f>'24（問6）'!$BO$28</c:f>
              <c:strCache>
                <c:ptCount val="1"/>
                <c:pt idx="0">
                  <c:v>パート
アルバイト</c:v>
                </c:pt>
              </c:strCache>
            </c:strRef>
          </c:tx>
          <c:spPr>
            <a:pattFill prst="ltUpDiag">
              <a:fgClr>
                <a:srgbClr xmlns:mc="http://schemas.openxmlformats.org/markup-compatibility/2006" xmlns:a14="http://schemas.microsoft.com/office/drawing/2010/main" val="000000" mc:Ignorable="a14" a14:legacySpreadsheetColorIndex="8"/>
              </a:fgClr>
              <a:bgClr>
                <a:schemeClr val="bg1"/>
              </a:bgClr>
            </a:pattFill>
            <a:ln>
              <a:solidFill>
                <a:sysClr val="windowText" lastClr="000000"/>
              </a:solidFill>
            </a:ln>
          </c:spPr>
          <c:invertIfNegative val="0"/>
          <c:dLbls>
            <c:dLbl>
              <c:idx val="0"/>
              <c:layout>
                <c:manualLayout>
                  <c:x val="1.8433055149543433E-2"/>
                  <c:y val="-4.0013866191245169E-4"/>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B1-481A-BA0E-C70065C52B9E}"/>
                </c:ext>
              </c:extLst>
            </c:dLbl>
            <c:dLbl>
              <c:idx val="1"/>
              <c:layout>
                <c:manualLayout>
                  <c:x val="2.3667468213179901E-2"/>
                  <c:y val="-9.41276680037646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34-442A-8520-4B298A80DED4}"/>
                </c:ext>
              </c:extLst>
            </c:dLbl>
            <c:dLbl>
              <c:idx val="2"/>
              <c:layout>
                <c:manualLayout>
                  <c:x val="1.6051804891018318E-2"/>
                  <c:y val="5.0014444171383565E-5"/>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B1-481A-BA0E-C70065C52B9E}"/>
                </c:ext>
              </c:extLst>
            </c:dLbl>
            <c:dLbl>
              <c:idx val="3"/>
              <c:layout>
                <c:manualLayout>
                  <c:x val="-3.1937385072374938E-2"/>
                  <c:y val="1.510503639875195E-2"/>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B1-481A-BA0E-C70065C52B9E}"/>
                </c:ext>
              </c:extLst>
            </c:dLbl>
            <c:dLbl>
              <c:idx val="4"/>
              <c:layout>
                <c:manualLayout>
                  <c:x val="-5.7499017712606286E-2"/>
                  <c:y val="2.53073837468430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34-442A-8520-4B298A80DED4}"/>
                </c:ext>
              </c:extLst>
            </c:dLbl>
            <c:dLbl>
              <c:idx val="5"/>
              <c:layout>
                <c:manualLayout>
                  <c:x val="2.1132894581609987E-3"/>
                  <c:y val="0.14616221164672358"/>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8B1-481A-BA0E-C70065C52B9E}"/>
                </c:ext>
              </c:extLst>
            </c:dLbl>
            <c:numFmt formatCode="0&quot;人&quot;;\-#;;" sourceLinked="0"/>
            <c:spPr>
              <a:solidFill>
                <a:schemeClr val="bg1"/>
              </a:solidFill>
              <a:ln>
                <a:solidFill>
                  <a:sysClr val="windowText" lastClr="000000"/>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'24（問6）'!$BM$29:$BM$34</c:f>
              <c:strCache>
                <c:ptCount val="6"/>
                <c:pt idx="0">
                  <c:v>1～4人</c:v>
                </c:pt>
                <c:pt idx="1">
                  <c:v>5～9人</c:v>
                </c:pt>
                <c:pt idx="2">
                  <c:v>10～29人</c:v>
                </c:pt>
                <c:pt idx="3">
                  <c:v>30～49人</c:v>
                </c:pt>
                <c:pt idx="4">
                  <c:v>50～99人</c:v>
                </c:pt>
                <c:pt idx="5">
                  <c:v>100人以上</c:v>
                </c:pt>
              </c:strCache>
            </c:strRef>
          </c:cat>
          <c:val>
            <c:numRef>
              <c:f>'24（問6）'!$BO$29:$BO$34</c:f>
              <c:numCache>
                <c:formatCode>#,###"人"</c:formatCode>
                <c:ptCount val="6"/>
                <c:pt idx="0">
                  <c:v>2</c:v>
                </c:pt>
                <c:pt idx="1">
                  <c:v>23</c:v>
                </c:pt>
                <c:pt idx="2">
                  <c:v>23</c:v>
                </c:pt>
                <c:pt idx="3">
                  <c:v>20</c:v>
                </c:pt>
                <c:pt idx="4">
                  <c:v>1</c:v>
                </c:pt>
                <c:pt idx="5">
                  <c:v>0</c:v>
                </c:pt>
              </c:numCache>
            </c:numRef>
          </c:val>
          <c:extLst>
            <c:ext xmlns:c16="http://schemas.microsoft.com/office/drawing/2014/chart" uri="{C3380CC4-5D6E-409C-BE32-E72D297353CC}">
              <c16:uniqueId val="{0000000A-C8B1-481A-BA0E-C70065C52B9E}"/>
            </c:ext>
          </c:extLst>
        </c:ser>
        <c:ser>
          <c:idx val="2"/>
          <c:order val="2"/>
          <c:tx>
            <c:strRef>
              <c:f>'24（問6）'!$BP$28</c:f>
              <c:strCache>
                <c:ptCount val="1"/>
                <c:pt idx="0">
                  <c:v>臨時従業員</c:v>
                </c:pt>
              </c:strCache>
            </c:strRef>
          </c:tx>
          <c:spPr>
            <a:pattFill prst="smGrid">
              <a:fgClr>
                <a:srgbClr xmlns:mc="http://schemas.openxmlformats.org/markup-compatibility/2006" xmlns:a14="http://schemas.microsoft.com/office/drawing/2010/main" val="000000" mc:Ignorable="a14" a14:legacySpreadsheetColorIndex="8"/>
              </a:fgClr>
              <a:bgClr>
                <a:schemeClr val="bg1"/>
              </a:bgClr>
            </a:pattFill>
            <a:ln>
              <a:solidFill>
                <a:sysClr val="windowText" lastClr="000000"/>
              </a:solidFill>
            </a:ln>
          </c:spPr>
          <c:invertIfNegative val="0"/>
          <c:dLbls>
            <c:dLbl>
              <c:idx val="0"/>
              <c:layout>
                <c:manualLayout>
                  <c:x val="5.9377823271337974E-3"/>
                  <c:y val="5.08146752782184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2F-434D-B883-D62DFB696336}"/>
                </c:ext>
              </c:extLst>
            </c:dLbl>
            <c:dLbl>
              <c:idx val="1"/>
              <c:layout>
                <c:manualLayout>
                  <c:x val="2.1771868532823858E-2"/>
                  <c:y val="1.0262963943987024E-2"/>
                </c:manualLayout>
              </c:layout>
              <c:numFmt formatCode="0&quot;人&quot;;\-#;;" sourceLinked="0"/>
              <c:spPr>
                <a:solidFill>
                  <a:schemeClr val="bg1"/>
                </a:solidFill>
                <a:ln>
                  <a:solidFill>
                    <a:sysClr val="windowText" lastClr="000000"/>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B1-481A-BA0E-C70065C52B9E}"/>
                </c:ext>
              </c:extLst>
            </c:dLbl>
            <c:numFmt formatCode="0&quot;人&quot;;\-#;;" sourceLinked="0"/>
            <c:spPr>
              <a:solidFill>
                <a:schemeClr val="bg1"/>
              </a:solidFill>
              <a:ln>
                <a:solidFill>
                  <a:sysClr val="windowText" lastClr="000000"/>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'24（問6）'!$BM$29:$BM$34</c:f>
              <c:strCache>
                <c:ptCount val="6"/>
                <c:pt idx="0">
                  <c:v>1～4人</c:v>
                </c:pt>
                <c:pt idx="1">
                  <c:v>5～9人</c:v>
                </c:pt>
                <c:pt idx="2">
                  <c:v>10～29人</c:v>
                </c:pt>
                <c:pt idx="3">
                  <c:v>30～49人</c:v>
                </c:pt>
                <c:pt idx="4">
                  <c:v>50～99人</c:v>
                </c:pt>
                <c:pt idx="5">
                  <c:v>100人以上</c:v>
                </c:pt>
              </c:strCache>
            </c:strRef>
          </c:cat>
          <c:val>
            <c:numRef>
              <c:f>'24（問6）'!$BP$29:$BP$34</c:f>
              <c:numCache>
                <c:formatCode>#,###"人"</c:formatCode>
                <c:ptCount val="6"/>
                <c:pt idx="0">
                  <c:v>0</c:v>
                </c:pt>
                <c:pt idx="1">
                  <c:v>0</c:v>
                </c:pt>
                <c:pt idx="2">
                  <c:v>1</c:v>
                </c:pt>
                <c:pt idx="3">
                  <c:v>10</c:v>
                </c:pt>
                <c:pt idx="4">
                  <c:v>0</c:v>
                </c:pt>
                <c:pt idx="5">
                  <c:v>0</c:v>
                </c:pt>
              </c:numCache>
            </c:numRef>
          </c:val>
          <c:extLst>
            <c:ext xmlns:c16="http://schemas.microsoft.com/office/drawing/2014/chart" uri="{C3380CC4-5D6E-409C-BE32-E72D297353CC}">
              <c16:uniqueId val="{0000000C-C8B1-481A-BA0E-C70065C52B9E}"/>
            </c:ext>
          </c:extLst>
        </c:ser>
        <c:ser>
          <c:idx val="3"/>
          <c:order val="3"/>
          <c:tx>
            <c:strRef>
              <c:f>'24（問6）'!$BQ$28</c:f>
              <c:strCache>
                <c:ptCount val="1"/>
                <c:pt idx="0">
                  <c:v>派遣</c:v>
                </c:pt>
              </c:strCache>
            </c:strRef>
          </c:tx>
          <c:spPr>
            <a:pattFill prst="ltHorz">
              <a:fgClr>
                <a:srgbClr xmlns:mc="http://schemas.openxmlformats.org/markup-compatibility/2006" xmlns:a14="http://schemas.microsoft.com/office/drawing/2010/main" val="000000" mc:Ignorable="a14" a14:legacySpreadsheetColorIndex="8"/>
              </a:fgClr>
              <a:bgClr>
                <a:schemeClr val="bg1"/>
              </a:bgClr>
            </a:pattFill>
            <a:ln>
              <a:solidFill>
                <a:sysClr val="windowText" lastClr="000000"/>
              </a:solidFill>
            </a:ln>
          </c:spPr>
          <c:invertIfNegative val="0"/>
          <c:dLbls>
            <c:dLbl>
              <c:idx val="1"/>
              <c:layout>
                <c:manualLayout>
                  <c:x val="5.9880239520958087E-3"/>
                  <c:y val="-7.5471698113207641E-2"/>
                </c:manualLayout>
              </c:layout>
              <c:numFmt formatCode="0&quot;人&quot;;\-#;;" sourceLinked="0"/>
              <c:spPr>
                <a:solidFill>
                  <a:schemeClr val="bg1"/>
                </a:solidFill>
                <a:ln>
                  <a:solidFill>
                    <a:schemeClr val="tx1"/>
                  </a:solid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57-467D-BD5E-5BAB5F1DAF86}"/>
                </c:ext>
              </c:extLst>
            </c:dLbl>
            <c:dLbl>
              <c:idx val="2"/>
              <c:layout>
                <c:manualLayout>
                  <c:x val="-1.7964071856287425E-2"/>
                  <c:y val="0"/>
                </c:manualLayout>
              </c:layout>
              <c:numFmt formatCode="0&quot;人&quot;;\-#;;" sourceLinked="0"/>
              <c:spPr>
                <a:solidFill>
                  <a:schemeClr val="bg1"/>
                </a:solidFill>
                <a:ln>
                  <a:solidFill>
                    <a:schemeClr val="tx1"/>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B1-481A-BA0E-C70065C52B9E}"/>
                </c:ext>
              </c:extLst>
            </c:dLbl>
            <c:dLbl>
              <c:idx val="3"/>
              <c:layout>
                <c:manualLayout>
                  <c:x val="-1.778217752036579E-3"/>
                  <c:y val="1.0012891723129547E-2"/>
                </c:manualLayout>
              </c:layout>
              <c:numFmt formatCode="0&quot;人&quot;;\-#;;" sourceLinked="0"/>
              <c:spPr>
                <a:solidFill>
                  <a:schemeClr val="bg1"/>
                </a:solidFill>
                <a:ln>
                  <a:solidFill>
                    <a:schemeClr val="tx1"/>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B1-481A-BA0E-C70065C52B9E}"/>
                </c:ext>
              </c:extLst>
            </c:dLbl>
            <c:dLbl>
              <c:idx val="4"/>
              <c:layout>
                <c:manualLayout>
                  <c:x val="1.1875564654267558E-2"/>
                  <c:y val="3.0488805166932208E-2"/>
                </c:manualLayout>
              </c:layout>
              <c:numFmt formatCode="0&quot;人&quot;;\-#;;" sourceLinked="0"/>
              <c:spPr>
                <a:noFill/>
                <a:ln>
                  <a:solidFill>
                    <a:schemeClr val="tx1"/>
                  </a:solid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0F-4E79-BF53-7B332E6F3BA7}"/>
                </c:ext>
              </c:extLst>
            </c:dLbl>
            <c:dLbl>
              <c:idx val="5"/>
              <c:numFmt formatCode="0&quot;人&quot;;\-#;;" sourceLinked="0"/>
              <c:spPr>
                <a:noFill/>
                <a:ln>
                  <a:solidFill>
                    <a:schemeClr val="tx1"/>
                  </a:solid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1-B50F-4E79-BF53-7B332E6F3BA7}"/>
                </c:ext>
              </c:extLst>
            </c:dLbl>
            <c:numFmt formatCode="0&quot;人&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'24（問6）'!$BM$29:$BM$34</c:f>
              <c:strCache>
                <c:ptCount val="6"/>
                <c:pt idx="0">
                  <c:v>1～4人</c:v>
                </c:pt>
                <c:pt idx="1">
                  <c:v>5～9人</c:v>
                </c:pt>
                <c:pt idx="2">
                  <c:v>10～29人</c:v>
                </c:pt>
                <c:pt idx="3">
                  <c:v>30～49人</c:v>
                </c:pt>
                <c:pt idx="4">
                  <c:v>50～99人</c:v>
                </c:pt>
                <c:pt idx="5">
                  <c:v>100人以上</c:v>
                </c:pt>
              </c:strCache>
            </c:strRef>
          </c:cat>
          <c:val>
            <c:numRef>
              <c:f>'24（問6）'!$BQ$29:$BQ$34</c:f>
              <c:numCache>
                <c:formatCode>#,###"人"</c:formatCode>
                <c:ptCount val="6"/>
                <c:pt idx="0">
                  <c:v>0</c:v>
                </c:pt>
                <c:pt idx="1">
                  <c:v>6</c:v>
                </c:pt>
                <c:pt idx="2">
                  <c:v>1</c:v>
                </c:pt>
                <c:pt idx="3">
                  <c:v>0</c:v>
                </c:pt>
                <c:pt idx="4">
                  <c:v>0</c:v>
                </c:pt>
                <c:pt idx="5">
                  <c:v>0</c:v>
                </c:pt>
              </c:numCache>
            </c:numRef>
          </c:val>
          <c:extLst>
            <c:ext xmlns:c16="http://schemas.microsoft.com/office/drawing/2014/chart" uri="{C3380CC4-5D6E-409C-BE32-E72D297353CC}">
              <c16:uniqueId val="{0000000F-C8B1-481A-BA0E-C70065C52B9E}"/>
            </c:ext>
          </c:extLst>
        </c:ser>
        <c:ser>
          <c:idx val="4"/>
          <c:order val="4"/>
          <c:tx>
            <c:strRef>
              <c:f>'24（問6）'!$BR$28</c:f>
              <c:strCache>
                <c:ptCount val="1"/>
                <c:pt idx="0">
                  <c:v>その他</c:v>
                </c:pt>
              </c:strCache>
            </c:strRef>
          </c:tx>
          <c:spPr>
            <a:ln>
              <a:solidFill>
                <a:sysClr val="windowText" lastClr="000000"/>
              </a:solidFill>
            </a:ln>
          </c:spPr>
          <c:invertIfNegative val="0"/>
          <c:dLbls>
            <c:dLbl>
              <c:idx val="0"/>
              <c:layout>
                <c:manualLayout>
                  <c:x val="9.8963038785562993E-3"/>
                  <c:y val="-9.315916182748362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2F-434D-B883-D62DFB696336}"/>
                </c:ext>
              </c:extLst>
            </c:dLbl>
            <c:dLbl>
              <c:idx val="1"/>
              <c:layout>
                <c:manualLayout>
                  <c:x val="-1.1976047904191617E-2"/>
                  <c:y val="5.031446540880411E-3"/>
                </c:manualLayout>
              </c:layout>
              <c:numFmt formatCode="0&quot;人&quot;;\-#;;" sourceLinked="0"/>
              <c:spPr>
                <a:solidFill>
                  <a:schemeClr val="bg1"/>
                </a:solidFill>
                <a:ln>
                  <a:solidFill>
                    <a:schemeClr val="tx1"/>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B1-481A-BA0E-C70065C52B9E}"/>
                </c:ext>
              </c:extLst>
            </c:dLbl>
            <c:dLbl>
              <c:idx val="2"/>
              <c:layout>
                <c:manualLayout>
                  <c:x val="7.9840319361277438E-3"/>
                  <c:y val="0"/>
                </c:manualLayout>
              </c:layout>
              <c:numFmt formatCode="0&quot;人&quot;;\-#;;" sourceLinked="0"/>
              <c:spPr>
                <a:solidFill>
                  <a:schemeClr val="bg1"/>
                </a:solidFill>
                <a:ln>
                  <a:solidFill>
                    <a:schemeClr val="tx1"/>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B1-481A-BA0E-C70065C52B9E}"/>
                </c:ext>
              </c:extLst>
            </c:dLbl>
            <c:dLbl>
              <c:idx val="5"/>
              <c:layout>
                <c:manualLayout>
                  <c:x val="1.1976047904191617E-2"/>
                  <c:y val="-1.0062893081760914E-2"/>
                </c:manualLayout>
              </c:layout>
              <c:numFmt formatCode="0&quot;人&quot;;\-#;;" sourceLinked="0"/>
              <c:spPr>
                <a:solidFill>
                  <a:schemeClr val="bg1"/>
                </a:solidFill>
                <a:ln>
                  <a:solidFill>
                    <a:schemeClr val="tx1"/>
                  </a:solidFill>
                </a:ln>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B1-481A-BA0E-C70065C52B9E}"/>
                </c:ext>
              </c:extLst>
            </c:dLbl>
            <c:numFmt formatCode="0&quot;人&quot;;\-#;;" sourceLinked="0"/>
            <c:spPr>
              <a:solidFill>
                <a:schemeClr val="bg1"/>
              </a:solidFill>
              <a:ln>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'24（問6）'!$BM$29:$BM$34</c:f>
              <c:strCache>
                <c:ptCount val="6"/>
                <c:pt idx="0">
                  <c:v>1～4人</c:v>
                </c:pt>
                <c:pt idx="1">
                  <c:v>5～9人</c:v>
                </c:pt>
                <c:pt idx="2">
                  <c:v>10～29人</c:v>
                </c:pt>
                <c:pt idx="3">
                  <c:v>30～49人</c:v>
                </c:pt>
                <c:pt idx="4">
                  <c:v>50～99人</c:v>
                </c:pt>
                <c:pt idx="5">
                  <c:v>100人以上</c:v>
                </c:pt>
              </c:strCache>
            </c:strRef>
          </c:cat>
          <c:val>
            <c:numRef>
              <c:f>'24（問6）'!$BR$29:$BR$34</c:f>
              <c:numCache>
                <c:formatCode>#,###"人"</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13-C8B1-481A-BA0E-C70065C52B9E}"/>
            </c:ext>
          </c:extLst>
        </c:ser>
        <c:dLbls>
          <c:showLegendKey val="0"/>
          <c:showVal val="0"/>
          <c:showCatName val="0"/>
          <c:showSerName val="0"/>
          <c:showPercent val="0"/>
          <c:showBubbleSize val="0"/>
        </c:dLbls>
        <c:gapWidth val="150"/>
        <c:axId val="112960640"/>
        <c:axId val="112962176"/>
      </c:barChart>
      <c:lineChart>
        <c:grouping val="standard"/>
        <c:varyColors val="0"/>
        <c:ser>
          <c:idx val="5"/>
          <c:order val="5"/>
          <c:tx>
            <c:strRef>
              <c:f>'24（問6）'!$BS$28</c:f>
              <c:strCache>
                <c:ptCount val="1"/>
                <c:pt idx="0">
                  <c:v>合計</c:v>
                </c:pt>
              </c:strCache>
            </c:strRef>
          </c:tx>
          <c:spPr>
            <a:ln>
              <a:solidFill>
                <a:sysClr val="windowText" lastClr="000000"/>
              </a:solidFill>
            </a:ln>
          </c:spPr>
          <c:marker>
            <c:spPr>
              <a:solidFill>
                <a:srgbClr xmlns:mc="http://schemas.openxmlformats.org/markup-compatibility/2006" xmlns:a14="http://schemas.microsoft.com/office/drawing/2010/main" val="000000" mc:Ignorable="a14" a14:legacySpreadsheetColorIndex="8"/>
              </a:solidFill>
              <a:ln>
                <a:solidFill>
                  <a:sysClr val="windowText" lastClr="000000"/>
                </a:solidFill>
              </a:ln>
            </c:spPr>
          </c:marker>
          <c:dLbls>
            <c:dLbl>
              <c:idx val="0"/>
              <c:layout>
                <c:manualLayout>
                  <c:x val="-6.1057884231536928E-2"/>
                  <c:y val="-0.1333333333333333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27-4104-94B0-222173D7CC02}"/>
                </c:ext>
              </c:extLst>
            </c:dLbl>
            <c:dLbl>
              <c:idx val="3"/>
              <c:layout>
                <c:manualLayout>
                  <c:x val="-1.208590692630487E-2"/>
                  <c:y val="-6.7924528301886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8B1-481A-BA0E-C70065C52B9E}"/>
                </c:ext>
              </c:extLst>
            </c:dLbl>
            <c:dLbl>
              <c:idx val="4"/>
              <c:layout>
                <c:manualLayout>
                  <c:x val="-2.3952095808383235E-2"/>
                  <c:y val="-8.0503144654088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8B1-481A-BA0E-C70065C52B9E}"/>
                </c:ext>
              </c:extLst>
            </c:dLbl>
            <c:dLbl>
              <c:idx val="5"/>
              <c:layout>
                <c:manualLayout>
                  <c:x val="-2.7944111776447105E-2"/>
                  <c:y val="-8.55345911949686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8B1-481A-BA0E-C70065C52B9E}"/>
                </c:ext>
              </c:extLst>
            </c:dLbl>
            <c:numFmt formatCode="0&quot;人&quot;;\-#;;" sourceLinked="0"/>
            <c:spPr>
              <a:solidFill>
                <a:schemeClr val="bg1"/>
              </a:solidFill>
              <a:ln>
                <a:solidFill>
                  <a:sysClr val="windowText" lastClr="000000"/>
                </a:solidFill>
              </a:ln>
            </c:spPr>
            <c:txPr>
              <a:bodyPr/>
              <a:lstStyle/>
              <a:p>
                <a:pPr>
                  <a:defRPr b="1"/>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'24（問6）'!$BM$29:$BM$34</c:f>
              <c:strCache>
                <c:ptCount val="6"/>
                <c:pt idx="0">
                  <c:v>1～4人</c:v>
                </c:pt>
                <c:pt idx="1">
                  <c:v>5～9人</c:v>
                </c:pt>
                <c:pt idx="2">
                  <c:v>10～29人</c:v>
                </c:pt>
                <c:pt idx="3">
                  <c:v>30～49人</c:v>
                </c:pt>
                <c:pt idx="4">
                  <c:v>50～99人</c:v>
                </c:pt>
                <c:pt idx="5">
                  <c:v>100人以上</c:v>
                </c:pt>
              </c:strCache>
            </c:strRef>
          </c:cat>
          <c:val>
            <c:numRef>
              <c:f>'24（問6）'!$BS$29:$BS$34</c:f>
              <c:numCache>
                <c:formatCode>#,###"人"</c:formatCode>
                <c:ptCount val="6"/>
                <c:pt idx="0">
                  <c:v>18</c:v>
                </c:pt>
                <c:pt idx="1">
                  <c:v>62</c:v>
                </c:pt>
                <c:pt idx="2">
                  <c:v>42</c:v>
                </c:pt>
                <c:pt idx="3">
                  <c:v>35</c:v>
                </c:pt>
                <c:pt idx="4">
                  <c:v>7</c:v>
                </c:pt>
                <c:pt idx="5">
                  <c:v>5</c:v>
                </c:pt>
              </c:numCache>
            </c:numRef>
          </c:val>
          <c:smooth val="0"/>
          <c:extLst>
            <c:ext xmlns:c16="http://schemas.microsoft.com/office/drawing/2014/chart" uri="{C3380CC4-5D6E-409C-BE32-E72D297353CC}">
              <c16:uniqueId val="{00000017-C8B1-481A-BA0E-C70065C52B9E}"/>
            </c:ext>
          </c:extLst>
        </c:ser>
        <c:dLbls>
          <c:showLegendKey val="0"/>
          <c:showVal val="0"/>
          <c:showCatName val="0"/>
          <c:showSerName val="0"/>
          <c:showPercent val="0"/>
          <c:showBubbleSize val="0"/>
        </c:dLbls>
        <c:marker val="1"/>
        <c:smooth val="0"/>
        <c:axId val="112960640"/>
        <c:axId val="112962176"/>
      </c:lineChart>
      <c:catAx>
        <c:axId val="112960640"/>
        <c:scaling>
          <c:orientation val="minMax"/>
        </c:scaling>
        <c:delete val="0"/>
        <c:axPos val="b"/>
        <c:numFmt formatCode="General" sourceLinked="1"/>
        <c:majorTickMark val="out"/>
        <c:minorTickMark val="none"/>
        <c:tickLblPos val="nextTo"/>
        <c:crossAx val="112962176"/>
        <c:crosses val="autoZero"/>
        <c:auto val="1"/>
        <c:lblAlgn val="ctr"/>
        <c:lblOffset val="100"/>
        <c:noMultiLvlLbl val="0"/>
      </c:catAx>
      <c:valAx>
        <c:axId val="112962176"/>
        <c:scaling>
          <c:orientation val="minMax"/>
        </c:scaling>
        <c:delete val="0"/>
        <c:axPos val="l"/>
        <c:majorGridlines/>
        <c:numFmt formatCode="#,###&quot;人&quot;" sourceLinked="1"/>
        <c:majorTickMark val="out"/>
        <c:minorTickMark val="none"/>
        <c:tickLblPos val="nextTo"/>
        <c:crossAx val="112960640"/>
        <c:crosses val="autoZero"/>
        <c:crossBetween val="between"/>
      </c:valAx>
    </c:plotArea>
    <c:legend>
      <c:legendPos val="r"/>
      <c:layout>
        <c:manualLayout>
          <c:xMode val="edge"/>
          <c:yMode val="edge"/>
          <c:x val="0.83119744762443615"/>
          <c:y val="0.15085861437131678"/>
          <c:w val="0.156127901676961"/>
          <c:h val="0.786245926806319"/>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雇用形態別</a:t>
            </a:r>
          </a:p>
        </c:rich>
      </c:tx>
      <c:layout>
        <c:manualLayout>
          <c:xMode val="edge"/>
          <c:yMode val="edge"/>
          <c:x val="0.17469895329348892"/>
          <c:y val="2.0661157024793389E-2"/>
        </c:manualLayout>
      </c:layout>
      <c:overlay val="0"/>
      <c:spPr>
        <a:noFill/>
        <a:ln w="25400">
          <a:noFill/>
        </a:ln>
      </c:spPr>
    </c:title>
    <c:autoTitleDeleted val="0"/>
    <c:plotArea>
      <c:layout>
        <c:manualLayout>
          <c:layoutTarget val="inner"/>
          <c:xMode val="edge"/>
          <c:yMode val="edge"/>
          <c:x val="0.12349406671662239"/>
          <c:y val="0.13223140495867769"/>
          <c:w val="0.68825351816459057"/>
          <c:h val="0.73966942148760328"/>
        </c:manualLayout>
      </c:layout>
      <c:barChart>
        <c:barDir val="bar"/>
        <c:grouping val="percentStacked"/>
        <c:varyColors val="0"/>
        <c:ser>
          <c:idx val="0"/>
          <c:order val="0"/>
          <c:tx>
            <c:strRef>
              <c:f>'2（問2）'!$BH$10</c:f>
              <c:strCache>
                <c:ptCount val="1"/>
                <c:pt idx="0">
                  <c:v>男　性</c:v>
                </c:pt>
              </c:strCache>
            </c:strRef>
          </c:tx>
          <c:spPr>
            <a:solidFill>
              <a:schemeClr val="bg1">
                <a:lumMod val="75000"/>
              </a:schemeClr>
            </a:solid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'2（問2）'!$BG$11:$BG$15</c:f>
              <c:strCache>
                <c:ptCount val="5"/>
                <c:pt idx="0">
                  <c:v>その他従業員</c:v>
                </c:pt>
                <c:pt idx="1">
                  <c:v>派遣従業員</c:v>
                </c:pt>
                <c:pt idx="2">
                  <c:v>臨時従業員</c:v>
                </c:pt>
                <c:pt idx="3">
                  <c:v>パートタイマー</c:v>
                </c:pt>
                <c:pt idx="4">
                  <c:v>常用従業員</c:v>
                </c:pt>
              </c:strCache>
            </c:strRef>
          </c:cat>
          <c:val>
            <c:numRef>
              <c:f>'2（問2）'!$BH$11:$BH$15</c:f>
              <c:numCache>
                <c:formatCode>0.0%</c:formatCode>
                <c:ptCount val="5"/>
                <c:pt idx="0">
                  <c:v>0.44781783681214421</c:v>
                </c:pt>
                <c:pt idx="1">
                  <c:v>0.26640159045725648</c:v>
                </c:pt>
                <c:pt idx="2">
                  <c:v>0.33004926108374383</c:v>
                </c:pt>
                <c:pt idx="3">
                  <c:v>0.31631752147042297</c:v>
                </c:pt>
                <c:pt idx="4">
                  <c:v>0.62960376387561567</c:v>
                </c:pt>
              </c:numCache>
            </c:numRef>
          </c:val>
          <c:extLst>
            <c:ext xmlns:c16="http://schemas.microsoft.com/office/drawing/2014/chart" uri="{C3380CC4-5D6E-409C-BE32-E72D297353CC}">
              <c16:uniqueId val="{00000000-6D06-40C0-ACB3-A423E34A83B0}"/>
            </c:ext>
          </c:extLst>
        </c:ser>
        <c:ser>
          <c:idx val="1"/>
          <c:order val="1"/>
          <c:tx>
            <c:strRef>
              <c:f>'2（問2）'!$BI$10</c:f>
              <c:strCache>
                <c:ptCount val="1"/>
                <c:pt idx="0">
                  <c:v>女　性</c:v>
                </c:pt>
              </c:strCache>
            </c:strRef>
          </c:tx>
          <c:spPr>
            <a:solidFill>
              <a:schemeClr val="bg1"/>
            </a:solid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'2（問2）'!$BG$11:$BG$15</c:f>
              <c:strCache>
                <c:ptCount val="5"/>
                <c:pt idx="0">
                  <c:v>その他従業員</c:v>
                </c:pt>
                <c:pt idx="1">
                  <c:v>派遣従業員</c:v>
                </c:pt>
                <c:pt idx="2">
                  <c:v>臨時従業員</c:v>
                </c:pt>
                <c:pt idx="3">
                  <c:v>パートタイマー</c:v>
                </c:pt>
                <c:pt idx="4">
                  <c:v>常用従業員</c:v>
                </c:pt>
              </c:strCache>
            </c:strRef>
          </c:cat>
          <c:val>
            <c:numRef>
              <c:f>'2（問2）'!$BI$11:$BI$15</c:f>
              <c:numCache>
                <c:formatCode>0.0%</c:formatCode>
                <c:ptCount val="5"/>
                <c:pt idx="0">
                  <c:v>0.55218216318785573</c:v>
                </c:pt>
                <c:pt idx="1">
                  <c:v>0.73359840954274358</c:v>
                </c:pt>
                <c:pt idx="2">
                  <c:v>0.66995073891625612</c:v>
                </c:pt>
                <c:pt idx="3">
                  <c:v>0.68368247852957698</c:v>
                </c:pt>
                <c:pt idx="4">
                  <c:v>0.37039623612438433</c:v>
                </c:pt>
              </c:numCache>
            </c:numRef>
          </c:val>
          <c:extLst>
            <c:ext xmlns:c16="http://schemas.microsoft.com/office/drawing/2014/chart" uri="{C3380CC4-5D6E-409C-BE32-E72D297353CC}">
              <c16:uniqueId val="{00000001-6D06-40C0-ACB3-A423E34A83B0}"/>
            </c:ext>
          </c:extLst>
        </c:ser>
        <c:dLbls>
          <c:showLegendKey val="0"/>
          <c:showVal val="0"/>
          <c:showCatName val="0"/>
          <c:showSerName val="0"/>
          <c:showPercent val="0"/>
          <c:showBubbleSize val="0"/>
        </c:dLbls>
        <c:gapWidth val="60"/>
        <c:overlap val="100"/>
        <c:axId val="32320128"/>
        <c:axId val="32330112"/>
      </c:barChart>
      <c:catAx>
        <c:axId val="323201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30112"/>
        <c:crosses val="autoZero"/>
        <c:auto val="1"/>
        <c:lblAlgn val="ctr"/>
        <c:lblOffset val="100"/>
        <c:tickLblSkip val="1"/>
        <c:tickMarkSkip val="1"/>
        <c:noMultiLvlLbl val="0"/>
      </c:catAx>
      <c:valAx>
        <c:axId val="32330112"/>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320128"/>
        <c:crosses val="autoZero"/>
        <c:crossBetween val="between"/>
        <c:majorUnit val="0.2"/>
      </c:valAx>
      <c:spPr>
        <a:noFill/>
        <a:ln w="25400">
          <a:noFill/>
        </a:ln>
      </c:spPr>
    </c:plotArea>
    <c:legend>
      <c:legendPos val="r"/>
      <c:layout>
        <c:manualLayout>
          <c:xMode val="edge"/>
          <c:yMode val="edge"/>
          <c:x val="0.86747051196913638"/>
          <c:y val="0.42148760330578511"/>
          <c:w val="0.11445798943806718"/>
          <c:h val="0.1859504132231404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常用従業員比率　男性</a:t>
            </a:r>
          </a:p>
        </c:rich>
      </c:tx>
      <c:layout>
        <c:manualLayout>
          <c:xMode val="edge"/>
          <c:yMode val="edge"/>
          <c:x val="0.24159085618884796"/>
          <c:y val="5.8914728682170542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8042877667814458"/>
          <c:y val="0.17209302325581396"/>
          <c:w val="0.5249758000433431"/>
          <c:h val="0.79844961240310075"/>
        </c:manualLayout>
      </c:layout>
      <c:pie3DChart>
        <c:varyColors val="1"/>
        <c:ser>
          <c:idx val="0"/>
          <c:order val="0"/>
          <c:tx>
            <c:strRef>
              <c:f>'2①（問2）'!$AC$21</c:f>
              <c:strCache>
                <c:ptCount val="1"/>
                <c:pt idx="0">
                  <c:v>男性</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9F0C-4D18-9254-29ECF2CE2518}"/>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9F0C-4D18-9254-29ECF2CE2518}"/>
              </c:ext>
            </c:extLst>
          </c:dPt>
          <c:dLbls>
            <c:dLbl>
              <c:idx val="0"/>
              <c:layout>
                <c:manualLayout>
                  <c:x val="0.14104521338502413"/>
                  <c:y val="-0.15179930415674786"/>
                </c:manualLayout>
              </c:layout>
              <c:tx>
                <c:rich>
                  <a:bodyPr/>
                  <a:lstStyle/>
                  <a:p>
                    <a:r>
                      <a:rPr lang="ja-JP" altLang="en-US" sz="800"/>
                      <a:t>常用従業員</a:t>
                    </a:r>
                    <a:r>
                      <a:rPr lang="ja-JP" altLang="en-US"/>
                      <a:t>
</a:t>
                    </a:r>
                    <a:r>
                      <a:rPr lang="en-US" altLang="ja-JP"/>
                      <a:t>77.8%</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9F0C-4D18-9254-29ECF2CE2518}"/>
                </c:ext>
              </c:extLst>
            </c:dLbl>
            <c:dLbl>
              <c:idx val="1"/>
              <c:layout>
                <c:manualLayout>
                  <c:x val="-5.9004551036625011E-2"/>
                  <c:y val="4.124226332173594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9F0C-4D18-9254-29ECF2CE2518}"/>
                </c:ext>
              </c:extLst>
            </c:dLbl>
            <c:spPr>
              <a:noFill/>
              <a:ln>
                <a:noFill/>
              </a:ln>
              <a:effectLst/>
            </c:spPr>
            <c:txPr>
              <a:bodyPr/>
              <a:lstStyle/>
              <a:p>
                <a:pPr>
                  <a:defRPr sz="9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'2①（問2）'!$AD$20:$AE$20</c:f>
              <c:strCache>
                <c:ptCount val="2"/>
                <c:pt idx="0">
                  <c:v>常用従業員</c:v>
                </c:pt>
                <c:pt idx="1">
                  <c:v>それ以外</c:v>
                </c:pt>
              </c:strCache>
            </c:strRef>
          </c:cat>
          <c:val>
            <c:numRef>
              <c:f>'2①（問2）'!$AD$21:$AE$21</c:f>
              <c:numCache>
                <c:formatCode>0.0%</c:formatCode>
                <c:ptCount val="2"/>
                <c:pt idx="0">
                  <c:v>0.77827333545715194</c:v>
                </c:pt>
                <c:pt idx="1">
                  <c:v>0.22172666454284803</c:v>
                </c:pt>
              </c:numCache>
            </c:numRef>
          </c:val>
          <c:extLst>
            <c:ext xmlns:c16="http://schemas.microsoft.com/office/drawing/2014/chart" uri="{C3380CC4-5D6E-409C-BE32-E72D297353CC}">
              <c16:uniqueId val="{00000004-9F0C-4D18-9254-29ECF2CE251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0642426577411765"/>
          <c:y val="0.22790697674418606"/>
          <c:w val="0.24579001019367996"/>
          <c:h val="0.187385460538362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常用従業員比率　女性</a:t>
            </a:r>
          </a:p>
        </c:rich>
      </c:tx>
      <c:layout>
        <c:manualLayout>
          <c:xMode val="edge"/>
          <c:yMode val="edge"/>
          <c:x val="0.24698795180722891"/>
          <c:y val="3.6866359447004608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1987951807228914"/>
          <c:y val="0.1536103148396773"/>
          <c:w val="0.51004016064257029"/>
          <c:h val="0.78033939305973854"/>
        </c:manualLayout>
      </c:layout>
      <c:pie3DChart>
        <c:varyColors val="1"/>
        <c:ser>
          <c:idx val="0"/>
          <c:order val="0"/>
          <c:tx>
            <c:strRef>
              <c:f>'2①（問2）'!$AC$22</c:f>
              <c:strCache>
                <c:ptCount val="1"/>
                <c:pt idx="0">
                  <c:v>女性</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0C2B-4056-8005-C67F6993B1B9}"/>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0C2B-4056-8005-C67F6993B1B9}"/>
              </c:ext>
            </c:extLst>
          </c:dPt>
          <c:dLbls>
            <c:dLbl>
              <c:idx val="0"/>
              <c:layout>
                <c:manualLayout>
                  <c:x val="4.2271131771179207E-2"/>
                  <c:y val="0.13947337228007789"/>
                </c:manualLayout>
              </c:layout>
              <c:tx>
                <c:rich>
                  <a:bodyPr/>
                  <a:lstStyle/>
                  <a:p>
                    <a:r>
                      <a:rPr lang="ja-JP" altLang="en-US" sz="800"/>
                      <a:t>常用従業員</a:t>
                    </a:r>
                    <a:r>
                      <a:rPr lang="ja-JP" altLang="en-US"/>
                      <a:t>
</a:t>
                    </a:r>
                    <a:r>
                      <a:rPr lang="en-US" altLang="ja-JP"/>
                      <a:t>53.3%</a:t>
                    </a:r>
                  </a:p>
                </c:rich>
              </c:tx>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0C2B-4056-8005-C67F6993B1B9}"/>
                </c:ext>
              </c:extLst>
            </c:dLbl>
            <c:dLbl>
              <c:idx val="1"/>
              <c:layout>
                <c:manualLayout>
                  <c:x val="-3.4748442589254656E-3"/>
                  <c:y val="-0.1776581153162306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C2B-4056-8005-C67F6993B1B9}"/>
                </c:ext>
              </c:extLst>
            </c:dLbl>
            <c:spPr>
              <a:noFill/>
              <a:ln>
                <a:noFill/>
              </a:ln>
              <a:effectLst/>
            </c:spPr>
            <c:txPr>
              <a:bodyPr/>
              <a:lstStyle/>
              <a:p>
                <a:pPr>
                  <a:defRPr sz="9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'2①（問2）'!$AD$20:$AE$20</c:f>
              <c:strCache>
                <c:ptCount val="2"/>
                <c:pt idx="0">
                  <c:v>常用従業員</c:v>
                </c:pt>
                <c:pt idx="1">
                  <c:v>それ以外</c:v>
                </c:pt>
              </c:strCache>
            </c:strRef>
          </c:cat>
          <c:val>
            <c:numRef>
              <c:f>'2①（問2）'!$AD$22:$AE$22</c:f>
              <c:numCache>
                <c:formatCode>0.0%</c:formatCode>
                <c:ptCount val="2"/>
                <c:pt idx="0">
                  <c:v>0.53345928209207516</c:v>
                </c:pt>
                <c:pt idx="1">
                  <c:v>0.46654071790792484</c:v>
                </c:pt>
              </c:numCache>
            </c:numRef>
          </c:val>
          <c:extLst>
            <c:ext xmlns:c16="http://schemas.microsoft.com/office/drawing/2014/chart" uri="{C3380CC4-5D6E-409C-BE32-E72D297353CC}">
              <c16:uniqueId val="{00000004-0C2B-4056-8005-C67F6993B1B9}"/>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218875502008032"/>
          <c:y val="0.21044740375195037"/>
          <c:w val="0.24208835341365464"/>
          <c:h val="0.185658405602525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従業員の男女別構成　（岐阜市在住）</a:t>
            </a:r>
          </a:p>
        </c:rich>
      </c:tx>
      <c:layout>
        <c:manualLayout>
          <c:xMode val="edge"/>
          <c:yMode val="edge"/>
          <c:x val="0.11752170401776701"/>
          <c:y val="2.6820526744501767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9230836530049128"/>
          <c:y val="0.16666787341237518"/>
          <c:w val="0.51709536307961501"/>
          <c:h val="0.82566929133858269"/>
        </c:manualLayout>
      </c:layout>
      <c:pie3DChart>
        <c:varyColors val="1"/>
        <c:ser>
          <c:idx val="0"/>
          <c:order val="0"/>
          <c:tx>
            <c:strRef>
              <c:f>'2①（問2）'!$AC$6</c:f>
              <c:strCache>
                <c:ptCount val="1"/>
                <c:pt idx="0">
                  <c:v>従業員構成</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11F5-4DCF-B93B-CAAC6C34098D}"/>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11F5-4DCF-B93B-CAAC6C34098D}"/>
              </c:ext>
            </c:extLst>
          </c:dPt>
          <c:dLbls>
            <c:dLbl>
              <c:idx val="0"/>
              <c:layout>
                <c:manualLayout>
                  <c:x val="6.3204118715929736E-2"/>
                  <c:y val="-0.1584149395118713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1F5-4DCF-B93B-CAAC6C34098D}"/>
                </c:ext>
              </c:extLst>
            </c:dLbl>
            <c:dLbl>
              <c:idx val="1"/>
              <c:layout>
                <c:manualLayout>
                  <c:x val="-4.3896291809677634E-2"/>
                  <c:y val="0.1412719099767702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1F5-4DCF-B93B-CAAC6C34098D}"/>
                </c:ext>
              </c:extLst>
            </c:dLbl>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'2①（問2）'!$AD$5:$AE$5</c:f>
              <c:strCache>
                <c:ptCount val="2"/>
                <c:pt idx="0">
                  <c:v>男　性</c:v>
                </c:pt>
                <c:pt idx="1">
                  <c:v>女　性</c:v>
                </c:pt>
              </c:strCache>
            </c:strRef>
          </c:cat>
          <c:val>
            <c:numRef>
              <c:f>'2①（問2）'!$AD$6:$AE$6</c:f>
              <c:numCache>
                <c:formatCode>0.0%</c:formatCode>
                <c:ptCount val="2"/>
                <c:pt idx="0">
                  <c:v>0.48356783403512377</c:v>
                </c:pt>
                <c:pt idx="1">
                  <c:v>0.51643216596487629</c:v>
                </c:pt>
              </c:numCache>
            </c:numRef>
          </c:val>
          <c:extLst>
            <c:ext xmlns:c16="http://schemas.microsoft.com/office/drawing/2014/chart" uri="{C3380CC4-5D6E-409C-BE32-E72D297353CC}">
              <c16:uniqueId val="{00000004-11F5-4DCF-B93B-CAAC6C34098D}"/>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923312470556571"/>
          <c:y val="0.56130509548375418"/>
          <c:w val="0.16576923076923078"/>
          <c:h val="0.2315395058376323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雇用形態別</a:t>
            </a:r>
          </a:p>
        </c:rich>
      </c:tx>
      <c:layout>
        <c:manualLayout>
          <c:xMode val="edge"/>
          <c:yMode val="edge"/>
          <c:x val="0.17469895329348892"/>
          <c:y val="2.0661331268017728E-2"/>
        </c:manualLayout>
      </c:layout>
      <c:overlay val="0"/>
      <c:spPr>
        <a:noFill/>
        <a:ln w="25400">
          <a:noFill/>
        </a:ln>
      </c:spPr>
    </c:title>
    <c:autoTitleDeleted val="0"/>
    <c:plotArea>
      <c:layout>
        <c:manualLayout>
          <c:layoutTarget val="inner"/>
          <c:xMode val="edge"/>
          <c:yMode val="edge"/>
          <c:x val="0.12349406671662239"/>
          <c:y val="0.13223140495867769"/>
          <c:w val="0.68825351816459057"/>
          <c:h val="0.73966942148760328"/>
        </c:manualLayout>
      </c:layout>
      <c:barChart>
        <c:barDir val="bar"/>
        <c:grouping val="percentStacked"/>
        <c:varyColors val="0"/>
        <c:ser>
          <c:idx val="0"/>
          <c:order val="0"/>
          <c:tx>
            <c:strRef>
              <c:f>'2①（問2）'!$BH$10</c:f>
              <c:strCache>
                <c:ptCount val="1"/>
                <c:pt idx="0">
                  <c:v>男　性</c:v>
                </c:pt>
              </c:strCache>
            </c:strRef>
          </c:tx>
          <c:spPr>
            <a:solidFill>
              <a:schemeClr val="bg1">
                <a:lumMod val="75000"/>
              </a:schemeClr>
            </a:solidFill>
            <a:ln w="12700">
              <a:solidFill>
                <a:srgbClr val="000000"/>
              </a:solidFill>
              <a:prstDash val="solid"/>
            </a:ln>
          </c:spPr>
          <c:invertIfNegative val="0"/>
          <c:dLbls>
            <c:numFmt formatCode="0.0%" sourceLinked="0"/>
            <c:spPr>
              <a:solidFill>
                <a:schemeClr val="bg1"/>
              </a:solidFill>
              <a:ln w="6350">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'2①（問2）'!$BG$11:$BG$15</c:f>
              <c:strCache>
                <c:ptCount val="5"/>
                <c:pt idx="0">
                  <c:v>その他従業員</c:v>
                </c:pt>
                <c:pt idx="1">
                  <c:v>派遣従業員</c:v>
                </c:pt>
                <c:pt idx="2">
                  <c:v>臨時従業員</c:v>
                </c:pt>
                <c:pt idx="3">
                  <c:v>パートタイマー</c:v>
                </c:pt>
                <c:pt idx="4">
                  <c:v>常用従業員</c:v>
                </c:pt>
              </c:strCache>
            </c:strRef>
          </c:cat>
          <c:val>
            <c:numRef>
              <c:f>'2①（問2）'!$BH$11:$BH$15</c:f>
              <c:numCache>
                <c:formatCode>0.0%</c:formatCode>
                <c:ptCount val="5"/>
                <c:pt idx="0">
                  <c:v>0.40298507462686567</c:v>
                </c:pt>
                <c:pt idx="1">
                  <c:v>0.26168224299065418</c:v>
                </c:pt>
                <c:pt idx="2">
                  <c:v>0.3888888888888889</c:v>
                </c:pt>
                <c:pt idx="3">
                  <c:v>0.30356294536817102</c:v>
                </c:pt>
                <c:pt idx="4">
                  <c:v>0.57735938238537887</c:v>
                </c:pt>
              </c:numCache>
            </c:numRef>
          </c:val>
          <c:extLst>
            <c:ext xmlns:c16="http://schemas.microsoft.com/office/drawing/2014/chart" uri="{C3380CC4-5D6E-409C-BE32-E72D297353CC}">
              <c16:uniqueId val="{00000000-45D8-4E70-AF10-7A363B27E534}"/>
            </c:ext>
          </c:extLst>
        </c:ser>
        <c:ser>
          <c:idx val="1"/>
          <c:order val="1"/>
          <c:tx>
            <c:strRef>
              <c:f>'2①（問2）'!$BI$10</c:f>
              <c:strCache>
                <c:ptCount val="1"/>
                <c:pt idx="0">
                  <c:v>女　性</c:v>
                </c:pt>
              </c:strCache>
            </c:strRef>
          </c:tx>
          <c:spPr>
            <a:solidFill>
              <a:schemeClr val="bg1"/>
            </a:solid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'2①（問2）'!$BG$11:$BG$15</c:f>
              <c:strCache>
                <c:ptCount val="5"/>
                <c:pt idx="0">
                  <c:v>その他従業員</c:v>
                </c:pt>
                <c:pt idx="1">
                  <c:v>派遣従業員</c:v>
                </c:pt>
                <c:pt idx="2">
                  <c:v>臨時従業員</c:v>
                </c:pt>
                <c:pt idx="3">
                  <c:v>パートタイマー</c:v>
                </c:pt>
                <c:pt idx="4">
                  <c:v>常用従業員</c:v>
                </c:pt>
              </c:strCache>
            </c:strRef>
          </c:cat>
          <c:val>
            <c:numRef>
              <c:f>'2①（問2）'!$BI$11:$BI$15</c:f>
              <c:numCache>
                <c:formatCode>0.0%</c:formatCode>
                <c:ptCount val="5"/>
                <c:pt idx="0">
                  <c:v>0.59701492537313428</c:v>
                </c:pt>
                <c:pt idx="1">
                  <c:v>0.73831775700934577</c:v>
                </c:pt>
                <c:pt idx="2">
                  <c:v>0.61111111111111116</c:v>
                </c:pt>
                <c:pt idx="3">
                  <c:v>0.69643705463182903</c:v>
                </c:pt>
                <c:pt idx="4">
                  <c:v>0.42264061761462107</c:v>
                </c:pt>
              </c:numCache>
            </c:numRef>
          </c:val>
          <c:extLst>
            <c:ext xmlns:c16="http://schemas.microsoft.com/office/drawing/2014/chart" uri="{C3380CC4-5D6E-409C-BE32-E72D297353CC}">
              <c16:uniqueId val="{00000001-45D8-4E70-AF10-7A363B27E534}"/>
            </c:ext>
          </c:extLst>
        </c:ser>
        <c:dLbls>
          <c:showLegendKey val="0"/>
          <c:showVal val="0"/>
          <c:showCatName val="0"/>
          <c:showSerName val="0"/>
          <c:showPercent val="0"/>
          <c:showBubbleSize val="0"/>
        </c:dLbls>
        <c:gapWidth val="60"/>
        <c:overlap val="100"/>
        <c:axId val="33208192"/>
        <c:axId val="33209728"/>
      </c:barChart>
      <c:catAx>
        <c:axId val="332081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09728"/>
        <c:crosses val="autoZero"/>
        <c:auto val="1"/>
        <c:lblAlgn val="ctr"/>
        <c:lblOffset val="100"/>
        <c:tickLblSkip val="1"/>
        <c:tickMarkSkip val="1"/>
        <c:noMultiLvlLbl val="0"/>
      </c:catAx>
      <c:valAx>
        <c:axId val="33209728"/>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08192"/>
        <c:crosses val="autoZero"/>
        <c:crossBetween val="between"/>
        <c:majorUnit val="0.2"/>
      </c:valAx>
      <c:spPr>
        <a:noFill/>
        <a:ln w="25400">
          <a:noFill/>
        </a:ln>
      </c:spPr>
    </c:plotArea>
    <c:legend>
      <c:legendPos val="r"/>
      <c:layout>
        <c:manualLayout>
          <c:xMode val="edge"/>
          <c:yMode val="edge"/>
          <c:x val="0.86747051196913638"/>
          <c:y val="0.42148745751043415"/>
          <c:w val="0.11445798943806718"/>
          <c:h val="0.1859502603158211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ＭＳ Ｐゴシック"/>
                <a:ea typeface="ＭＳ Ｐゴシック"/>
                <a:cs typeface="ＭＳ Ｐゴシック"/>
              </a:defRPr>
            </a:pPr>
            <a:r>
              <a:rPr lang="ja-JP" altLang="en-US"/>
              <a:t>常用従業員の男女別構成　全体</a:t>
            </a:r>
          </a:p>
        </c:rich>
      </c:tx>
      <c:layout>
        <c:manualLayout>
          <c:xMode val="edge"/>
          <c:yMode val="edge"/>
          <c:x val="0.16613452072484547"/>
          <c:y val="2.7932889604269078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7997903616680502"/>
          <c:y val="0.15642458100558659"/>
          <c:w val="0.51224774219516489"/>
          <c:h val="0.84357541899441346"/>
        </c:manualLayout>
      </c:layout>
      <c:pie3DChart>
        <c:varyColors val="1"/>
        <c:ser>
          <c:idx val="0"/>
          <c:order val="0"/>
          <c:tx>
            <c:strRef>
              <c:f>'3（問3）'!$BH$6</c:f>
              <c:strCache>
                <c:ptCount val="1"/>
                <c:pt idx="0">
                  <c:v>全　体</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96B6-4587-B2F4-E3734CBA4B33}"/>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96B6-4587-B2F4-E3734CBA4B33}"/>
              </c:ext>
            </c:extLst>
          </c:dPt>
          <c:dLbls>
            <c:dLbl>
              <c:idx val="0"/>
              <c:layout>
                <c:manualLayout>
                  <c:x val="4.0491056828759024E-2"/>
                  <c:y val="8.69660845466942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6B6-4587-B2F4-E3734CBA4B33}"/>
                </c:ext>
              </c:extLst>
            </c:dLbl>
            <c:dLbl>
              <c:idx val="1"/>
              <c:layout>
                <c:manualLayout>
                  <c:x val="-2.4351588639279515E-2"/>
                  <c:y val="-8.906875467382219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6B6-4587-B2F4-E3734CBA4B33}"/>
                </c:ext>
              </c:extLst>
            </c:dLbl>
            <c:numFmt formatCode="0.0%" sourceLinked="0"/>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'3（問3）'!$BI$5:$BJ$5</c:f>
              <c:strCache>
                <c:ptCount val="2"/>
                <c:pt idx="0">
                  <c:v>男　性</c:v>
                </c:pt>
                <c:pt idx="1">
                  <c:v>女　性</c:v>
                </c:pt>
              </c:strCache>
            </c:strRef>
          </c:cat>
          <c:val>
            <c:numRef>
              <c:f>'3（問3）'!$BI$6:$BJ$6</c:f>
              <c:numCache>
                <c:formatCode>0.0%</c:formatCode>
                <c:ptCount val="2"/>
                <c:pt idx="0">
                  <c:v>0.62960376387561567</c:v>
                </c:pt>
                <c:pt idx="1">
                  <c:v>0.37039623612438433</c:v>
                </c:pt>
              </c:numCache>
            </c:numRef>
          </c:val>
          <c:extLst>
            <c:ext xmlns:c16="http://schemas.microsoft.com/office/drawing/2014/chart" uri="{C3380CC4-5D6E-409C-BE32-E72D297353CC}">
              <c16:uniqueId val="{00000004-96B6-4587-B2F4-E3734CBA4B33}"/>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269536196154395"/>
          <c:y val="0.34450660518263948"/>
          <c:w val="0.16826411075612357"/>
          <c:h val="0.22802221545511231"/>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803625377643503"/>
          <c:y val="1.2953367875647668E-2"/>
        </c:manualLayout>
      </c:layout>
      <c:overlay val="0"/>
      <c:spPr>
        <a:noFill/>
        <a:ln w="25400">
          <a:noFill/>
        </a:ln>
      </c:spPr>
    </c:title>
    <c:autoTitleDeleted val="0"/>
    <c:plotArea>
      <c:layout>
        <c:manualLayout>
          <c:layoutTarget val="inner"/>
          <c:xMode val="edge"/>
          <c:yMode val="edge"/>
          <c:x val="0.14803625377643503"/>
          <c:y val="6.4766839378238336E-2"/>
          <c:w val="0.72205438066465255"/>
          <c:h val="0.86269430051813467"/>
        </c:manualLayout>
      </c:layout>
      <c:barChart>
        <c:barDir val="bar"/>
        <c:grouping val="percentStacked"/>
        <c:varyColors val="0"/>
        <c:ser>
          <c:idx val="0"/>
          <c:order val="0"/>
          <c:tx>
            <c:strRef>
              <c:f>'3（問3）'!$BI$10</c:f>
              <c:strCache>
                <c:ptCount val="1"/>
                <c:pt idx="0">
                  <c:v>男　性</c:v>
                </c:pt>
              </c:strCache>
            </c:strRef>
          </c:tx>
          <c:spPr>
            <a:solidFill>
              <a:schemeClr val="bg1">
                <a:lumMod val="75000"/>
              </a:schemeClr>
            </a:solidFill>
            <a:ln w="12700">
              <a:solidFill>
                <a:srgbClr val="000000"/>
              </a:solidFill>
              <a:prstDash val="solid"/>
            </a:ln>
          </c:spPr>
          <c:invertIfNegative val="0"/>
          <c:dLbls>
            <c:dLbl>
              <c:idx val="0"/>
              <c:layout>
                <c:manualLayout>
                  <c:x val="4.2421993323342136E-2"/>
                  <c:y val="-8.44301198101540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CD-420E-A770-FDF0FFE8A3E5}"/>
                </c:ext>
              </c:extLst>
            </c:dLbl>
            <c:dLbl>
              <c:idx val="1"/>
              <c:layout>
                <c:manualLayout>
                  <c:x val="4.0424965488025814E-2"/>
                  <c:y val="-7.743602544445386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CD-420E-A770-FDF0FFE8A3E5}"/>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'3（問3）'!$BH$11:$BH$23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'3（問3）'!$BI$11:$BI$23</c:f>
              <c:numCache>
                <c:formatCode>0.0%</c:formatCode>
                <c:ptCount val="13"/>
                <c:pt idx="0">
                  <c:v>0</c:v>
                </c:pt>
                <c:pt idx="1">
                  <c:v>0.5084537350138334</c:v>
                </c:pt>
                <c:pt idx="2">
                  <c:v>0.69216975493126121</c:v>
                </c:pt>
                <c:pt idx="3">
                  <c:v>0.50051813471502593</c:v>
                </c:pt>
                <c:pt idx="4">
                  <c:v>0.28101983002832859</c:v>
                </c:pt>
                <c:pt idx="5">
                  <c:v>0.58333333333333337</c:v>
                </c:pt>
                <c:pt idx="6">
                  <c:v>0.61728395061728392</c:v>
                </c:pt>
                <c:pt idx="7">
                  <c:v>0.64916467780429599</c:v>
                </c:pt>
                <c:pt idx="8">
                  <c:v>0.62427477372940354</c:v>
                </c:pt>
                <c:pt idx="9">
                  <c:v>0.83664546899841019</c:v>
                </c:pt>
                <c:pt idx="10">
                  <c:v>0.75879396984924619</c:v>
                </c:pt>
                <c:pt idx="11">
                  <c:v>0.69978013192084754</c:v>
                </c:pt>
                <c:pt idx="12">
                  <c:v>0.83206862421643024</c:v>
                </c:pt>
              </c:numCache>
            </c:numRef>
          </c:val>
          <c:extLst>
            <c:ext xmlns:c16="http://schemas.microsoft.com/office/drawing/2014/chart" uri="{C3380CC4-5D6E-409C-BE32-E72D297353CC}">
              <c16:uniqueId val="{00000002-33CD-420E-A770-FDF0FFE8A3E5}"/>
            </c:ext>
          </c:extLst>
        </c:ser>
        <c:ser>
          <c:idx val="1"/>
          <c:order val="1"/>
          <c:tx>
            <c:strRef>
              <c:f>'3（問3）'!$BJ$10</c:f>
              <c:strCache>
                <c:ptCount val="1"/>
                <c:pt idx="0">
                  <c:v>女　性</c:v>
                </c:pt>
              </c:strCache>
            </c:strRef>
          </c:tx>
          <c:spPr>
            <a:solidFill>
              <a:schemeClr val="bg1"/>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33CD-420E-A770-FDF0FFE8A3E5}"/>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'3（問3）'!$BH$11:$BH$23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'3（問3）'!$BJ$11:$BJ$23</c:f>
              <c:numCache>
                <c:formatCode>0.0%</c:formatCode>
                <c:ptCount val="13"/>
                <c:pt idx="0">
                  <c:v>0</c:v>
                </c:pt>
                <c:pt idx="1">
                  <c:v>0.4915462649861666</c:v>
                </c:pt>
                <c:pt idx="2">
                  <c:v>0.30783024506873879</c:v>
                </c:pt>
                <c:pt idx="3">
                  <c:v>0.49948186528497407</c:v>
                </c:pt>
                <c:pt idx="4">
                  <c:v>0.71898016997167136</c:v>
                </c:pt>
                <c:pt idx="5">
                  <c:v>0.41666666666666669</c:v>
                </c:pt>
                <c:pt idx="6">
                  <c:v>0.38271604938271603</c:v>
                </c:pt>
                <c:pt idx="7">
                  <c:v>0.35083532219570407</c:v>
                </c:pt>
                <c:pt idx="8">
                  <c:v>0.3757252262705964</c:v>
                </c:pt>
                <c:pt idx="9">
                  <c:v>0.16335453100158984</c:v>
                </c:pt>
                <c:pt idx="10">
                  <c:v>0.24120603015075376</c:v>
                </c:pt>
                <c:pt idx="11">
                  <c:v>0.30021986807915252</c:v>
                </c:pt>
                <c:pt idx="12">
                  <c:v>0.16793137578356979</c:v>
                </c:pt>
              </c:numCache>
            </c:numRef>
          </c:val>
          <c:extLst>
            <c:ext xmlns:c16="http://schemas.microsoft.com/office/drawing/2014/chart" uri="{C3380CC4-5D6E-409C-BE32-E72D297353CC}">
              <c16:uniqueId val="{00000004-33CD-420E-A770-FDF0FFE8A3E5}"/>
            </c:ext>
          </c:extLst>
        </c:ser>
        <c:dLbls>
          <c:showLegendKey val="0"/>
          <c:showVal val="0"/>
          <c:showCatName val="0"/>
          <c:showSerName val="0"/>
          <c:showPercent val="0"/>
          <c:showBubbleSize val="0"/>
        </c:dLbls>
        <c:gapWidth val="30"/>
        <c:overlap val="100"/>
        <c:axId val="33351168"/>
        <c:axId val="33352704"/>
      </c:barChart>
      <c:catAx>
        <c:axId val="33351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52704"/>
        <c:crosses val="autoZero"/>
        <c:auto val="1"/>
        <c:lblAlgn val="ctr"/>
        <c:lblOffset val="100"/>
        <c:tickLblSkip val="1"/>
        <c:tickMarkSkip val="1"/>
        <c:noMultiLvlLbl val="0"/>
      </c:catAx>
      <c:valAx>
        <c:axId val="333527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51168"/>
        <c:crosses val="autoZero"/>
        <c:crossBetween val="between"/>
        <c:majorUnit val="0.2"/>
      </c:valAx>
      <c:spPr>
        <a:noFill/>
        <a:ln w="25400">
          <a:noFill/>
        </a:ln>
      </c:spPr>
    </c:plotArea>
    <c:legend>
      <c:legendPos val="r"/>
      <c:layout>
        <c:manualLayout>
          <c:xMode val="edge"/>
          <c:yMode val="edge"/>
          <c:x val="0.88821752265861031"/>
          <c:y val="0.32901554404145078"/>
          <c:w val="9.0634441087613316E-2"/>
          <c:h val="0.1165803108808290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6969728783902011"/>
          <c:y val="2.2522522522522521E-2"/>
        </c:manualLayout>
      </c:layout>
      <c:overlay val="0"/>
      <c:spPr>
        <a:noFill/>
        <a:ln w="25400">
          <a:noFill/>
        </a:ln>
      </c:spPr>
    </c:title>
    <c:autoTitleDeleted val="0"/>
    <c:plotArea>
      <c:layout>
        <c:manualLayout>
          <c:layoutTarget val="inner"/>
          <c:xMode val="edge"/>
          <c:yMode val="edge"/>
          <c:x val="0.15303052946041884"/>
          <c:y val="0.13063120526818195"/>
          <c:w val="0.71212226580590943"/>
          <c:h val="0.74324651273275943"/>
        </c:manualLayout>
      </c:layout>
      <c:barChart>
        <c:barDir val="bar"/>
        <c:grouping val="percentStacked"/>
        <c:varyColors val="0"/>
        <c:ser>
          <c:idx val="0"/>
          <c:order val="0"/>
          <c:tx>
            <c:strRef>
              <c:f>'3（問3）'!$BI$28</c:f>
              <c:strCache>
                <c:ptCount val="1"/>
                <c:pt idx="0">
                  <c:v>男　性</c:v>
                </c:pt>
              </c:strCache>
            </c:strRef>
          </c:tx>
          <c:spPr>
            <a:solidFill>
              <a:schemeClr val="bg1">
                <a:lumMod val="75000"/>
              </a:schemeClr>
            </a:solidFill>
            <a:ln w="12700">
              <a:solidFill>
                <a:srgbClr val="000000"/>
              </a:solidFill>
              <a:prstDash val="solid"/>
            </a:ln>
          </c:spPr>
          <c:invertIfNegative val="0"/>
          <c:dLbls>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'3（問3）'!$BH$29:$BH$34</c:f>
              <c:strCache>
                <c:ptCount val="6"/>
                <c:pt idx="0">
                  <c:v>100人以上</c:v>
                </c:pt>
                <c:pt idx="1">
                  <c:v>50～99人</c:v>
                </c:pt>
                <c:pt idx="2">
                  <c:v>30～49人</c:v>
                </c:pt>
                <c:pt idx="3">
                  <c:v>10～29人</c:v>
                </c:pt>
                <c:pt idx="4">
                  <c:v>5～9人</c:v>
                </c:pt>
                <c:pt idx="5">
                  <c:v>1～4人</c:v>
                </c:pt>
              </c:strCache>
            </c:strRef>
          </c:cat>
          <c:val>
            <c:numRef>
              <c:f>'3（問3）'!$BI$29:$BI$34</c:f>
              <c:numCache>
                <c:formatCode>0.0%</c:formatCode>
                <c:ptCount val="6"/>
                <c:pt idx="0">
                  <c:v>0.62201735357917576</c:v>
                </c:pt>
                <c:pt idx="1">
                  <c:v>0.61280409731113961</c:v>
                </c:pt>
                <c:pt idx="2">
                  <c:v>0.63545389563974264</c:v>
                </c:pt>
                <c:pt idx="3">
                  <c:v>0.65896946564885495</c:v>
                </c:pt>
                <c:pt idx="4">
                  <c:v>0.6254312469196649</c:v>
                </c:pt>
                <c:pt idx="5">
                  <c:v>0.63496932515337423</c:v>
                </c:pt>
              </c:numCache>
            </c:numRef>
          </c:val>
          <c:extLst>
            <c:ext xmlns:c16="http://schemas.microsoft.com/office/drawing/2014/chart" uri="{C3380CC4-5D6E-409C-BE32-E72D297353CC}">
              <c16:uniqueId val="{00000000-D133-4876-B39A-8C951DDA1F68}"/>
            </c:ext>
          </c:extLst>
        </c:ser>
        <c:ser>
          <c:idx val="1"/>
          <c:order val="1"/>
          <c:tx>
            <c:strRef>
              <c:f>'3（問3）'!$BJ$28</c:f>
              <c:strCache>
                <c:ptCount val="1"/>
                <c:pt idx="0">
                  <c:v>女　性</c:v>
                </c:pt>
              </c:strCache>
            </c:strRef>
          </c:tx>
          <c:spPr>
            <a:solidFill>
              <a:schemeClr val="bg1"/>
            </a:solidFill>
            <a:ln w="12700">
              <a:solidFill>
                <a:srgbClr val="000000"/>
              </a:solidFill>
              <a:prstDash val="solid"/>
            </a:ln>
          </c:spPr>
          <c:invertIfNegative val="0"/>
          <c:dLbls>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'3（問3）'!$BH$29:$BH$34</c:f>
              <c:strCache>
                <c:ptCount val="6"/>
                <c:pt idx="0">
                  <c:v>100人以上</c:v>
                </c:pt>
                <c:pt idx="1">
                  <c:v>50～99人</c:v>
                </c:pt>
                <c:pt idx="2">
                  <c:v>30～49人</c:v>
                </c:pt>
                <c:pt idx="3">
                  <c:v>10～29人</c:v>
                </c:pt>
                <c:pt idx="4">
                  <c:v>5～9人</c:v>
                </c:pt>
                <c:pt idx="5">
                  <c:v>1～4人</c:v>
                </c:pt>
              </c:strCache>
            </c:strRef>
          </c:cat>
          <c:val>
            <c:numRef>
              <c:f>'3（問3）'!$BJ$29:$BJ$34</c:f>
              <c:numCache>
                <c:formatCode>0.0%</c:formatCode>
                <c:ptCount val="6"/>
                <c:pt idx="0">
                  <c:v>0.3779826464208243</c:v>
                </c:pt>
                <c:pt idx="1">
                  <c:v>0.38719590268886045</c:v>
                </c:pt>
                <c:pt idx="2">
                  <c:v>0.36454610436025731</c:v>
                </c:pt>
                <c:pt idx="3">
                  <c:v>0.34103053435114505</c:v>
                </c:pt>
                <c:pt idx="4">
                  <c:v>0.37456875308033516</c:v>
                </c:pt>
                <c:pt idx="5">
                  <c:v>0.36503067484662577</c:v>
                </c:pt>
              </c:numCache>
            </c:numRef>
          </c:val>
          <c:extLst>
            <c:ext xmlns:c16="http://schemas.microsoft.com/office/drawing/2014/chart" uri="{C3380CC4-5D6E-409C-BE32-E72D297353CC}">
              <c16:uniqueId val="{00000001-D133-4876-B39A-8C951DDA1F68}"/>
            </c:ext>
          </c:extLst>
        </c:ser>
        <c:dLbls>
          <c:showLegendKey val="0"/>
          <c:showVal val="0"/>
          <c:showCatName val="0"/>
          <c:showSerName val="0"/>
          <c:showPercent val="0"/>
          <c:showBubbleSize val="0"/>
        </c:dLbls>
        <c:gapWidth val="50"/>
        <c:overlap val="100"/>
        <c:axId val="33399552"/>
        <c:axId val="33401088"/>
      </c:barChart>
      <c:catAx>
        <c:axId val="33399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401088"/>
        <c:crosses val="autoZero"/>
        <c:auto val="1"/>
        <c:lblAlgn val="ctr"/>
        <c:lblOffset val="100"/>
        <c:tickLblSkip val="1"/>
        <c:tickMarkSkip val="1"/>
        <c:noMultiLvlLbl val="0"/>
      </c:catAx>
      <c:valAx>
        <c:axId val="3340108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99552"/>
        <c:crosses val="autoZero"/>
        <c:crossBetween val="between"/>
        <c:majorUnit val="0.2"/>
      </c:valAx>
      <c:spPr>
        <a:noFill/>
        <a:ln w="25400">
          <a:noFill/>
        </a:ln>
      </c:spPr>
    </c:plotArea>
    <c:legend>
      <c:legendPos val="r"/>
      <c:layout>
        <c:manualLayout>
          <c:xMode val="edge"/>
          <c:yMode val="edge"/>
          <c:x val="0.89091036347729258"/>
          <c:y val="0.36036177910193656"/>
          <c:w val="9.5454704525570699E-2"/>
          <c:h val="0.2162171620439337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ＭＳ Ｐゴシック"/>
                <a:ea typeface="ＭＳ Ｐゴシック"/>
                <a:cs typeface="ＭＳ Ｐゴシック"/>
              </a:defRPr>
            </a:pPr>
            <a:r>
              <a:rPr lang="ja-JP" altLang="en-US"/>
              <a:t>常用従業員の男女別構成　全体</a:t>
            </a:r>
          </a:p>
        </c:rich>
      </c:tx>
      <c:layout>
        <c:manualLayout>
          <c:xMode val="edge"/>
          <c:yMode val="edge"/>
          <c:x val="0.16613452072484547"/>
          <c:y val="2.7932819872925719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6293955131095139"/>
          <c:y val="0.18621973929236499"/>
          <c:w val="0.50372804038472829"/>
          <c:h val="0.81378026070763498"/>
        </c:manualLayout>
      </c:layout>
      <c:pie3DChart>
        <c:varyColors val="1"/>
        <c:ser>
          <c:idx val="0"/>
          <c:order val="0"/>
          <c:tx>
            <c:strRef>
              <c:f>'3①（問3）'!$BH$6</c:f>
              <c:strCache>
                <c:ptCount val="1"/>
                <c:pt idx="0">
                  <c:v>全　体</c:v>
                </c:pt>
              </c:strCache>
            </c:strRef>
          </c:tx>
          <c:spPr>
            <a:solidFill>
              <a:schemeClr val="bg1"/>
            </a:solid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22B7-4073-82A7-110F254C9B18}"/>
              </c:ext>
            </c:extLst>
          </c:dPt>
          <c:dPt>
            <c:idx val="1"/>
            <c:bubble3D val="0"/>
            <c:extLst>
              <c:ext xmlns:c16="http://schemas.microsoft.com/office/drawing/2014/chart" uri="{C3380CC4-5D6E-409C-BE32-E72D297353CC}">
                <c16:uniqueId val="{00000002-22B7-4073-82A7-110F254C9B18}"/>
              </c:ext>
            </c:extLst>
          </c:dPt>
          <c:dLbls>
            <c:dLbl>
              <c:idx val="0"/>
              <c:layout>
                <c:manualLayout>
                  <c:x val="3.9454269494268411E-2"/>
                  <c:y val="4.493438320209973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2B7-4073-82A7-110F254C9B18}"/>
                </c:ext>
              </c:extLst>
            </c:dLbl>
            <c:dLbl>
              <c:idx val="1"/>
              <c:layout>
                <c:manualLayout>
                  <c:x val="-7.1272001542938123E-3"/>
                  <c:y val="-6.852827754072640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2B7-4073-82A7-110F254C9B18}"/>
                </c:ext>
              </c:extLst>
            </c:dLbl>
            <c:numFmt formatCode="0.0%" sourceLinked="0"/>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'3①（問3）'!$BI$5:$BJ$5</c:f>
              <c:strCache>
                <c:ptCount val="2"/>
                <c:pt idx="0">
                  <c:v>男　性</c:v>
                </c:pt>
                <c:pt idx="1">
                  <c:v>女　性</c:v>
                </c:pt>
              </c:strCache>
            </c:strRef>
          </c:cat>
          <c:val>
            <c:numRef>
              <c:f>'3①（問3）'!$BI$6:$BJ$6</c:f>
              <c:numCache>
                <c:formatCode>0.0%</c:formatCode>
                <c:ptCount val="2"/>
                <c:pt idx="0">
                  <c:v>0.57735938238537887</c:v>
                </c:pt>
                <c:pt idx="1">
                  <c:v>0.42264061761462107</c:v>
                </c:pt>
              </c:numCache>
            </c:numRef>
          </c:val>
          <c:extLst>
            <c:ext xmlns:c16="http://schemas.microsoft.com/office/drawing/2014/chart" uri="{C3380CC4-5D6E-409C-BE32-E72D297353CC}">
              <c16:uniqueId val="{00000003-22B7-4073-82A7-110F254C9B1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4973476558241714"/>
          <c:y val="0.35195502201569068"/>
          <c:w val="0.16826411075612357"/>
          <c:h val="0.22802231688252089"/>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構成割合</a:t>
            </a:r>
          </a:p>
        </c:rich>
      </c:tx>
      <c:layout>
        <c:manualLayout>
          <c:xMode val="edge"/>
          <c:yMode val="edge"/>
          <c:x val="0.30471460006893081"/>
          <c:y val="1.9292604501607719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6414181892612384"/>
          <c:y val="0.25080385852090031"/>
          <c:w val="0.43266099313343404"/>
          <c:h val="0.55091103965702037"/>
        </c:manualLayout>
      </c:layout>
      <c:pie3DChart>
        <c:varyColors val="1"/>
        <c:ser>
          <c:idx val="0"/>
          <c:order val="0"/>
          <c:tx>
            <c:strRef>
              <c:f>概要②!$AE$3</c:f>
              <c:strCache>
                <c:ptCount val="1"/>
                <c:pt idx="0">
                  <c:v>構成割合</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dash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73AB-4B77-A134-C3121CAC9DCF}"/>
              </c:ext>
            </c:extLst>
          </c:dPt>
          <c:dPt>
            <c:idx val="1"/>
            <c:bubble3D val="0"/>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3-73AB-4B77-A134-C3121CAC9DCF}"/>
              </c:ext>
            </c:extLst>
          </c:dPt>
          <c:dPt>
            <c:idx val="2"/>
            <c:bubble3D val="0"/>
            <c:spPr>
              <a:pattFill prst="pct8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73AB-4B77-A134-C3121CAC9DCF}"/>
              </c:ext>
            </c:extLst>
          </c:dPt>
          <c:dPt>
            <c:idx val="3"/>
            <c:bubble3D val="0"/>
            <c:spPr>
              <a:pattFill prst="lt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73AB-4B77-A134-C3121CAC9DCF}"/>
              </c:ext>
            </c:extLst>
          </c:dPt>
          <c:dPt>
            <c:idx val="4"/>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73AB-4B77-A134-C3121CAC9DCF}"/>
              </c:ext>
            </c:extLst>
          </c:dPt>
          <c:dPt>
            <c:idx val="5"/>
            <c:bubble3D val="0"/>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73AB-4B77-A134-C3121CAC9DCF}"/>
              </c:ext>
            </c:extLst>
          </c:dPt>
          <c:dPt>
            <c:idx val="6"/>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D-73AB-4B77-A134-C3121CAC9DCF}"/>
              </c:ext>
            </c:extLst>
          </c:dPt>
          <c:dPt>
            <c:idx val="7"/>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F-73AB-4B77-A134-C3121CAC9DCF}"/>
              </c:ext>
            </c:extLst>
          </c:dPt>
          <c:dPt>
            <c:idx val="8"/>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11-73AB-4B77-A134-C3121CAC9DCF}"/>
              </c:ext>
            </c:extLst>
          </c:dPt>
          <c:dPt>
            <c:idx val="9"/>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3-73AB-4B77-A134-C3121CAC9DCF}"/>
              </c:ext>
            </c:extLst>
          </c:dPt>
          <c:dPt>
            <c:idx val="10"/>
            <c:bubble3D val="0"/>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5-73AB-4B77-A134-C3121CAC9DCF}"/>
              </c:ext>
            </c:extLst>
          </c:dPt>
          <c:dPt>
            <c:idx val="11"/>
            <c:bubble3D val="0"/>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7-73AB-4B77-A134-C3121CAC9DCF}"/>
              </c:ext>
            </c:extLst>
          </c:dPt>
          <c:dPt>
            <c:idx val="12"/>
            <c:bubble3D val="0"/>
            <c:extLst>
              <c:ext xmlns:c16="http://schemas.microsoft.com/office/drawing/2014/chart" uri="{C3380CC4-5D6E-409C-BE32-E72D297353CC}">
                <c16:uniqueId val="{00000018-73AB-4B77-A134-C3121CAC9DCF}"/>
              </c:ext>
            </c:extLst>
          </c:dPt>
          <c:dLbls>
            <c:dLbl>
              <c:idx val="0"/>
              <c:layout>
                <c:manualLayout>
                  <c:x val="1.0587335034924523E-2"/>
                  <c:y val="3.173236785916240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3AB-4B77-A134-C3121CAC9DCF}"/>
                </c:ext>
              </c:extLst>
            </c:dLbl>
            <c:dLbl>
              <c:idx val="1"/>
              <c:layout>
                <c:manualLayout>
                  <c:x val="-3.9199712644250311E-4"/>
                  <c:y val="-2.910296984581109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3AB-4B77-A134-C3121CAC9DCF}"/>
                </c:ext>
              </c:extLst>
            </c:dLbl>
            <c:dLbl>
              <c:idx val="2"/>
              <c:layout>
                <c:manualLayout>
                  <c:x val="1.6915347702749276E-2"/>
                  <c:y val="-4.93100741828494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3AB-4B77-A134-C3121CAC9DCF}"/>
                </c:ext>
              </c:extLst>
            </c:dLbl>
            <c:dLbl>
              <c:idx val="3"/>
              <c:layout>
                <c:manualLayout>
                  <c:x val="1.7908481136827595E-2"/>
                  <c:y val="6.482753964436117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3AB-4B77-A134-C3121CAC9DCF}"/>
                </c:ext>
              </c:extLst>
            </c:dLbl>
            <c:dLbl>
              <c:idx val="4"/>
              <c:layout>
                <c:manualLayout>
                  <c:x val="1.1711833744301452E-2"/>
                  <c:y val="5.685596374408186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3AB-4B77-A134-C3121CAC9DCF}"/>
                </c:ext>
              </c:extLst>
            </c:dLbl>
            <c:dLbl>
              <c:idx val="5"/>
              <c:layout>
                <c:manualLayout>
                  <c:x val="5.5298125613086245E-2"/>
                  <c:y val="0.1140859643348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3AB-4B77-A134-C3121CAC9DCF}"/>
                </c:ext>
              </c:extLst>
            </c:dLbl>
            <c:dLbl>
              <c:idx val="6"/>
              <c:layout>
                <c:manualLayout>
                  <c:x val="-2.4634004082822972E-2"/>
                  <c:y val="5.821032821058139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3AB-4B77-A134-C3121CAC9DCF}"/>
                </c:ext>
              </c:extLst>
            </c:dLbl>
            <c:dLbl>
              <c:idx val="7"/>
              <c:layout>
                <c:manualLayout>
                  <c:x val="-1.1314059227445054E-2"/>
                  <c:y val="-6.082824855896228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3AB-4B77-A134-C3121CAC9DCF}"/>
                </c:ext>
              </c:extLst>
            </c:dLbl>
            <c:dLbl>
              <c:idx val="8"/>
              <c:layout>
                <c:manualLayout>
                  <c:x val="-4.7917495161589651E-3"/>
                  <c:y val="-4.875644563722139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73AB-4B77-A134-C3121CAC9DCF}"/>
                </c:ext>
              </c:extLst>
            </c:dLbl>
            <c:dLbl>
              <c:idx val="9"/>
              <c:layout>
                <c:manualLayout>
                  <c:x val="1.9743365412656752E-3"/>
                  <c:y val="-1.270476238701673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73AB-4B77-A134-C3121CAC9DCF}"/>
                </c:ext>
              </c:extLst>
            </c:dLbl>
            <c:dLbl>
              <c:idx val="10"/>
              <c:layout>
                <c:manualLayout>
                  <c:x val="3.2195032355505876E-3"/>
                  <c:y val="-4.0818627575090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73AB-4B77-A134-C3121CAC9DCF}"/>
                </c:ext>
              </c:extLst>
            </c:dLbl>
            <c:dLbl>
              <c:idx val="11"/>
              <c:layout>
                <c:manualLayout>
                  <c:x val="-3.3747249859910462E-2"/>
                  <c:y val="-3.66988210075026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73AB-4B77-A134-C3121CAC9DCF}"/>
                </c:ext>
              </c:extLst>
            </c:dLbl>
            <c:dLbl>
              <c:idx val="12"/>
              <c:layout>
                <c:manualLayout>
                  <c:x val="7.8281444838038783E-2"/>
                  <c:y val="-4.312968917470526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73AB-4B77-A134-C3121CAC9DCF}"/>
                </c:ext>
              </c:extLst>
            </c:dLbl>
            <c:numFmt formatCode="0.0%" sourceLinked="0"/>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概要②!$AD$4:$AD$16</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概要②!$AE$4:$AE$16</c:f>
              <c:numCache>
                <c:formatCode>0.0%</c:formatCode>
                <c:ptCount val="13"/>
                <c:pt idx="0">
                  <c:v>0.18544600938967137</c:v>
                </c:pt>
                <c:pt idx="1">
                  <c:v>0.14866979655712051</c:v>
                </c:pt>
                <c:pt idx="2">
                  <c:v>1.0172143974960876E-2</c:v>
                </c:pt>
                <c:pt idx="3">
                  <c:v>2.0344287949921751E-2</c:v>
                </c:pt>
                <c:pt idx="4">
                  <c:v>0.18857589984350548</c:v>
                </c:pt>
                <c:pt idx="5">
                  <c:v>1.6431924882629109E-2</c:v>
                </c:pt>
                <c:pt idx="6">
                  <c:v>1.6431924882629109E-2</c:v>
                </c:pt>
                <c:pt idx="7">
                  <c:v>2.7386541471048513E-2</c:v>
                </c:pt>
                <c:pt idx="8">
                  <c:v>0.14162754303599373</c:v>
                </c:pt>
                <c:pt idx="9">
                  <c:v>3.2863849765258218E-2</c:v>
                </c:pt>
                <c:pt idx="10">
                  <c:v>0.1134585289514867</c:v>
                </c:pt>
                <c:pt idx="11">
                  <c:v>9.8591549295774641E-2</c:v>
                </c:pt>
                <c:pt idx="12">
                  <c:v>0</c:v>
                </c:pt>
              </c:numCache>
            </c:numRef>
          </c:val>
          <c:extLst>
            <c:ext xmlns:c16="http://schemas.microsoft.com/office/drawing/2014/chart" uri="{C3380CC4-5D6E-409C-BE32-E72D297353CC}">
              <c16:uniqueId val="{00000019-73AB-4B77-A134-C3121CAC9DCF}"/>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73755932023649"/>
          <c:y val="2.5723472668810289E-2"/>
          <c:w val="0.22808107319918347"/>
          <c:h val="0.8156484458735262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803625377643503"/>
          <c:y val="1.2953367875647668E-2"/>
        </c:manualLayout>
      </c:layout>
      <c:overlay val="0"/>
      <c:spPr>
        <a:noFill/>
        <a:ln w="25400">
          <a:noFill/>
        </a:ln>
      </c:spPr>
    </c:title>
    <c:autoTitleDeleted val="0"/>
    <c:plotArea>
      <c:layout>
        <c:manualLayout>
          <c:layoutTarget val="inner"/>
          <c:xMode val="edge"/>
          <c:yMode val="edge"/>
          <c:x val="0.14803625377643503"/>
          <c:y val="6.4766839378238336E-2"/>
          <c:w val="0.72205438066465255"/>
          <c:h val="0.86269430051813467"/>
        </c:manualLayout>
      </c:layout>
      <c:barChart>
        <c:barDir val="bar"/>
        <c:grouping val="percentStacked"/>
        <c:varyColors val="0"/>
        <c:ser>
          <c:idx val="0"/>
          <c:order val="0"/>
          <c:tx>
            <c:strRef>
              <c:f>'3①（問3）'!$BI$10</c:f>
              <c:strCache>
                <c:ptCount val="1"/>
                <c:pt idx="0">
                  <c:v>男　性</c:v>
                </c:pt>
              </c:strCache>
            </c:strRef>
          </c:tx>
          <c:spPr>
            <a:solidFill>
              <a:schemeClr val="bg1">
                <a:lumMod val="75000"/>
              </a:schemeClr>
            </a:solidFill>
            <a:ln w="12700">
              <a:solidFill>
                <a:srgbClr val="000000"/>
              </a:solidFill>
              <a:prstDash val="solid"/>
            </a:ln>
          </c:spPr>
          <c:invertIfNegative val="0"/>
          <c:dLbls>
            <c:dLbl>
              <c:idx val="0"/>
              <c:layout>
                <c:manualLayout>
                  <c:x val="3.4869123232707702E-2"/>
                  <c:y val="-8.443011981015406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80-46C8-B474-8D31AD7B090D}"/>
                </c:ext>
              </c:extLst>
            </c:dLbl>
            <c:dLbl>
              <c:idx val="1"/>
              <c:layout>
                <c:manualLayout>
                  <c:x val="3.3358549214580799E-2"/>
                  <c:y val="9.233949383269492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80-46C8-B474-8D31AD7B090D}"/>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'3①（問3）'!$BH$11:$BH$23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'3①（問3）'!$BI$11:$BI$23</c:f>
              <c:numCache>
                <c:formatCode>0.0%</c:formatCode>
                <c:ptCount val="13"/>
                <c:pt idx="0">
                  <c:v>0</c:v>
                </c:pt>
                <c:pt idx="1">
                  <c:v>0.4642649622312609</c:v>
                </c:pt>
                <c:pt idx="2">
                  <c:v>0.66392215568862278</c:v>
                </c:pt>
                <c:pt idx="3">
                  <c:v>0.41869918699186992</c:v>
                </c:pt>
                <c:pt idx="4">
                  <c:v>0.27281368821292773</c:v>
                </c:pt>
                <c:pt idx="5">
                  <c:v>0.61904761904761907</c:v>
                </c:pt>
                <c:pt idx="6">
                  <c:v>0.58823529411764708</c:v>
                </c:pt>
                <c:pt idx="7">
                  <c:v>0.59444444444444444</c:v>
                </c:pt>
                <c:pt idx="8">
                  <c:v>0.60656649972175847</c:v>
                </c:pt>
                <c:pt idx="9">
                  <c:v>0.81589403973509933</c:v>
                </c:pt>
                <c:pt idx="10">
                  <c:v>0.76305220883534142</c:v>
                </c:pt>
                <c:pt idx="11">
                  <c:v>0.64358974358974363</c:v>
                </c:pt>
                <c:pt idx="12">
                  <c:v>0.80498721227621484</c:v>
                </c:pt>
              </c:numCache>
            </c:numRef>
          </c:val>
          <c:extLst>
            <c:ext xmlns:c16="http://schemas.microsoft.com/office/drawing/2014/chart" uri="{C3380CC4-5D6E-409C-BE32-E72D297353CC}">
              <c16:uniqueId val="{00000002-EE80-46C8-B474-8D31AD7B090D}"/>
            </c:ext>
          </c:extLst>
        </c:ser>
        <c:ser>
          <c:idx val="1"/>
          <c:order val="1"/>
          <c:tx>
            <c:strRef>
              <c:f>'3①（問3）'!$BJ$10</c:f>
              <c:strCache>
                <c:ptCount val="1"/>
                <c:pt idx="0">
                  <c:v>女　性</c:v>
                </c:pt>
              </c:strCache>
            </c:strRef>
          </c:tx>
          <c:spPr>
            <a:solidFill>
              <a:schemeClr val="bg1"/>
            </a:solid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'3①（問3）'!$BH$11:$BH$23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'3①（問3）'!$BJ$11:$BJ$23</c:f>
              <c:numCache>
                <c:formatCode>0.0%</c:formatCode>
                <c:ptCount val="13"/>
                <c:pt idx="0">
                  <c:v>0</c:v>
                </c:pt>
                <c:pt idx="1">
                  <c:v>0.5357350377687391</c:v>
                </c:pt>
                <c:pt idx="2">
                  <c:v>0.33607784431137727</c:v>
                </c:pt>
                <c:pt idx="3">
                  <c:v>0.58130081300813008</c:v>
                </c:pt>
                <c:pt idx="4">
                  <c:v>0.72718631178707227</c:v>
                </c:pt>
                <c:pt idx="5">
                  <c:v>0.38095238095238093</c:v>
                </c:pt>
                <c:pt idx="6">
                  <c:v>0.41176470588235292</c:v>
                </c:pt>
                <c:pt idx="7">
                  <c:v>0.40555555555555556</c:v>
                </c:pt>
                <c:pt idx="8">
                  <c:v>0.39343350027824153</c:v>
                </c:pt>
                <c:pt idx="9">
                  <c:v>0.18410596026490067</c:v>
                </c:pt>
                <c:pt idx="10">
                  <c:v>0.23694779116465864</c:v>
                </c:pt>
                <c:pt idx="11">
                  <c:v>0.35641025641025642</c:v>
                </c:pt>
                <c:pt idx="12">
                  <c:v>0.19501278772378516</c:v>
                </c:pt>
              </c:numCache>
            </c:numRef>
          </c:val>
          <c:extLst>
            <c:ext xmlns:c16="http://schemas.microsoft.com/office/drawing/2014/chart" uri="{C3380CC4-5D6E-409C-BE32-E72D297353CC}">
              <c16:uniqueId val="{00000003-EE80-46C8-B474-8D31AD7B090D}"/>
            </c:ext>
          </c:extLst>
        </c:ser>
        <c:dLbls>
          <c:showLegendKey val="0"/>
          <c:showVal val="0"/>
          <c:showCatName val="0"/>
          <c:showSerName val="0"/>
          <c:showPercent val="0"/>
          <c:showBubbleSize val="0"/>
        </c:dLbls>
        <c:gapWidth val="30"/>
        <c:overlap val="100"/>
        <c:axId val="33058816"/>
        <c:axId val="33060352"/>
      </c:barChart>
      <c:catAx>
        <c:axId val="330588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060352"/>
        <c:crosses val="autoZero"/>
        <c:auto val="1"/>
        <c:lblAlgn val="ctr"/>
        <c:lblOffset val="100"/>
        <c:tickLblSkip val="1"/>
        <c:tickMarkSkip val="1"/>
        <c:noMultiLvlLbl val="0"/>
      </c:catAx>
      <c:valAx>
        <c:axId val="330603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058816"/>
        <c:crosses val="autoZero"/>
        <c:crossBetween val="between"/>
        <c:majorUnit val="0.2"/>
      </c:valAx>
      <c:spPr>
        <a:noFill/>
        <a:ln w="25400">
          <a:noFill/>
        </a:ln>
      </c:spPr>
    </c:plotArea>
    <c:legend>
      <c:legendPos val="r"/>
      <c:layout>
        <c:manualLayout>
          <c:xMode val="edge"/>
          <c:yMode val="edge"/>
          <c:x val="0.90181268882175225"/>
          <c:y val="0.4689119170984456"/>
          <c:w val="7.8126888217522672E-2"/>
          <c:h val="0.1043727306107461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6969728783902011"/>
          <c:y val="2.2522522522522521E-2"/>
        </c:manualLayout>
      </c:layout>
      <c:overlay val="0"/>
      <c:spPr>
        <a:noFill/>
        <a:ln w="25400">
          <a:noFill/>
        </a:ln>
      </c:spPr>
    </c:title>
    <c:autoTitleDeleted val="0"/>
    <c:plotArea>
      <c:layout>
        <c:manualLayout>
          <c:layoutTarget val="inner"/>
          <c:xMode val="edge"/>
          <c:yMode val="edge"/>
          <c:x val="0.15303052946041884"/>
          <c:y val="0.13063120526818195"/>
          <c:w val="0.71212226580590943"/>
          <c:h val="0.74324651273275943"/>
        </c:manualLayout>
      </c:layout>
      <c:barChart>
        <c:barDir val="bar"/>
        <c:grouping val="percentStacked"/>
        <c:varyColors val="0"/>
        <c:ser>
          <c:idx val="0"/>
          <c:order val="0"/>
          <c:tx>
            <c:strRef>
              <c:f>'3①（問3）'!$BI$28</c:f>
              <c:strCache>
                <c:ptCount val="1"/>
                <c:pt idx="0">
                  <c:v>男　性</c:v>
                </c:pt>
              </c:strCache>
            </c:strRef>
          </c:tx>
          <c:spPr>
            <a:solidFill>
              <a:schemeClr val="bg1">
                <a:lumMod val="75000"/>
              </a:schemeClr>
            </a:solidFill>
            <a:ln w="12700">
              <a:solidFill>
                <a:srgbClr val="000000"/>
              </a:solidFill>
              <a:prstDash val="solid"/>
            </a:ln>
          </c:spPr>
          <c:invertIfNegative val="0"/>
          <c:dLbls>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'3①（問3）'!$BH$29:$BH$34</c:f>
              <c:strCache>
                <c:ptCount val="6"/>
                <c:pt idx="0">
                  <c:v>100人以上</c:v>
                </c:pt>
                <c:pt idx="1">
                  <c:v>50～99人</c:v>
                </c:pt>
                <c:pt idx="2">
                  <c:v>30～49人</c:v>
                </c:pt>
                <c:pt idx="3">
                  <c:v>10～29人</c:v>
                </c:pt>
                <c:pt idx="4">
                  <c:v>5～9人</c:v>
                </c:pt>
                <c:pt idx="5">
                  <c:v>1～4人</c:v>
                </c:pt>
              </c:strCache>
            </c:strRef>
          </c:cat>
          <c:val>
            <c:numRef>
              <c:f>'3①（問3）'!$BI$29:$BI$34</c:f>
              <c:numCache>
                <c:formatCode>0.0%</c:formatCode>
                <c:ptCount val="6"/>
                <c:pt idx="0">
                  <c:v>0.56338308457711439</c:v>
                </c:pt>
                <c:pt idx="1">
                  <c:v>0.55281501340482575</c:v>
                </c:pt>
                <c:pt idx="2">
                  <c:v>0.60285132382892059</c:v>
                </c:pt>
                <c:pt idx="3">
                  <c:v>0.59116214335421013</c:v>
                </c:pt>
                <c:pt idx="4">
                  <c:v>0.60110584518167454</c:v>
                </c:pt>
                <c:pt idx="5">
                  <c:v>0.62303664921465973</c:v>
                </c:pt>
              </c:numCache>
            </c:numRef>
          </c:val>
          <c:extLst>
            <c:ext xmlns:c16="http://schemas.microsoft.com/office/drawing/2014/chart" uri="{C3380CC4-5D6E-409C-BE32-E72D297353CC}">
              <c16:uniqueId val="{00000000-A938-4CAE-BE61-67E6951FB049}"/>
            </c:ext>
          </c:extLst>
        </c:ser>
        <c:ser>
          <c:idx val="1"/>
          <c:order val="1"/>
          <c:tx>
            <c:strRef>
              <c:f>'3①（問3）'!$BJ$28</c:f>
              <c:strCache>
                <c:ptCount val="1"/>
                <c:pt idx="0">
                  <c:v>女　性</c:v>
                </c:pt>
              </c:strCache>
            </c:strRef>
          </c:tx>
          <c:spPr>
            <a:solidFill>
              <a:schemeClr val="bg1"/>
            </a:solidFill>
            <a:ln w="12700">
              <a:solidFill>
                <a:srgbClr val="000000"/>
              </a:solidFill>
              <a:prstDash val="solid"/>
            </a:ln>
          </c:spPr>
          <c:invertIfNegative val="0"/>
          <c:dLbls>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'3①（問3）'!$BH$29:$BH$34</c:f>
              <c:strCache>
                <c:ptCount val="6"/>
                <c:pt idx="0">
                  <c:v>100人以上</c:v>
                </c:pt>
                <c:pt idx="1">
                  <c:v>50～99人</c:v>
                </c:pt>
                <c:pt idx="2">
                  <c:v>30～49人</c:v>
                </c:pt>
                <c:pt idx="3">
                  <c:v>10～29人</c:v>
                </c:pt>
                <c:pt idx="4">
                  <c:v>5～9人</c:v>
                </c:pt>
                <c:pt idx="5">
                  <c:v>1～4人</c:v>
                </c:pt>
              </c:strCache>
            </c:strRef>
          </c:cat>
          <c:val>
            <c:numRef>
              <c:f>'3①（問3）'!$BJ$29:$BJ$34</c:f>
              <c:numCache>
                <c:formatCode>0.0%</c:formatCode>
                <c:ptCount val="6"/>
                <c:pt idx="0">
                  <c:v>0.43661691542288555</c:v>
                </c:pt>
                <c:pt idx="1">
                  <c:v>0.44718498659517425</c:v>
                </c:pt>
                <c:pt idx="2">
                  <c:v>0.39714867617107941</c:v>
                </c:pt>
                <c:pt idx="3">
                  <c:v>0.40883785664578987</c:v>
                </c:pt>
                <c:pt idx="4">
                  <c:v>0.39889415481832541</c:v>
                </c:pt>
                <c:pt idx="5">
                  <c:v>0.37696335078534032</c:v>
                </c:pt>
              </c:numCache>
            </c:numRef>
          </c:val>
          <c:extLst>
            <c:ext xmlns:c16="http://schemas.microsoft.com/office/drawing/2014/chart" uri="{C3380CC4-5D6E-409C-BE32-E72D297353CC}">
              <c16:uniqueId val="{00000001-A938-4CAE-BE61-67E6951FB049}"/>
            </c:ext>
          </c:extLst>
        </c:ser>
        <c:dLbls>
          <c:showLegendKey val="0"/>
          <c:showVal val="0"/>
          <c:showCatName val="0"/>
          <c:showSerName val="0"/>
          <c:showPercent val="0"/>
          <c:showBubbleSize val="0"/>
        </c:dLbls>
        <c:gapWidth val="50"/>
        <c:overlap val="100"/>
        <c:axId val="33111040"/>
        <c:axId val="33116928"/>
      </c:barChart>
      <c:catAx>
        <c:axId val="331110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116928"/>
        <c:crosses val="autoZero"/>
        <c:auto val="1"/>
        <c:lblAlgn val="ctr"/>
        <c:lblOffset val="100"/>
        <c:tickLblSkip val="1"/>
        <c:tickMarkSkip val="1"/>
        <c:noMultiLvlLbl val="0"/>
      </c:catAx>
      <c:valAx>
        <c:axId val="3311692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111040"/>
        <c:crosses val="autoZero"/>
        <c:crossBetween val="between"/>
        <c:majorUnit val="0.2"/>
      </c:valAx>
      <c:spPr>
        <a:noFill/>
        <a:ln w="25400">
          <a:noFill/>
        </a:ln>
      </c:spPr>
    </c:plotArea>
    <c:legend>
      <c:legendPos val="r"/>
      <c:layout>
        <c:manualLayout>
          <c:xMode val="edge"/>
          <c:yMode val="edge"/>
          <c:x val="0.89697096953789857"/>
          <c:y val="0.45946135111489445"/>
          <c:w val="9.5454704525570699E-2"/>
          <c:h val="0.2162171620439336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SｺﾞｼｯｸM"/>
                <a:ea typeface="HGSｺﾞｼｯｸM"/>
                <a:cs typeface="HGSｺﾞｼｯｸM"/>
              </a:defRPr>
            </a:pPr>
            <a:r>
              <a:rPr lang="ja-JP" altLang="en-US"/>
              <a:t>年齢別構成（男性）</a:t>
            </a:r>
          </a:p>
        </c:rich>
      </c:tx>
      <c:layout>
        <c:manualLayout>
          <c:xMode val="edge"/>
          <c:yMode val="edge"/>
          <c:x val="0.24841772151898733"/>
          <c:y val="2.1052631578947368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3892405063291139"/>
          <c:y val="0.2596500125068959"/>
          <c:w val="0.28322784810126583"/>
          <c:h val="0.62807232755046449"/>
        </c:manualLayout>
      </c:layout>
      <c:pie3DChart>
        <c:varyColors val="1"/>
        <c:ser>
          <c:idx val="0"/>
          <c:order val="0"/>
          <c:tx>
            <c:strRef>
              <c:f>'4（問3）'!$AC$16</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57B0-4330-A268-D13B059D9406}"/>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57B0-4330-A268-D13B059D9406}"/>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57B0-4330-A268-D13B059D9406}"/>
              </c:ext>
            </c:extLst>
          </c:dPt>
          <c:dPt>
            <c:idx val="3"/>
            <c:bubble3D val="0"/>
            <c:extLst>
              <c:ext xmlns:c16="http://schemas.microsoft.com/office/drawing/2014/chart" uri="{C3380CC4-5D6E-409C-BE32-E72D297353CC}">
                <c16:uniqueId val="{00000006-57B0-4330-A268-D13B059D9406}"/>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8-57B0-4330-A268-D13B059D9406}"/>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A-57B0-4330-A268-D13B059D9406}"/>
              </c:ext>
            </c:extLst>
          </c:dPt>
          <c:dLbls>
            <c:dLbl>
              <c:idx val="0"/>
              <c:layout>
                <c:manualLayout>
                  <c:x val="8.8939831888102598E-4"/>
                  <c:y val="-8.592347009255421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B0-4330-A268-D13B059D9406}"/>
                </c:ext>
              </c:extLst>
            </c:dLbl>
            <c:dLbl>
              <c:idx val="1"/>
              <c:layout>
                <c:manualLayout>
                  <c:x val="3.7236951393734008E-2"/>
                  <c:y val="9.564120274439379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B0-4330-A268-D13B059D9406}"/>
                </c:ext>
              </c:extLst>
            </c:dLbl>
            <c:dLbl>
              <c:idx val="2"/>
              <c:layout>
                <c:manualLayout>
                  <c:x val="1.1709774411110003E-2"/>
                  <c:y val="6.040465994382281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B0-4330-A268-D13B059D9406}"/>
                </c:ext>
              </c:extLst>
            </c:dLbl>
            <c:dLbl>
              <c:idx val="3"/>
              <c:layout>
                <c:manualLayout>
                  <c:x val="-3.5403501777467691E-2"/>
                  <c:y val="1.8445273288207224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7B0-4330-A268-D13B059D9406}"/>
                </c:ext>
              </c:extLst>
            </c:dLbl>
            <c:dLbl>
              <c:idx val="4"/>
              <c:layout>
                <c:manualLayout>
                  <c:x val="-2.5766138409913951E-2"/>
                  <c:y val="-8.01827140028549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7B0-4330-A268-D13B059D9406}"/>
                </c:ext>
              </c:extLst>
            </c:dLbl>
            <c:dLbl>
              <c:idx val="5"/>
              <c:layout>
                <c:manualLayout>
                  <c:x val="-3.0451177779992691E-2"/>
                  <c:y val="1.879338766864668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7B0-4330-A268-D13B059D9406}"/>
                </c:ext>
              </c:extLst>
            </c:dLbl>
            <c:numFmt formatCode="0.0%" sourceLinked="0"/>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'4（問3）'!$AB$17:$AB$22</c:f>
              <c:strCache>
                <c:ptCount val="6"/>
                <c:pt idx="0">
                  <c:v>10歳代</c:v>
                </c:pt>
                <c:pt idx="1">
                  <c:v>20歳代</c:v>
                </c:pt>
                <c:pt idx="2">
                  <c:v>30歳代</c:v>
                </c:pt>
                <c:pt idx="3">
                  <c:v>40歳代</c:v>
                </c:pt>
                <c:pt idx="4">
                  <c:v>50歳代</c:v>
                </c:pt>
                <c:pt idx="5">
                  <c:v>60歳以上</c:v>
                </c:pt>
              </c:strCache>
            </c:strRef>
          </c:cat>
          <c:val>
            <c:numRef>
              <c:f>'4（問3）'!$AC$17:$AC$22</c:f>
              <c:numCache>
                <c:formatCode>0.0%</c:formatCode>
                <c:ptCount val="6"/>
                <c:pt idx="0">
                  <c:v>7.1652750636584358E-3</c:v>
                </c:pt>
                <c:pt idx="1">
                  <c:v>0.14235802688458576</c:v>
                </c:pt>
                <c:pt idx="2">
                  <c:v>0.17652632202285781</c:v>
                </c:pt>
                <c:pt idx="3">
                  <c:v>0.24136910049150234</c:v>
                </c:pt>
                <c:pt idx="4">
                  <c:v>0.27364244685260852</c:v>
                </c:pt>
                <c:pt idx="5">
                  <c:v>0.15893882868478712</c:v>
                </c:pt>
              </c:numCache>
            </c:numRef>
          </c:val>
          <c:extLst>
            <c:ext xmlns:c16="http://schemas.microsoft.com/office/drawing/2014/chart" uri="{C3380CC4-5D6E-409C-BE32-E72D297353CC}">
              <c16:uniqueId val="{0000000B-57B0-4330-A268-D13B059D9406}"/>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9040084388185652"/>
          <c:y val="0.11812902334576598"/>
          <c:w val="0.16917721518987339"/>
          <c:h val="0.424082884376295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HGSｺﾞｼｯｸM"/>
              <a:ea typeface="HGSｺﾞｼｯｸM"/>
              <a:cs typeface="HGSｺﾞｼｯｸM"/>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SｺﾞｼｯｸM"/>
                <a:ea typeface="HGSｺﾞｼｯｸM"/>
                <a:cs typeface="HGSｺﾞｼｯｸM"/>
              </a:defRPr>
            </a:pPr>
            <a:r>
              <a:rPr lang="ja-JP" altLang="en-US"/>
              <a:t>年齢別構成（女性）</a:t>
            </a:r>
          </a:p>
        </c:rich>
      </c:tx>
      <c:layout>
        <c:manualLayout>
          <c:xMode val="edge"/>
          <c:yMode val="edge"/>
          <c:x val="0.25356593500297409"/>
          <c:y val="3.9215686274509803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2979415563261102"/>
          <c:y val="0.25817075856170396"/>
          <c:w val="0.29477043412183207"/>
          <c:h val="0.60784507711996116"/>
        </c:manualLayout>
      </c:layout>
      <c:pie3DChart>
        <c:varyColors val="1"/>
        <c:ser>
          <c:idx val="0"/>
          <c:order val="0"/>
          <c:tx>
            <c:strRef>
              <c:f>'4（問3）'!$AC$27</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162A-463D-AC9D-9B7B6FAAD481}"/>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162A-463D-AC9D-9B7B6FAAD481}"/>
              </c:ext>
            </c:extLst>
          </c:dPt>
          <c:dPt>
            <c:idx val="2"/>
            <c:bubble3D val="0"/>
            <c:spPr>
              <a:pattFill prst="pct2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162A-463D-AC9D-9B7B6FAAD481}"/>
              </c:ext>
            </c:extLst>
          </c:dPt>
          <c:dPt>
            <c:idx val="3"/>
            <c:bubble3D val="0"/>
            <c:spPr>
              <a:pattFill prst="pct5">
                <a:fgClr>
                  <a:schemeClr val="bg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162A-463D-AC9D-9B7B6FAAD481}"/>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162A-463D-AC9D-9B7B6FAAD481}"/>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162A-463D-AC9D-9B7B6FAAD481}"/>
              </c:ext>
            </c:extLst>
          </c:dPt>
          <c:dLbls>
            <c:dLbl>
              <c:idx val="0"/>
              <c:layout>
                <c:manualLayout>
                  <c:x val="-1.5947689581591138E-3"/>
                  <c:y val="-1.65827800936647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62A-463D-AC9D-9B7B6FAAD481}"/>
                </c:ext>
              </c:extLst>
            </c:dLbl>
            <c:dLbl>
              <c:idx val="1"/>
              <c:layout>
                <c:manualLayout>
                  <c:x val="3.7583970783366819E-3"/>
                  <c:y val="-7.996637675192561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62A-463D-AC9D-9B7B6FAAD481}"/>
                </c:ext>
              </c:extLst>
            </c:dLbl>
            <c:dLbl>
              <c:idx val="2"/>
              <c:layout>
                <c:manualLayout>
                  <c:x val="3.3048570988848266E-2"/>
                  <c:y val="-1.61117115262552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62A-463D-AC9D-9B7B6FAAD481}"/>
                </c:ext>
              </c:extLst>
            </c:dLbl>
            <c:dLbl>
              <c:idx val="3"/>
              <c:layout>
                <c:manualLayout>
                  <c:x val="-3.4346514926521667E-2"/>
                  <c:y val="1.7612406292350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62A-463D-AC9D-9B7B6FAAD481}"/>
                </c:ext>
              </c:extLst>
            </c:dLbl>
            <c:dLbl>
              <c:idx val="4"/>
              <c:layout>
                <c:manualLayout>
                  <c:x val="-5.0058774348927464E-2"/>
                  <c:y val="2.06728080558557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62A-463D-AC9D-9B7B6FAAD481}"/>
                </c:ext>
              </c:extLst>
            </c:dLbl>
            <c:dLbl>
              <c:idx val="5"/>
              <c:layout>
                <c:manualLayout>
                  <c:x val="-6.3682610196704806E-2"/>
                  <c:y val="2.395484878115725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62A-463D-AC9D-9B7B6FAAD481}"/>
                </c:ext>
              </c:extLst>
            </c:dLbl>
            <c:numFmt formatCode="0.0%" sourceLinked="0"/>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'4（問3）'!$AB$28:$AB$33</c:f>
              <c:strCache>
                <c:ptCount val="6"/>
                <c:pt idx="0">
                  <c:v>10歳代</c:v>
                </c:pt>
                <c:pt idx="1">
                  <c:v>20歳代</c:v>
                </c:pt>
                <c:pt idx="2">
                  <c:v>30歳代</c:v>
                </c:pt>
                <c:pt idx="3">
                  <c:v>40歳代</c:v>
                </c:pt>
                <c:pt idx="4">
                  <c:v>50歳代</c:v>
                </c:pt>
                <c:pt idx="5">
                  <c:v>60歳以上</c:v>
                </c:pt>
              </c:strCache>
            </c:strRef>
          </c:cat>
          <c:val>
            <c:numRef>
              <c:f>'4（問3）'!$AC$28:$AC$33</c:f>
              <c:numCache>
                <c:formatCode>0.0%</c:formatCode>
                <c:ptCount val="6"/>
                <c:pt idx="0">
                  <c:v>8.7814504193389244E-3</c:v>
                </c:pt>
                <c:pt idx="1">
                  <c:v>0.27439565860878146</c:v>
                </c:pt>
                <c:pt idx="2">
                  <c:v>0.19398125308337444</c:v>
                </c:pt>
                <c:pt idx="3">
                  <c:v>0.21016280217069561</c:v>
                </c:pt>
                <c:pt idx="4">
                  <c:v>0.21213616181549089</c:v>
                </c:pt>
                <c:pt idx="5">
                  <c:v>0.10054267390231869</c:v>
                </c:pt>
              </c:numCache>
            </c:numRef>
          </c:val>
          <c:extLst>
            <c:ext xmlns:c16="http://schemas.microsoft.com/office/drawing/2014/chart" uri="{C3380CC4-5D6E-409C-BE32-E72D297353CC}">
              <c16:uniqueId val="{0000000C-162A-463D-AC9D-9B7B6FAAD481}"/>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8304328836866868"/>
          <c:y val="0.20588303912991268"/>
          <c:w val="0.16944532488114106"/>
          <c:h val="0.3949791570171375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HGSｺﾞｼｯｸM"/>
              <a:ea typeface="HGSｺﾞｼｯｸM"/>
              <a:cs typeface="HGSｺﾞｼｯｸM"/>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ＭＳ Ｐゴシック"/>
                <a:ea typeface="ＭＳ Ｐゴシック"/>
                <a:cs typeface="ＭＳ Ｐゴシック"/>
              </a:defRPr>
            </a:pPr>
            <a:r>
              <a:rPr lang="ja-JP" altLang="en-US"/>
              <a:t>全　体</a:t>
            </a:r>
          </a:p>
        </c:rich>
      </c:tx>
      <c:layout>
        <c:manualLayout>
          <c:xMode val="edge"/>
          <c:yMode val="edge"/>
          <c:x val="5.31487704164368E-2"/>
          <c:y val="2.6394212918507139E-2"/>
        </c:manualLayout>
      </c:layout>
      <c:overlay val="0"/>
      <c:spPr>
        <a:solidFill>
          <a:srgbClr val="FFFFFF"/>
        </a:solid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2978584683284017"/>
          <c:y val="0.19760885986812624"/>
          <c:w val="0.52265844158015284"/>
          <c:h val="0.80239114013187374"/>
        </c:manualLayout>
      </c:layout>
      <c:pie3DChart>
        <c:varyColors val="1"/>
        <c:ser>
          <c:idx val="0"/>
          <c:order val="0"/>
          <c:tx>
            <c:strRef>
              <c:f>'4（問3）'!$AC$5</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C0E6-4AD8-BAA0-2AE7896A19CB}"/>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C0E6-4AD8-BAA0-2AE7896A19CB}"/>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C0E6-4AD8-BAA0-2AE7896A19CB}"/>
              </c:ext>
            </c:extLst>
          </c:dPt>
          <c:dPt>
            <c:idx val="3"/>
            <c:bubble3D val="0"/>
            <c:extLst>
              <c:ext xmlns:c16="http://schemas.microsoft.com/office/drawing/2014/chart" uri="{C3380CC4-5D6E-409C-BE32-E72D297353CC}">
                <c16:uniqueId val="{00000006-C0E6-4AD8-BAA0-2AE7896A19CB}"/>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8-C0E6-4AD8-BAA0-2AE7896A19CB}"/>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A-C0E6-4AD8-BAA0-2AE7896A19CB}"/>
              </c:ext>
            </c:extLst>
          </c:dPt>
          <c:dLbls>
            <c:dLbl>
              <c:idx val="0"/>
              <c:layout>
                <c:manualLayout>
                  <c:x val="6.7570874832698899E-2"/>
                  <c:y val="-4.2840171294377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E6-4AD8-BAA0-2AE7896A19CB}"/>
                </c:ext>
              </c:extLst>
            </c:dLbl>
            <c:dLbl>
              <c:idx val="1"/>
              <c:layout>
                <c:manualLayout>
                  <c:x val="3.6914359215031882E-2"/>
                  <c:y val="7.181769694621320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0E6-4AD8-BAA0-2AE7896A19CB}"/>
                </c:ext>
              </c:extLst>
            </c:dLbl>
            <c:dLbl>
              <c:idx val="2"/>
              <c:layout>
                <c:manualLayout>
                  <c:x val="6.2116455188324392E-2"/>
                  <c:y val="0.1260175404903655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0E6-4AD8-BAA0-2AE7896A19CB}"/>
                </c:ext>
              </c:extLst>
            </c:dLbl>
            <c:dLbl>
              <c:idx val="3"/>
              <c:layout>
                <c:manualLayout>
                  <c:x val="-1.2161214599125048E-2"/>
                  <c:y val="-0.17912203269371083"/>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0E6-4AD8-BAA0-2AE7896A19CB}"/>
                </c:ext>
              </c:extLst>
            </c:dLbl>
            <c:dLbl>
              <c:idx val="4"/>
              <c:layout>
                <c:manualLayout>
                  <c:x val="-5.4252489961933567E-3"/>
                  <c:y val="-9.596905649951650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0E6-4AD8-BAA0-2AE7896A19CB}"/>
                </c:ext>
              </c:extLst>
            </c:dLbl>
            <c:dLbl>
              <c:idx val="5"/>
              <c:layout>
                <c:manualLayout>
                  <c:x val="-4.4219638108151059E-4"/>
                  <c:y val="2.72361306705072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0E6-4AD8-BAA0-2AE7896A19CB}"/>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'4（問3）'!$AB$6:$AB$11</c:f>
              <c:strCache>
                <c:ptCount val="6"/>
                <c:pt idx="0">
                  <c:v>10歳代</c:v>
                </c:pt>
                <c:pt idx="1">
                  <c:v>20歳代</c:v>
                </c:pt>
                <c:pt idx="2">
                  <c:v>30歳代</c:v>
                </c:pt>
                <c:pt idx="3">
                  <c:v>40歳代</c:v>
                </c:pt>
                <c:pt idx="4">
                  <c:v>50歳代</c:v>
                </c:pt>
                <c:pt idx="5">
                  <c:v>60歳以上</c:v>
                </c:pt>
              </c:strCache>
            </c:strRef>
          </c:cat>
          <c:val>
            <c:numRef>
              <c:f>'4（問3）'!$AC$6:$AC$11</c:f>
              <c:numCache>
                <c:formatCode>0.0%</c:formatCode>
                <c:ptCount val="6"/>
                <c:pt idx="0">
                  <c:v>7.7714454888609284E-3</c:v>
                </c:pt>
                <c:pt idx="1">
                  <c:v>0.19188068980830433</c:v>
                </c:pt>
                <c:pt idx="2">
                  <c:v>0.18307305158759529</c:v>
                </c:pt>
                <c:pt idx="3">
                  <c:v>0.22966471763748056</c:v>
                </c:pt>
                <c:pt idx="4">
                  <c:v>0.2505736066908445</c:v>
                </c:pt>
                <c:pt idx="5">
                  <c:v>0.13703648878691438</c:v>
                </c:pt>
              </c:numCache>
            </c:numRef>
          </c:val>
          <c:extLst>
            <c:ext xmlns:c16="http://schemas.microsoft.com/office/drawing/2014/chart" uri="{C3380CC4-5D6E-409C-BE32-E72D297353CC}">
              <c16:uniqueId val="{0000000B-C0E6-4AD8-BAA0-2AE7896A19CB}"/>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7409766454352447"/>
          <c:y val="0.1724504193073427"/>
          <c:w val="0.19193205944798297"/>
          <c:h val="0.54321951219512188"/>
        </c:manualLayout>
      </c:layout>
      <c:overlay val="0"/>
      <c:spPr>
        <a:solidFill>
          <a:schemeClr val="bg1"/>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SｺﾞｼｯｸM"/>
                <a:ea typeface="HGSｺﾞｼｯｸM"/>
                <a:cs typeface="HGSｺﾞｼｯｸM"/>
              </a:defRPr>
            </a:pPr>
            <a:r>
              <a:rPr lang="ja-JP" altLang="en-US"/>
              <a:t>年齢別構成（男性）</a:t>
            </a:r>
          </a:p>
        </c:rich>
      </c:tx>
      <c:layout>
        <c:manualLayout>
          <c:xMode val="edge"/>
          <c:yMode val="edge"/>
          <c:x val="0.24841772151898733"/>
          <c:y val="2.1052631578947368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3892405063291139"/>
          <c:y val="0.2596500125068959"/>
          <c:w val="0.28322784810126583"/>
          <c:h val="0.62807232755046449"/>
        </c:manualLayout>
      </c:layout>
      <c:pie3DChart>
        <c:varyColors val="1"/>
        <c:ser>
          <c:idx val="0"/>
          <c:order val="0"/>
          <c:tx>
            <c:strRef>
              <c:f>'4①（問3）'!$AC$16</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D62F-484F-85DC-52BCA13F5222}"/>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D62F-484F-85DC-52BCA13F5222}"/>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D62F-484F-85DC-52BCA13F5222}"/>
              </c:ext>
            </c:extLst>
          </c:dPt>
          <c:dPt>
            <c:idx val="3"/>
            <c:bubble3D val="0"/>
            <c:extLst>
              <c:ext xmlns:c16="http://schemas.microsoft.com/office/drawing/2014/chart" uri="{C3380CC4-5D6E-409C-BE32-E72D297353CC}">
                <c16:uniqueId val="{00000006-D62F-484F-85DC-52BCA13F5222}"/>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8-D62F-484F-85DC-52BCA13F5222}"/>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A-D62F-484F-85DC-52BCA13F5222}"/>
              </c:ext>
            </c:extLst>
          </c:dPt>
          <c:dLbls>
            <c:dLbl>
              <c:idx val="0"/>
              <c:layout>
                <c:manualLayout>
                  <c:x val="-6.6262998770722894E-3"/>
                  <c:y val="-3.668720357323755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62F-484F-85DC-52BCA13F5222}"/>
                </c:ext>
              </c:extLst>
            </c:dLbl>
            <c:dLbl>
              <c:idx val="1"/>
              <c:layout>
                <c:manualLayout>
                  <c:x val="4.8163850973537967E-2"/>
                  <c:y val="1.861389750677727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62F-484F-85DC-52BCA13F5222}"/>
                </c:ext>
              </c:extLst>
            </c:dLbl>
            <c:dLbl>
              <c:idx val="2"/>
              <c:layout>
                <c:manualLayout>
                  <c:x val="3.0541543977286915E-2"/>
                  <c:y val="6.572997799225280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62F-484F-85DC-52BCA13F5222}"/>
                </c:ext>
              </c:extLst>
            </c:dLbl>
            <c:dLbl>
              <c:idx val="3"/>
              <c:layout>
                <c:manualLayout>
                  <c:x val="1.4592116761968824E-2"/>
                  <c:y val="1.9279023828873453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62F-484F-85DC-52BCA13F5222}"/>
                </c:ext>
              </c:extLst>
            </c:dLbl>
            <c:dLbl>
              <c:idx val="4"/>
              <c:layout>
                <c:manualLayout>
                  <c:x val="-3.8290474766603542E-2"/>
                  <c:y val="2.93712759589261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62F-484F-85DC-52BCA13F5222}"/>
                </c:ext>
              </c:extLst>
            </c:dLbl>
            <c:dLbl>
              <c:idx val="5"/>
              <c:layout>
                <c:manualLayout>
                  <c:x val="-2.4714546461324805E-2"/>
                  <c:y val="3.79678129282167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D62F-484F-85DC-52BCA13F5222}"/>
                </c:ext>
              </c:extLst>
            </c:dLbl>
            <c:numFmt formatCode="0.0%" sourceLinked="0"/>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'4①（問3）'!$AB$17:$AB$22</c:f>
              <c:strCache>
                <c:ptCount val="6"/>
                <c:pt idx="0">
                  <c:v>10歳代</c:v>
                </c:pt>
                <c:pt idx="1">
                  <c:v>20歳代</c:v>
                </c:pt>
                <c:pt idx="2">
                  <c:v>30歳代</c:v>
                </c:pt>
                <c:pt idx="3">
                  <c:v>40歳代</c:v>
                </c:pt>
                <c:pt idx="4">
                  <c:v>50歳代</c:v>
                </c:pt>
                <c:pt idx="5">
                  <c:v>60歳以上</c:v>
                </c:pt>
              </c:strCache>
            </c:strRef>
          </c:cat>
          <c:val>
            <c:numRef>
              <c:f>'4①（問3）'!$AC$17:$AC$22</c:f>
              <c:numCache>
                <c:formatCode>0.0%</c:formatCode>
                <c:ptCount val="6"/>
                <c:pt idx="0">
                  <c:v>0</c:v>
                </c:pt>
                <c:pt idx="1">
                  <c:v>0.15253565768621236</c:v>
                </c:pt>
                <c:pt idx="2">
                  <c:v>0.14302694136291599</c:v>
                </c:pt>
                <c:pt idx="3">
                  <c:v>0.28011093502377177</c:v>
                </c:pt>
                <c:pt idx="4">
                  <c:v>0.25792393026941363</c:v>
                </c:pt>
                <c:pt idx="5">
                  <c:v>0.1664025356576862</c:v>
                </c:pt>
              </c:numCache>
            </c:numRef>
          </c:val>
          <c:extLst>
            <c:ext xmlns:c16="http://schemas.microsoft.com/office/drawing/2014/chart" uri="{C3380CC4-5D6E-409C-BE32-E72D297353CC}">
              <c16:uniqueId val="{0000000B-D62F-484F-85DC-52BCA13F522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8196202531645567"/>
          <c:y val="0.13684247363816365"/>
          <c:w val="0.16917721518987339"/>
          <c:h val="0.424082884376295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HGSｺﾞｼｯｸM"/>
              <a:ea typeface="HGSｺﾞｼｯｸM"/>
              <a:cs typeface="HGSｺﾞｼｯｸM"/>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SｺﾞｼｯｸM"/>
                <a:ea typeface="HGSｺﾞｼｯｸM"/>
                <a:cs typeface="HGSｺﾞｼｯｸM"/>
              </a:defRPr>
            </a:pPr>
            <a:r>
              <a:rPr lang="ja-JP" altLang="en-US"/>
              <a:t>年齢別構成（女性）</a:t>
            </a:r>
          </a:p>
        </c:rich>
      </c:tx>
      <c:layout>
        <c:manualLayout>
          <c:xMode val="edge"/>
          <c:yMode val="edge"/>
          <c:x val="0.24722679078744317"/>
          <c:y val="2.6143790849673203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2979415563261102"/>
          <c:y val="0.25817075856170396"/>
          <c:w val="0.29477043412183207"/>
          <c:h val="0.60784507711996116"/>
        </c:manualLayout>
      </c:layout>
      <c:pie3DChart>
        <c:varyColors val="1"/>
        <c:ser>
          <c:idx val="0"/>
          <c:order val="0"/>
          <c:tx>
            <c:strRef>
              <c:f>'4①（問3）'!$AC$27</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3C4D-4927-8528-D5309D829723}"/>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3C4D-4927-8528-D5309D829723}"/>
              </c:ext>
            </c:extLst>
          </c:dPt>
          <c:dPt>
            <c:idx val="2"/>
            <c:bubble3D val="0"/>
            <c:spPr>
              <a:pattFill prst="pct2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3C4D-4927-8528-D5309D829723}"/>
              </c:ext>
            </c:extLst>
          </c:dPt>
          <c:dPt>
            <c:idx val="3"/>
            <c:bubble3D val="0"/>
            <c:spPr>
              <a:pattFill prst="pct5">
                <a:fgClr>
                  <a:schemeClr val="bg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3C4D-4927-8528-D5309D829723}"/>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3C4D-4927-8528-D5309D829723}"/>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3C4D-4927-8528-D5309D829723}"/>
              </c:ext>
            </c:extLst>
          </c:dPt>
          <c:dLbls>
            <c:dLbl>
              <c:idx val="0"/>
              <c:layout>
                <c:manualLayout>
                  <c:x val="-1.0123323151394061E-2"/>
                  <c:y val="-3.44229516267829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C4D-4927-8528-D5309D829723}"/>
                </c:ext>
              </c:extLst>
            </c:dLbl>
            <c:dLbl>
              <c:idx val="1"/>
              <c:layout>
                <c:manualLayout>
                  <c:x val="1.5042240163719708E-2"/>
                  <c:y val="-4.72327723740414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C4D-4927-8528-D5309D829723}"/>
                </c:ext>
              </c:extLst>
            </c:dLbl>
            <c:dLbl>
              <c:idx val="2"/>
              <c:layout>
                <c:manualLayout>
                  <c:x val="4.1691935893116372E-2"/>
                  <c:y val="-3.372102996929305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C4D-4927-8528-D5309D829723}"/>
                </c:ext>
              </c:extLst>
            </c:dLbl>
            <c:dLbl>
              <c:idx val="3"/>
              <c:layout>
                <c:manualLayout>
                  <c:x val="1.5767131895016877E-2"/>
                  <c:y val="-2.27004785212480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C4D-4927-8528-D5309D829723}"/>
                </c:ext>
              </c:extLst>
            </c:dLbl>
            <c:dLbl>
              <c:idx val="4"/>
              <c:layout>
                <c:manualLayout>
                  <c:x val="-1.7039652927694656E-2"/>
                  <c:y val="2.55207314771928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C4D-4927-8528-D5309D829723}"/>
                </c:ext>
              </c:extLst>
            </c:dLbl>
            <c:dLbl>
              <c:idx val="5"/>
              <c:layout>
                <c:manualLayout>
                  <c:x val="-4.1839516494669542E-2"/>
                  <c:y val="6.174669342802738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C4D-4927-8528-D5309D829723}"/>
                </c:ext>
              </c:extLst>
            </c:dLbl>
            <c:numFmt formatCode="0.0%" sourceLinked="0"/>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'4①（問3）'!$AB$28:$AB$33</c:f>
              <c:strCache>
                <c:ptCount val="6"/>
                <c:pt idx="0">
                  <c:v>10歳代</c:v>
                </c:pt>
                <c:pt idx="1">
                  <c:v>20歳代</c:v>
                </c:pt>
                <c:pt idx="2">
                  <c:v>30歳代</c:v>
                </c:pt>
                <c:pt idx="3">
                  <c:v>40歳代</c:v>
                </c:pt>
                <c:pt idx="4">
                  <c:v>50歳代</c:v>
                </c:pt>
                <c:pt idx="5">
                  <c:v>60歳以上</c:v>
                </c:pt>
              </c:strCache>
            </c:strRef>
          </c:cat>
          <c:val>
            <c:numRef>
              <c:f>'4①（問3）'!$AC$28:$AC$33</c:f>
              <c:numCache>
                <c:formatCode>0.0%</c:formatCode>
                <c:ptCount val="6"/>
                <c:pt idx="0">
                  <c:v>0</c:v>
                </c:pt>
                <c:pt idx="1">
                  <c:v>0.1018472291562656</c:v>
                </c:pt>
                <c:pt idx="2">
                  <c:v>0.15476784822765852</c:v>
                </c:pt>
                <c:pt idx="3">
                  <c:v>0.2621068397403894</c:v>
                </c:pt>
                <c:pt idx="4">
                  <c:v>0.26110833749375933</c:v>
                </c:pt>
                <c:pt idx="5">
                  <c:v>0.2201697453819271</c:v>
                </c:pt>
              </c:numCache>
            </c:numRef>
          </c:val>
          <c:extLst>
            <c:ext xmlns:c16="http://schemas.microsoft.com/office/drawing/2014/chart" uri="{C3380CC4-5D6E-409C-BE32-E72D297353CC}">
              <c16:uniqueId val="{0000000C-3C4D-4927-8528-D5309D829723}"/>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8304328836866868"/>
          <c:y val="0.20588303912991268"/>
          <c:w val="0.16944532488114106"/>
          <c:h val="0.3949791570171375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HGSｺﾞｼｯｸM"/>
              <a:ea typeface="HGSｺﾞｼｯｸM"/>
              <a:cs typeface="HGSｺﾞｼｯｸM"/>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ＭＳ Ｐゴシック"/>
                <a:ea typeface="ＭＳ Ｐゴシック"/>
                <a:cs typeface="ＭＳ Ｐゴシック"/>
              </a:defRPr>
            </a:pPr>
            <a:r>
              <a:rPr lang="ja-JP" altLang="en-US"/>
              <a:t>全　体</a:t>
            </a:r>
          </a:p>
        </c:rich>
      </c:tx>
      <c:layout>
        <c:manualLayout>
          <c:xMode val="edge"/>
          <c:yMode val="edge"/>
          <c:x val="4.7944454227566602E-2"/>
          <c:y val="1.929948411620961E-2"/>
        </c:manualLayout>
      </c:layout>
      <c:overlay val="0"/>
      <c:spPr>
        <a:solidFill>
          <a:srgbClr val="FFFFFF"/>
        </a:solid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300700192028712"/>
          <c:y val="0.20487283917096569"/>
          <c:w val="0.53437146235314836"/>
          <c:h val="0.79462976218881731"/>
        </c:manualLayout>
      </c:layout>
      <c:pie3DChart>
        <c:varyColors val="1"/>
        <c:ser>
          <c:idx val="0"/>
          <c:order val="0"/>
          <c:tx>
            <c:strRef>
              <c:f>'4①（問3）'!$AC$5</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E760-4669-83EA-A106D7C5C8C0}"/>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E760-4669-83EA-A106D7C5C8C0}"/>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E760-4669-83EA-A106D7C5C8C0}"/>
              </c:ext>
            </c:extLst>
          </c:dPt>
          <c:dPt>
            <c:idx val="3"/>
            <c:bubble3D val="0"/>
            <c:extLst>
              <c:ext xmlns:c16="http://schemas.microsoft.com/office/drawing/2014/chart" uri="{C3380CC4-5D6E-409C-BE32-E72D297353CC}">
                <c16:uniqueId val="{00000006-E760-4669-83EA-A106D7C5C8C0}"/>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8-E760-4669-83EA-A106D7C5C8C0}"/>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A-E760-4669-83EA-A106D7C5C8C0}"/>
              </c:ext>
            </c:extLst>
          </c:dPt>
          <c:dLbls>
            <c:dLbl>
              <c:idx val="0"/>
              <c:layout>
                <c:manualLayout>
                  <c:x val="-8.4246648479645043E-3"/>
                  <c:y val="-2.605021904494323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760-4669-83EA-A106D7C5C8C0}"/>
                </c:ext>
              </c:extLst>
            </c:dLbl>
            <c:dLbl>
              <c:idx val="1"/>
              <c:layout>
                <c:manualLayout>
                  <c:x val="7.776664882559986E-3"/>
                  <c:y val="-1.503501597311107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60-4669-83EA-A106D7C5C8C0}"/>
                </c:ext>
              </c:extLst>
            </c:dLbl>
            <c:dLbl>
              <c:idx val="2"/>
              <c:layout>
                <c:manualLayout>
                  <c:x val="-1.541727638429333E-2"/>
                  <c:y val="-7.859759206651474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760-4669-83EA-A106D7C5C8C0}"/>
                </c:ext>
              </c:extLst>
            </c:dLbl>
            <c:dLbl>
              <c:idx val="3"/>
              <c:layout>
                <c:manualLayout>
                  <c:x val="0.11818647828983886"/>
                  <c:y val="-6.3604720132363499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760-4669-83EA-A106D7C5C8C0}"/>
                </c:ext>
              </c:extLst>
            </c:dLbl>
            <c:dLbl>
              <c:idx val="4"/>
              <c:layout>
                <c:manualLayout>
                  <c:x val="-9.1442874276477029E-3"/>
                  <c:y val="-1.29299627020306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760-4669-83EA-A106D7C5C8C0}"/>
                </c:ext>
              </c:extLst>
            </c:dLbl>
            <c:dLbl>
              <c:idx val="5"/>
              <c:layout>
                <c:manualLayout>
                  <c:x val="1.2136065773235402E-3"/>
                  <c:y val="3.345523523101174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E760-4669-83EA-A106D7C5C8C0}"/>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'4①（問3）'!$AB$6:$AB$11</c:f>
              <c:strCache>
                <c:ptCount val="6"/>
                <c:pt idx="0">
                  <c:v>10歳代</c:v>
                </c:pt>
                <c:pt idx="1">
                  <c:v>20歳代</c:v>
                </c:pt>
                <c:pt idx="2">
                  <c:v>30歳代</c:v>
                </c:pt>
                <c:pt idx="3">
                  <c:v>40歳代</c:v>
                </c:pt>
                <c:pt idx="4">
                  <c:v>50歳代</c:v>
                </c:pt>
                <c:pt idx="5">
                  <c:v>60歳以上</c:v>
                </c:pt>
              </c:strCache>
            </c:strRef>
          </c:cat>
          <c:val>
            <c:numRef>
              <c:f>'4①（問3）'!$AC$6:$AC$11</c:f>
              <c:numCache>
                <c:formatCode>0.0%</c:formatCode>
                <c:ptCount val="6"/>
                <c:pt idx="0">
                  <c:v>0</c:v>
                </c:pt>
                <c:pt idx="1">
                  <c:v>0.13010823945217584</c:v>
                </c:pt>
                <c:pt idx="2">
                  <c:v>0.14822178042853987</c:v>
                </c:pt>
                <c:pt idx="3">
                  <c:v>0.27214490832781091</c:v>
                </c:pt>
                <c:pt idx="4">
                  <c:v>0.259332891539651</c:v>
                </c:pt>
                <c:pt idx="5">
                  <c:v>0.19019218025182241</c:v>
                </c:pt>
              </c:numCache>
            </c:numRef>
          </c:val>
          <c:extLst>
            <c:ext xmlns:c16="http://schemas.microsoft.com/office/drawing/2014/chart" uri="{C3380CC4-5D6E-409C-BE32-E72D297353CC}">
              <c16:uniqueId val="{0000000B-E760-4669-83EA-A106D7C5C8C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176230367370212"/>
          <c:y val="8.0701291648888715E-2"/>
          <c:w val="0.19766244874342787"/>
          <c:h val="0.6152841239672626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SｺﾞｼｯｸM"/>
                <a:ea typeface="HGSｺﾞｼｯｸM"/>
                <a:cs typeface="HGSｺﾞｼｯｸM"/>
              </a:defRPr>
            </a:pPr>
            <a:r>
              <a:rPr lang="ja-JP" altLang="en-US"/>
              <a:t>年齢別構成（男性）</a:t>
            </a:r>
          </a:p>
        </c:rich>
      </c:tx>
      <c:layout>
        <c:manualLayout>
          <c:xMode val="edge"/>
          <c:yMode val="edge"/>
          <c:x val="0.24841772151898733"/>
          <c:y val="2.1052631578947368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3892405063291139"/>
          <c:y val="0.2596500125068959"/>
          <c:w val="0.28322784810126583"/>
          <c:h val="0.62807232755046449"/>
        </c:manualLayout>
      </c:layout>
      <c:pie3DChart>
        <c:varyColors val="1"/>
        <c:ser>
          <c:idx val="0"/>
          <c:order val="0"/>
          <c:tx>
            <c:strRef>
              <c:f>'4②（問3） (パート)'!$AC$16</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1A8A-4F51-9B95-0430751A17F6}"/>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1A8A-4F51-9B95-0430751A17F6}"/>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1A8A-4F51-9B95-0430751A17F6}"/>
              </c:ext>
            </c:extLst>
          </c:dPt>
          <c:dPt>
            <c:idx val="3"/>
            <c:bubble3D val="0"/>
            <c:extLst>
              <c:ext xmlns:c16="http://schemas.microsoft.com/office/drawing/2014/chart" uri="{C3380CC4-5D6E-409C-BE32-E72D297353CC}">
                <c16:uniqueId val="{00000006-1A8A-4F51-9B95-0430751A17F6}"/>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8-1A8A-4F51-9B95-0430751A17F6}"/>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A-1A8A-4F51-9B95-0430751A17F6}"/>
              </c:ext>
            </c:extLst>
          </c:dPt>
          <c:dLbls>
            <c:dLbl>
              <c:idx val="0"/>
              <c:layout>
                <c:manualLayout>
                  <c:x val="8.8939163306468217E-4"/>
                  <c:y val="-3.213516671906608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8A-4F51-9B95-0430751A17F6}"/>
                </c:ext>
              </c:extLst>
            </c:dLbl>
            <c:dLbl>
              <c:idx val="1"/>
              <c:layout>
                <c:manualLayout>
                  <c:x val="3.5145298593476544E-2"/>
                  <c:y val="-2.81039969865402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A8A-4F51-9B95-0430751A17F6}"/>
                </c:ext>
              </c:extLst>
            </c:dLbl>
            <c:dLbl>
              <c:idx val="2"/>
              <c:layout>
                <c:manualLayout>
                  <c:x val="2.4260133217690459E-2"/>
                  <c:y val="-8.063822466884569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A8A-4F51-9B95-0430751A17F6}"/>
                </c:ext>
              </c:extLst>
            </c:dLbl>
            <c:dLbl>
              <c:idx val="3"/>
              <c:layout>
                <c:manualLayout>
                  <c:x val="1.4797665050499327E-2"/>
                  <c:y val="7.023904506545961E-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A8A-4F51-9B95-0430751A17F6}"/>
                </c:ext>
              </c:extLst>
            </c:dLbl>
            <c:dLbl>
              <c:idx val="4"/>
              <c:layout>
                <c:manualLayout>
                  <c:x val="1.6068177468547652E-2"/>
                  <c:y val="4.694775977743117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A8A-4F51-9B95-0430751A17F6}"/>
                </c:ext>
              </c:extLst>
            </c:dLbl>
            <c:dLbl>
              <c:idx val="5"/>
              <c:layout>
                <c:manualLayout>
                  <c:x val="-3.0451177779992691E-2"/>
                  <c:y val="1.879338766864668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A8A-4F51-9B95-0430751A17F6}"/>
                </c:ext>
              </c:extLst>
            </c:dLbl>
            <c:numFmt formatCode="0.0%" sourceLinked="0"/>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'4②（問3） (パート)'!$AB$17:$AB$22</c:f>
              <c:strCache>
                <c:ptCount val="6"/>
                <c:pt idx="0">
                  <c:v>10歳代</c:v>
                </c:pt>
                <c:pt idx="1">
                  <c:v>20歳代</c:v>
                </c:pt>
                <c:pt idx="2">
                  <c:v>30歳代</c:v>
                </c:pt>
                <c:pt idx="3">
                  <c:v>40歳代</c:v>
                </c:pt>
                <c:pt idx="4">
                  <c:v>50歳代</c:v>
                </c:pt>
                <c:pt idx="5">
                  <c:v>60歳以上</c:v>
                </c:pt>
              </c:strCache>
            </c:strRef>
          </c:cat>
          <c:val>
            <c:numRef>
              <c:f>'4②（問3） (パート)'!$AC$17:$AC$22</c:f>
              <c:numCache>
                <c:formatCode>0.0%</c:formatCode>
                <c:ptCount val="6"/>
                <c:pt idx="0">
                  <c:v>2.7576974564926374E-2</c:v>
                </c:pt>
                <c:pt idx="1">
                  <c:v>0.11539491298527443</c:v>
                </c:pt>
                <c:pt idx="2">
                  <c:v>5.2208835341365459E-2</c:v>
                </c:pt>
                <c:pt idx="3">
                  <c:v>6.2115127175368136E-2</c:v>
                </c:pt>
                <c:pt idx="4">
                  <c:v>9.8259705488621146E-2</c:v>
                </c:pt>
                <c:pt idx="5">
                  <c:v>0.64444444444444449</c:v>
                </c:pt>
              </c:numCache>
            </c:numRef>
          </c:val>
          <c:extLst>
            <c:ext xmlns:c16="http://schemas.microsoft.com/office/drawing/2014/chart" uri="{C3380CC4-5D6E-409C-BE32-E72D297353CC}">
              <c16:uniqueId val="{0000000B-1A8A-4F51-9B95-0430751A17F6}"/>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9040084388185652"/>
          <c:y val="0.11812902334576598"/>
          <c:w val="0.16917721518987339"/>
          <c:h val="0.424082884376295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HGSｺﾞｼｯｸM"/>
              <a:ea typeface="HGSｺﾞｼｯｸM"/>
              <a:cs typeface="HGSｺﾞｼｯｸM"/>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SｺﾞｼｯｸM"/>
                <a:ea typeface="HGSｺﾞｼｯｸM"/>
                <a:cs typeface="HGSｺﾞｼｯｸM"/>
              </a:defRPr>
            </a:pPr>
            <a:r>
              <a:rPr lang="ja-JP" altLang="en-US"/>
              <a:t>年齢別構成（女性）</a:t>
            </a:r>
          </a:p>
        </c:rich>
      </c:tx>
      <c:layout>
        <c:manualLayout>
          <c:xMode val="edge"/>
          <c:yMode val="edge"/>
          <c:x val="0.25356593500297409"/>
          <c:y val="3.9215686274509803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2979415563261102"/>
          <c:y val="0.25817075856170396"/>
          <c:w val="0.29477043412183207"/>
          <c:h val="0.60784507711996116"/>
        </c:manualLayout>
      </c:layout>
      <c:pie3DChart>
        <c:varyColors val="1"/>
        <c:ser>
          <c:idx val="0"/>
          <c:order val="0"/>
          <c:tx>
            <c:strRef>
              <c:f>'4②（問3） (パート)'!$AC$27</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3767-4674-900C-131FAD11DD2F}"/>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3767-4674-900C-131FAD11DD2F}"/>
              </c:ext>
            </c:extLst>
          </c:dPt>
          <c:dPt>
            <c:idx val="2"/>
            <c:bubble3D val="0"/>
            <c:spPr>
              <a:pattFill prst="pct2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3767-4674-900C-131FAD11DD2F}"/>
              </c:ext>
            </c:extLst>
          </c:dPt>
          <c:dPt>
            <c:idx val="3"/>
            <c:bubble3D val="0"/>
            <c:spPr>
              <a:pattFill prst="pct5">
                <a:fgClr>
                  <a:schemeClr val="bg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3767-4674-900C-131FAD11DD2F}"/>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3767-4674-900C-131FAD11DD2F}"/>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3767-4674-900C-131FAD11DD2F}"/>
              </c:ext>
            </c:extLst>
          </c:dPt>
          <c:dLbls>
            <c:dLbl>
              <c:idx val="0"/>
              <c:layout>
                <c:manualLayout>
                  <c:x val="-1.6259870231824562E-2"/>
                  <c:y val="-3.885013230695212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767-4674-900C-131FAD11DD2F}"/>
                </c:ext>
              </c:extLst>
            </c:dLbl>
            <c:dLbl>
              <c:idx val="1"/>
              <c:layout>
                <c:manualLayout>
                  <c:x val="3.3088525795190102E-2"/>
                  <c:y val="-6.21523567329265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767-4674-900C-131FAD11DD2F}"/>
                </c:ext>
              </c:extLst>
            </c:dLbl>
            <c:dLbl>
              <c:idx val="2"/>
              <c:layout>
                <c:manualLayout>
                  <c:x val="3.3048570988848266E-2"/>
                  <c:y val="-1.61117115262552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767-4674-900C-131FAD11DD2F}"/>
                </c:ext>
              </c:extLst>
            </c:dLbl>
            <c:dLbl>
              <c:idx val="3"/>
              <c:layout>
                <c:manualLayout>
                  <c:x val="2.4313593392060528E-2"/>
                  <c:y val="2.206576984551673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767-4674-900C-131FAD11DD2F}"/>
                </c:ext>
              </c:extLst>
            </c:dLbl>
            <c:dLbl>
              <c:idx val="4"/>
              <c:layout>
                <c:manualLayout>
                  <c:x val="-3.5393690012984078E-2"/>
                  <c:y val="-1.49549286706675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767-4674-900C-131FAD11DD2F}"/>
                </c:ext>
              </c:extLst>
            </c:dLbl>
            <c:dLbl>
              <c:idx val="5"/>
              <c:layout>
                <c:manualLayout>
                  <c:x val="-6.3682610196704806E-2"/>
                  <c:y val="2.395484878115725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767-4674-900C-131FAD11DD2F}"/>
                </c:ext>
              </c:extLst>
            </c:dLbl>
            <c:numFmt formatCode="0.0%" sourceLinked="0"/>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'4②（問3） (パート)'!$AB$28:$AB$33</c:f>
              <c:strCache>
                <c:ptCount val="6"/>
                <c:pt idx="0">
                  <c:v>10歳代</c:v>
                </c:pt>
                <c:pt idx="1">
                  <c:v>20歳代</c:v>
                </c:pt>
                <c:pt idx="2">
                  <c:v>30歳代</c:v>
                </c:pt>
                <c:pt idx="3">
                  <c:v>40歳代</c:v>
                </c:pt>
                <c:pt idx="4">
                  <c:v>50歳代</c:v>
                </c:pt>
                <c:pt idx="5">
                  <c:v>60歳以上</c:v>
                </c:pt>
              </c:strCache>
            </c:strRef>
          </c:cat>
          <c:val>
            <c:numRef>
              <c:f>'4②（問3） (パート)'!$AC$28:$AC$33</c:f>
              <c:numCache>
                <c:formatCode>0.0%</c:formatCode>
                <c:ptCount val="6"/>
                <c:pt idx="0">
                  <c:v>2.3319779956948099E-2</c:v>
                </c:pt>
                <c:pt idx="1">
                  <c:v>7.4862473092561582E-2</c:v>
                </c:pt>
                <c:pt idx="2">
                  <c:v>0.12652475484333892</c:v>
                </c:pt>
                <c:pt idx="3">
                  <c:v>0.22291317866539107</c:v>
                </c:pt>
                <c:pt idx="4">
                  <c:v>0.25304950968667783</c:v>
                </c:pt>
                <c:pt idx="5">
                  <c:v>0.29933030375508252</c:v>
                </c:pt>
              </c:numCache>
            </c:numRef>
          </c:val>
          <c:extLst>
            <c:ext xmlns:c16="http://schemas.microsoft.com/office/drawing/2014/chart" uri="{C3380CC4-5D6E-409C-BE32-E72D297353CC}">
              <c16:uniqueId val="{0000000C-3767-4674-900C-131FAD11DD2F}"/>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8304328836866868"/>
          <c:y val="0.20588303912991268"/>
          <c:w val="0.16944532488114106"/>
          <c:h val="0.3949791570171375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HGSｺﾞｼｯｸM"/>
              <a:ea typeface="HGSｺﾞｼｯｸM"/>
              <a:cs typeface="HGSｺﾞｼｯｸM"/>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集計事業所件数（業種別）</a:t>
            </a:r>
          </a:p>
        </c:rich>
      </c:tx>
      <c:layout>
        <c:manualLayout>
          <c:xMode val="edge"/>
          <c:yMode val="edge"/>
          <c:x val="0.42448979591836733"/>
          <c:y val="1.5723270440251572E-2"/>
        </c:manualLayout>
      </c:layout>
      <c:overlay val="0"/>
      <c:spPr>
        <a:noFill/>
        <a:ln w="25400">
          <a:noFill/>
        </a:ln>
      </c:spPr>
    </c:title>
    <c:autoTitleDeleted val="0"/>
    <c:plotArea>
      <c:layout>
        <c:manualLayout>
          <c:layoutTarget val="inner"/>
          <c:xMode val="edge"/>
          <c:yMode val="edge"/>
          <c:x val="0.4"/>
          <c:y val="7.2327266138666163E-2"/>
          <c:w val="0.53877551020408165"/>
          <c:h val="0.84591454744787808"/>
        </c:manualLayout>
      </c:layout>
      <c:barChart>
        <c:barDir val="bar"/>
        <c:grouping val="clustered"/>
        <c:varyColors val="0"/>
        <c:ser>
          <c:idx val="0"/>
          <c:order val="0"/>
          <c:tx>
            <c:strRef>
              <c:f>概要②!$AM$3</c:f>
              <c:strCache>
                <c:ptCount val="1"/>
                <c:pt idx="0">
                  <c:v>社　数</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1"/>
            <c:invertIfNegative val="0"/>
            <c:bubble3D val="0"/>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516F-437C-A300-A231DDEDCA08}"/>
              </c:ext>
            </c:extLst>
          </c:dPt>
          <c:dPt>
            <c:idx val="2"/>
            <c:invertIfNegative val="0"/>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516F-437C-A300-A231DDEDCA08}"/>
              </c:ext>
            </c:extLst>
          </c:dPt>
          <c:dPt>
            <c:idx val="3"/>
            <c:invertIfNegative val="0"/>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516F-437C-A300-A231DDEDCA08}"/>
              </c:ext>
            </c:extLst>
          </c:dPt>
          <c:dPt>
            <c:idx val="4"/>
            <c:invertIfNegative val="0"/>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7-516F-437C-A300-A231DDEDCA08}"/>
              </c:ext>
            </c:extLst>
          </c:dPt>
          <c:dPt>
            <c:idx val="5"/>
            <c:invertIfNegative val="0"/>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516F-437C-A300-A231DDEDCA08}"/>
              </c:ext>
            </c:extLst>
          </c:dPt>
          <c:dPt>
            <c:idx val="6"/>
            <c:invertIfNegative val="0"/>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516F-437C-A300-A231DDEDCA08}"/>
              </c:ext>
            </c:extLst>
          </c:dPt>
          <c:dPt>
            <c:idx val="7"/>
            <c:invertIfNegative val="0"/>
            <c:bubble3D val="0"/>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D-516F-437C-A300-A231DDEDCA08}"/>
              </c:ext>
            </c:extLst>
          </c:dPt>
          <c:dPt>
            <c:idx val="8"/>
            <c:invertIfNegative val="0"/>
            <c:bubble3D val="0"/>
            <c:spPr>
              <a:pattFill prst="smConfetti">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F-516F-437C-A300-A231DDEDCA08}"/>
              </c:ext>
            </c:extLst>
          </c:dPt>
          <c:dPt>
            <c:idx val="9"/>
            <c:invertIfNegative val="0"/>
            <c:bubble3D val="0"/>
            <c:spPr>
              <a:pattFill prst="lt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1-516F-437C-A300-A231DDEDCA08}"/>
              </c:ext>
            </c:extLst>
          </c:dPt>
          <c:dPt>
            <c:idx val="10"/>
            <c:invertIfNegative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3-516F-437C-A300-A231DDEDCA08}"/>
              </c:ext>
            </c:extLst>
          </c:dPt>
          <c:dPt>
            <c:idx val="11"/>
            <c:invertIfNegative val="0"/>
            <c:bubble3D val="0"/>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5-516F-437C-A300-A231DDEDCA08}"/>
              </c:ext>
            </c:extLst>
          </c:dPt>
          <c:dPt>
            <c:idx val="12"/>
            <c:invertIfNegative val="0"/>
            <c:bubble3D val="0"/>
            <c:spPr>
              <a:pattFill prst="dash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7-516F-437C-A300-A231DDEDCA08}"/>
              </c:ext>
            </c:extLst>
          </c:dPt>
          <c:dLbls>
            <c:dLbl>
              <c:idx val="8"/>
              <c:layout>
                <c:manualLayout>
                  <c:x val="-3.8095238095238106E-2"/>
                  <c:y val="6.14911527465522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16F-437C-A300-A231DDEDCA08}"/>
                </c:ext>
              </c:extLst>
            </c:dLbl>
            <c:numFmt formatCode="0&quot;社&quot;;\-#;;"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概要②!$AL$4:$AL$16</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概要②!$AM$4:$AM$16</c:f>
              <c:numCache>
                <c:formatCode>#,###"社"</c:formatCode>
                <c:ptCount val="13"/>
                <c:pt idx="0">
                  <c:v>0</c:v>
                </c:pt>
                <c:pt idx="1">
                  <c:v>126</c:v>
                </c:pt>
                <c:pt idx="2">
                  <c:v>145</c:v>
                </c:pt>
                <c:pt idx="3">
                  <c:v>42</c:v>
                </c:pt>
                <c:pt idx="4">
                  <c:v>181</c:v>
                </c:pt>
                <c:pt idx="5">
                  <c:v>35</c:v>
                </c:pt>
                <c:pt idx="6">
                  <c:v>21</c:v>
                </c:pt>
                <c:pt idx="7">
                  <c:v>21</c:v>
                </c:pt>
                <c:pt idx="8">
                  <c:v>241</c:v>
                </c:pt>
                <c:pt idx="9">
                  <c:v>26</c:v>
                </c:pt>
                <c:pt idx="10">
                  <c:v>13</c:v>
                </c:pt>
                <c:pt idx="11">
                  <c:v>190</c:v>
                </c:pt>
                <c:pt idx="12">
                  <c:v>237</c:v>
                </c:pt>
              </c:numCache>
            </c:numRef>
          </c:val>
          <c:extLst>
            <c:ext xmlns:c16="http://schemas.microsoft.com/office/drawing/2014/chart" uri="{C3380CC4-5D6E-409C-BE32-E72D297353CC}">
              <c16:uniqueId val="{00000018-516F-437C-A300-A231DDEDCA08}"/>
            </c:ext>
          </c:extLst>
        </c:ser>
        <c:dLbls>
          <c:showLegendKey val="0"/>
          <c:showVal val="0"/>
          <c:showCatName val="0"/>
          <c:showSerName val="0"/>
          <c:showPercent val="0"/>
          <c:showBubbleSize val="0"/>
        </c:dLbls>
        <c:gapWidth val="100"/>
        <c:axId val="31946624"/>
        <c:axId val="31948160"/>
      </c:barChart>
      <c:catAx>
        <c:axId val="319466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48160"/>
        <c:crosses val="autoZero"/>
        <c:auto val="1"/>
        <c:lblAlgn val="ctr"/>
        <c:lblOffset val="100"/>
        <c:tickLblSkip val="1"/>
        <c:tickMarkSkip val="1"/>
        <c:noMultiLvlLbl val="0"/>
      </c:catAx>
      <c:valAx>
        <c:axId val="31948160"/>
        <c:scaling>
          <c:orientation val="minMax"/>
        </c:scaling>
        <c:delete val="0"/>
        <c:axPos val="b"/>
        <c:numFmt formatCode="#,###&quot;社&quot;"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3194662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ＭＳ Ｐゴシック"/>
                <a:ea typeface="ＭＳ Ｐゴシック"/>
                <a:cs typeface="ＭＳ Ｐゴシック"/>
              </a:defRPr>
            </a:pPr>
            <a:r>
              <a:rPr lang="ja-JP" altLang="en-US"/>
              <a:t>全　体</a:t>
            </a:r>
          </a:p>
        </c:rich>
      </c:tx>
      <c:layout>
        <c:manualLayout>
          <c:xMode val="edge"/>
          <c:yMode val="edge"/>
          <c:x val="5.31487704164368E-2"/>
          <c:y val="2.6394212918507139E-2"/>
        </c:manualLayout>
      </c:layout>
      <c:overlay val="0"/>
      <c:spPr>
        <a:solidFill>
          <a:srgbClr val="FFFFFF"/>
        </a:solid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2978584683284017"/>
          <c:y val="0.19760885986812624"/>
          <c:w val="0.52265844158015284"/>
          <c:h val="0.80239114013187374"/>
        </c:manualLayout>
      </c:layout>
      <c:pie3DChart>
        <c:varyColors val="1"/>
        <c:ser>
          <c:idx val="0"/>
          <c:order val="0"/>
          <c:tx>
            <c:strRef>
              <c:f>'4②（問3） (パート)'!$AC$5</c:f>
              <c:strCache>
                <c:ptCount val="1"/>
                <c:pt idx="0">
                  <c:v>年齢別構成</c:v>
                </c:pt>
              </c:strCache>
            </c:strRef>
          </c:tx>
          <c:spPr>
            <a:solidFill>
              <a:srgbClr val="FFFFFF"/>
            </a:solid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E0CA-4A4B-B01E-C4BB0E76E06D}"/>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E0CA-4A4B-B01E-C4BB0E76E06D}"/>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E0CA-4A4B-B01E-C4BB0E76E06D}"/>
              </c:ext>
            </c:extLst>
          </c:dPt>
          <c:dPt>
            <c:idx val="3"/>
            <c:bubble3D val="0"/>
            <c:extLst>
              <c:ext xmlns:c16="http://schemas.microsoft.com/office/drawing/2014/chart" uri="{C3380CC4-5D6E-409C-BE32-E72D297353CC}">
                <c16:uniqueId val="{00000006-E0CA-4A4B-B01E-C4BB0E76E06D}"/>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8-E0CA-4A4B-B01E-C4BB0E76E06D}"/>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A-E0CA-4A4B-B01E-C4BB0E76E06D}"/>
              </c:ext>
            </c:extLst>
          </c:dPt>
          <c:dLbls>
            <c:dLbl>
              <c:idx val="0"/>
              <c:layout>
                <c:manualLayout>
                  <c:x val="-8.2325882764122931E-3"/>
                  <c:y val="-1.736964395192243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CA-4A4B-B01E-C4BB0E76E06D}"/>
                </c:ext>
              </c:extLst>
            </c:dLbl>
            <c:dLbl>
              <c:idx val="1"/>
              <c:layout>
                <c:manualLayout>
                  <c:x val="-9.8716781322275406E-4"/>
                  <c:y val="6.38836081874055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CA-4A4B-B01E-C4BB0E76E06D}"/>
                </c:ext>
              </c:extLst>
            </c:dLbl>
            <c:dLbl>
              <c:idx val="2"/>
              <c:layout>
                <c:manualLayout>
                  <c:x val="3.1581411666552817E-3"/>
                  <c:y val="-3.755531856797679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0CA-4A4B-B01E-C4BB0E76E06D}"/>
                </c:ext>
              </c:extLst>
            </c:dLbl>
            <c:dLbl>
              <c:idx val="3"/>
              <c:layout>
                <c:manualLayout>
                  <c:x val="-0.13850027423170366"/>
                  <c:y val="-0.12677856601907242"/>
                </c:manualLayout>
              </c:layout>
              <c:numFmt formatCode="0.0%" sourceLinked="0"/>
              <c:spPr/>
              <c:txPr>
                <a:bodyPr/>
                <a:lstStyle/>
                <a:p>
                  <a:pPr>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0CA-4A4B-B01E-C4BB0E76E06D}"/>
                </c:ext>
              </c:extLst>
            </c:dLbl>
            <c:dLbl>
              <c:idx val="4"/>
              <c:layout>
                <c:manualLayout>
                  <c:x val="-1.8059169054726341E-2"/>
                  <c:y val="-0.1469982432007749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0CA-4A4B-B01E-C4BB0E76E06D}"/>
                </c:ext>
              </c:extLst>
            </c:dLbl>
            <c:dLbl>
              <c:idx val="5"/>
              <c:layout>
                <c:manualLayout>
                  <c:x val="-4.4219638108151059E-4"/>
                  <c:y val="2.72361306705072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E0CA-4A4B-B01E-C4BB0E76E06D}"/>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'4②（問3） (パート)'!$AB$6:$AB$11</c:f>
              <c:strCache>
                <c:ptCount val="6"/>
                <c:pt idx="0">
                  <c:v>10歳代</c:v>
                </c:pt>
                <c:pt idx="1">
                  <c:v>20歳代</c:v>
                </c:pt>
                <c:pt idx="2">
                  <c:v>30歳代</c:v>
                </c:pt>
                <c:pt idx="3">
                  <c:v>40歳代</c:v>
                </c:pt>
                <c:pt idx="4">
                  <c:v>50歳代</c:v>
                </c:pt>
                <c:pt idx="5">
                  <c:v>60歳以上</c:v>
                </c:pt>
              </c:strCache>
            </c:strRef>
          </c:cat>
          <c:val>
            <c:numRef>
              <c:f>'4②（問3） (パート)'!$AC$6:$AC$11</c:f>
              <c:numCache>
                <c:formatCode>0.0%</c:formatCode>
                <c:ptCount val="6"/>
                <c:pt idx="0">
                  <c:v>2.4634206828139209E-2</c:v>
                </c:pt>
                <c:pt idx="1">
                  <c:v>8.7377035628668262E-2</c:v>
                </c:pt>
                <c:pt idx="2">
                  <c:v>0.10357939985120278</c:v>
                </c:pt>
                <c:pt idx="3">
                  <c:v>0.17326609903281806</c:v>
                </c:pt>
                <c:pt idx="4">
                  <c:v>0.20525750185996527</c:v>
                </c:pt>
                <c:pt idx="5">
                  <c:v>0.40588575679920641</c:v>
                </c:pt>
              </c:numCache>
            </c:numRef>
          </c:val>
          <c:extLst>
            <c:ext xmlns:c16="http://schemas.microsoft.com/office/drawing/2014/chart" uri="{C3380CC4-5D6E-409C-BE32-E72D297353CC}">
              <c16:uniqueId val="{0000000B-E0CA-4A4B-B01E-C4BB0E76E06D}"/>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7409766454352447"/>
          <c:y val="0.1724504193073427"/>
          <c:w val="0.19193205944798297"/>
          <c:h val="0.54321951219512188"/>
        </c:manualLayout>
      </c:layout>
      <c:overlay val="0"/>
      <c:spPr>
        <a:solidFill>
          <a:schemeClr val="bg1"/>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9698826803276097"/>
          <c:y val="1.6949152542372881E-2"/>
        </c:manualLayout>
      </c:layout>
      <c:overlay val="0"/>
      <c:spPr>
        <a:noFill/>
        <a:ln w="25400">
          <a:noFill/>
        </a:ln>
      </c:spPr>
    </c:title>
    <c:autoTitleDeleted val="0"/>
    <c:plotArea>
      <c:layout>
        <c:manualLayout>
          <c:layoutTarget val="inner"/>
          <c:xMode val="edge"/>
          <c:yMode val="edge"/>
          <c:x val="0.14608444477454111"/>
          <c:y val="0.10847475581759107"/>
          <c:w val="0.73042222387270561"/>
          <c:h val="0.79661148803543436"/>
        </c:manualLayout>
      </c:layout>
      <c:barChart>
        <c:barDir val="bar"/>
        <c:grouping val="percentStacked"/>
        <c:varyColors val="0"/>
        <c:ser>
          <c:idx val="0"/>
          <c:order val="0"/>
          <c:tx>
            <c:strRef>
              <c:f>'5（問3）'!$AN$23</c:f>
              <c:strCache>
                <c:ptCount val="1"/>
                <c:pt idx="0">
                  <c:v>10歳代</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4415516230303385E-3"/>
                  <c:y val="1.7512408937890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42-41AC-9BFB-15A1F3A4745E}"/>
                </c:ext>
              </c:extLst>
            </c:dLbl>
            <c:dLbl>
              <c:idx val="1"/>
              <c:layout>
                <c:manualLayout>
                  <c:x val="7.1001578610568553E-3"/>
                  <c:y val="2.31617176687952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42-41AC-9BFB-15A1F3A4745E}"/>
                </c:ext>
              </c:extLst>
            </c:dLbl>
            <c:dLbl>
              <c:idx val="2"/>
              <c:layout>
                <c:manualLayout>
                  <c:x val="5.9328102020205688E-3"/>
                  <c:y val="-5.087334793296154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42-41AC-9BFB-15A1F3A4745E}"/>
                </c:ext>
              </c:extLst>
            </c:dLbl>
            <c:dLbl>
              <c:idx val="3"/>
              <c:layout>
                <c:manualLayout>
                  <c:x val="1.1477350568209735E-2"/>
                  <c:y val="5.6197393760792707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42-41AC-9BFB-15A1F3A4745E}"/>
                </c:ext>
              </c:extLst>
            </c:dLbl>
            <c:dLbl>
              <c:idx val="4"/>
              <c:layout>
                <c:manualLayout>
                  <c:x val="1.3642443790911679E-2"/>
                  <c:y val="4.01085457538146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42-41AC-9BFB-15A1F3A4745E}"/>
                </c:ext>
              </c:extLst>
            </c:dLbl>
            <c:dLbl>
              <c:idx val="5"/>
              <c:layout>
                <c:manualLayout>
                  <c:x val="3.6078170951522812E-3"/>
                  <c:y val="1.186529649895457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42-41AC-9BFB-15A1F3A4745E}"/>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'5（問3）'!$AM$24:$AM$29</c:f>
              <c:strCache>
                <c:ptCount val="6"/>
                <c:pt idx="0">
                  <c:v>100人以上</c:v>
                </c:pt>
                <c:pt idx="1">
                  <c:v>50～99人</c:v>
                </c:pt>
                <c:pt idx="2">
                  <c:v>30～49人</c:v>
                </c:pt>
                <c:pt idx="3">
                  <c:v>10～29人</c:v>
                </c:pt>
                <c:pt idx="4">
                  <c:v>5～9人</c:v>
                </c:pt>
                <c:pt idx="5">
                  <c:v>1～4人</c:v>
                </c:pt>
              </c:strCache>
            </c:strRef>
          </c:cat>
          <c:val>
            <c:numRef>
              <c:f>'5（問3）'!$AN$24:$AN$29</c:f>
              <c:numCache>
                <c:formatCode>0.0%</c:formatCode>
                <c:ptCount val="6"/>
                <c:pt idx="0">
                  <c:v>8.7541034860090673E-3</c:v>
                </c:pt>
                <c:pt idx="1">
                  <c:v>7.0532915360501571E-3</c:v>
                </c:pt>
                <c:pt idx="2">
                  <c:v>1.0537790697674418E-2</c:v>
                </c:pt>
                <c:pt idx="3">
                  <c:v>6.648936170212766E-3</c:v>
                </c:pt>
                <c:pt idx="4">
                  <c:v>3.4046692607003892E-3</c:v>
                </c:pt>
                <c:pt idx="5">
                  <c:v>0</c:v>
                </c:pt>
              </c:numCache>
            </c:numRef>
          </c:val>
          <c:extLst>
            <c:ext xmlns:c16="http://schemas.microsoft.com/office/drawing/2014/chart" uri="{C3380CC4-5D6E-409C-BE32-E72D297353CC}">
              <c16:uniqueId val="{00000006-CB42-41AC-9BFB-15A1F3A4745E}"/>
            </c:ext>
          </c:extLst>
        </c:ser>
        <c:ser>
          <c:idx val="1"/>
          <c:order val="1"/>
          <c:tx>
            <c:strRef>
              <c:f>'5（問3）'!$AO$23</c:f>
              <c:strCache>
                <c:ptCount val="1"/>
                <c:pt idx="0">
                  <c:v>20歳代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1.207428827859266E-2"/>
                  <c:y val="-5.087334793296154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42-41AC-9BFB-15A1F3A4745E}"/>
                </c:ext>
              </c:extLst>
            </c:dLbl>
            <c:dLbl>
              <c:idx val="3"/>
              <c:layout>
                <c:manualLayout>
                  <c:x val="1.8168419759678135E-2"/>
                  <c:y val="5.6197393760792707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42-41AC-9BFB-15A1F3A4745E}"/>
                </c:ext>
              </c:extLst>
            </c:dLbl>
            <c:dLbl>
              <c:idx val="4"/>
              <c:layout>
                <c:manualLayout>
                  <c:x val="1.6430910821502425E-2"/>
                  <c:y val="6.211282668513117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42-41AC-9BFB-15A1F3A4745E}"/>
                </c:ext>
              </c:extLst>
            </c:dLbl>
            <c:dLbl>
              <c:idx val="5"/>
              <c:layout>
                <c:manualLayout>
                  <c:x val="2.0766214464155837E-2"/>
                  <c:y val="1.186529649895457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B42-41AC-9BFB-15A1F3A4745E}"/>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'5（問3）'!$AM$24:$AM$29</c:f>
              <c:strCache>
                <c:ptCount val="6"/>
                <c:pt idx="0">
                  <c:v>100人以上</c:v>
                </c:pt>
                <c:pt idx="1">
                  <c:v>50～99人</c:v>
                </c:pt>
                <c:pt idx="2">
                  <c:v>30～49人</c:v>
                </c:pt>
                <c:pt idx="3">
                  <c:v>10～29人</c:v>
                </c:pt>
                <c:pt idx="4">
                  <c:v>5～9人</c:v>
                </c:pt>
                <c:pt idx="5">
                  <c:v>1～4人</c:v>
                </c:pt>
              </c:strCache>
            </c:strRef>
          </c:cat>
          <c:val>
            <c:numRef>
              <c:f>'5（問3）'!$AO$24:$AO$29</c:f>
              <c:numCache>
                <c:formatCode>0.0%</c:formatCode>
                <c:ptCount val="6"/>
                <c:pt idx="0">
                  <c:v>0.22557448804126934</c:v>
                </c:pt>
                <c:pt idx="1">
                  <c:v>0.20271682340647859</c:v>
                </c:pt>
                <c:pt idx="2">
                  <c:v>0.18059593023255813</c:v>
                </c:pt>
                <c:pt idx="3">
                  <c:v>0.14969604863221886</c:v>
                </c:pt>
                <c:pt idx="4">
                  <c:v>0.10505836575875487</c:v>
                </c:pt>
                <c:pt idx="5">
                  <c:v>6.7073170731707321E-2</c:v>
                </c:pt>
              </c:numCache>
            </c:numRef>
          </c:val>
          <c:extLst>
            <c:ext xmlns:c16="http://schemas.microsoft.com/office/drawing/2014/chart" uri="{C3380CC4-5D6E-409C-BE32-E72D297353CC}">
              <c16:uniqueId val="{0000000B-CB42-41AC-9BFB-15A1F3A4745E}"/>
            </c:ext>
          </c:extLst>
        </c:ser>
        <c:ser>
          <c:idx val="2"/>
          <c:order val="2"/>
          <c:tx>
            <c:strRef>
              <c:f>'5（問3）'!$AP$23</c:f>
              <c:strCache>
                <c:ptCount val="1"/>
                <c:pt idx="0">
                  <c:v>30歳代</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'5（問3）'!$AM$24:$AM$29</c:f>
              <c:strCache>
                <c:ptCount val="6"/>
                <c:pt idx="0">
                  <c:v>100人以上</c:v>
                </c:pt>
                <c:pt idx="1">
                  <c:v>50～99人</c:v>
                </c:pt>
                <c:pt idx="2">
                  <c:v>30～49人</c:v>
                </c:pt>
                <c:pt idx="3">
                  <c:v>10～29人</c:v>
                </c:pt>
                <c:pt idx="4">
                  <c:v>5～9人</c:v>
                </c:pt>
                <c:pt idx="5">
                  <c:v>1～4人</c:v>
                </c:pt>
              </c:strCache>
            </c:strRef>
          </c:cat>
          <c:val>
            <c:numRef>
              <c:f>'5（問3）'!$AP$24:$AP$29</c:f>
              <c:numCache>
                <c:formatCode>0.0%</c:formatCode>
                <c:ptCount val="6"/>
                <c:pt idx="0">
                  <c:v>0.19751445990307956</c:v>
                </c:pt>
                <c:pt idx="1">
                  <c:v>0.19252873563218389</c:v>
                </c:pt>
                <c:pt idx="2">
                  <c:v>0.17841569767441862</c:v>
                </c:pt>
                <c:pt idx="3">
                  <c:v>0.16755319148936171</c:v>
                </c:pt>
                <c:pt idx="4">
                  <c:v>0.12889105058365757</c:v>
                </c:pt>
                <c:pt idx="5">
                  <c:v>0.13719512195121952</c:v>
                </c:pt>
              </c:numCache>
            </c:numRef>
          </c:val>
          <c:extLst>
            <c:ext xmlns:c16="http://schemas.microsoft.com/office/drawing/2014/chart" uri="{C3380CC4-5D6E-409C-BE32-E72D297353CC}">
              <c16:uniqueId val="{0000000C-CB42-41AC-9BFB-15A1F3A4745E}"/>
            </c:ext>
          </c:extLst>
        </c:ser>
        <c:ser>
          <c:idx val="3"/>
          <c:order val="3"/>
          <c:tx>
            <c:strRef>
              <c:f>'5（問3）'!$AQ$23</c:f>
              <c:strCache>
                <c:ptCount val="1"/>
                <c:pt idx="0">
                  <c:v>40歳代</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'5（問3）'!$AM$24:$AM$29</c:f>
              <c:strCache>
                <c:ptCount val="6"/>
                <c:pt idx="0">
                  <c:v>100人以上</c:v>
                </c:pt>
                <c:pt idx="1">
                  <c:v>50～99人</c:v>
                </c:pt>
                <c:pt idx="2">
                  <c:v>30～49人</c:v>
                </c:pt>
                <c:pt idx="3">
                  <c:v>10～29人</c:v>
                </c:pt>
                <c:pt idx="4">
                  <c:v>5～9人</c:v>
                </c:pt>
                <c:pt idx="5">
                  <c:v>1～4人</c:v>
                </c:pt>
              </c:strCache>
            </c:strRef>
          </c:cat>
          <c:val>
            <c:numRef>
              <c:f>'5（問3）'!$AQ$24:$AQ$29</c:f>
              <c:numCache>
                <c:formatCode>0.0%</c:formatCode>
                <c:ptCount val="6"/>
                <c:pt idx="0">
                  <c:v>0.220962951383461</c:v>
                </c:pt>
                <c:pt idx="1">
                  <c:v>0.23772204806687566</c:v>
                </c:pt>
                <c:pt idx="2">
                  <c:v>0.22492732558139536</c:v>
                </c:pt>
                <c:pt idx="3">
                  <c:v>0.24468085106382978</c:v>
                </c:pt>
                <c:pt idx="4">
                  <c:v>0.24221789883268482</c:v>
                </c:pt>
                <c:pt idx="5">
                  <c:v>0.1951219512195122</c:v>
                </c:pt>
              </c:numCache>
            </c:numRef>
          </c:val>
          <c:extLst>
            <c:ext xmlns:c16="http://schemas.microsoft.com/office/drawing/2014/chart" uri="{C3380CC4-5D6E-409C-BE32-E72D297353CC}">
              <c16:uniqueId val="{0000000D-CB42-41AC-9BFB-15A1F3A4745E}"/>
            </c:ext>
          </c:extLst>
        </c:ser>
        <c:ser>
          <c:idx val="4"/>
          <c:order val="4"/>
          <c:tx>
            <c:strRef>
              <c:f>'5（問3）'!$AR$23</c:f>
              <c:strCache>
                <c:ptCount val="1"/>
                <c:pt idx="0">
                  <c:v>50歳代</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'5（問3）'!$AM$24:$AM$29</c:f>
              <c:strCache>
                <c:ptCount val="6"/>
                <c:pt idx="0">
                  <c:v>100人以上</c:v>
                </c:pt>
                <c:pt idx="1">
                  <c:v>50～99人</c:v>
                </c:pt>
                <c:pt idx="2">
                  <c:v>30～49人</c:v>
                </c:pt>
                <c:pt idx="3">
                  <c:v>10～29人</c:v>
                </c:pt>
                <c:pt idx="4">
                  <c:v>5～9人</c:v>
                </c:pt>
                <c:pt idx="5">
                  <c:v>1～4人</c:v>
                </c:pt>
              </c:strCache>
            </c:strRef>
          </c:cat>
          <c:val>
            <c:numRef>
              <c:f>'5（問3）'!$AR$24:$AR$29</c:f>
              <c:numCache>
                <c:formatCode>0.0%</c:formatCode>
                <c:ptCount val="6"/>
                <c:pt idx="0">
                  <c:v>0.24957011098952633</c:v>
                </c:pt>
                <c:pt idx="1">
                  <c:v>0.24033437826541273</c:v>
                </c:pt>
                <c:pt idx="2">
                  <c:v>0.24091569767441862</c:v>
                </c:pt>
                <c:pt idx="3">
                  <c:v>0.24848024316109424</c:v>
                </c:pt>
                <c:pt idx="4">
                  <c:v>0.28501945525291827</c:v>
                </c:pt>
                <c:pt idx="5">
                  <c:v>0.30792682926829268</c:v>
                </c:pt>
              </c:numCache>
            </c:numRef>
          </c:val>
          <c:extLst>
            <c:ext xmlns:c16="http://schemas.microsoft.com/office/drawing/2014/chart" uri="{C3380CC4-5D6E-409C-BE32-E72D297353CC}">
              <c16:uniqueId val="{0000000E-CB42-41AC-9BFB-15A1F3A4745E}"/>
            </c:ext>
          </c:extLst>
        </c:ser>
        <c:ser>
          <c:idx val="5"/>
          <c:order val="5"/>
          <c:tx>
            <c:strRef>
              <c:f>'5（問3）'!$AS$23</c:f>
              <c:strCache>
                <c:ptCount val="1"/>
                <c:pt idx="0">
                  <c:v>60歳以上</c:v>
                </c:pt>
              </c:strCache>
            </c:strRef>
          </c:tx>
          <c:spPr>
            <a:solidFill>
              <a:srgbClr val="FFFFFF"/>
            </a:solidFill>
            <a:ln w="12700">
              <a:solidFill>
                <a:srgbClr val="000000"/>
              </a:solidFill>
              <a:prstDash val="solid"/>
            </a:ln>
          </c:spPr>
          <c:invertIfNegative val="0"/>
          <c:dLbls>
            <c:dLbl>
              <c:idx val="0"/>
              <c:layout>
                <c:manualLayout>
                  <c:x val="2.9520490831259156E-5"/>
                  <c:y val="1.7512408937890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B42-41AC-9BFB-15A1F3A4745E}"/>
                </c:ext>
              </c:extLst>
            </c:dLbl>
            <c:dLbl>
              <c:idx val="1"/>
              <c:layout>
                <c:manualLayout>
                  <c:x val="5.4336866226344788E-3"/>
                  <c:y val="2.31617176687952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B42-41AC-9BFB-15A1F3A4745E}"/>
                </c:ext>
              </c:extLst>
            </c:dLbl>
            <c:numFmt formatCode="0.0%" sourceLinked="0"/>
            <c:spPr>
              <a:no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'5（問3）'!$AM$24:$AM$29</c:f>
              <c:strCache>
                <c:ptCount val="6"/>
                <c:pt idx="0">
                  <c:v>100人以上</c:v>
                </c:pt>
                <c:pt idx="1">
                  <c:v>50～99人</c:v>
                </c:pt>
                <c:pt idx="2">
                  <c:v>30～49人</c:v>
                </c:pt>
                <c:pt idx="3">
                  <c:v>10～29人</c:v>
                </c:pt>
                <c:pt idx="4">
                  <c:v>5～9人</c:v>
                </c:pt>
                <c:pt idx="5">
                  <c:v>1～4人</c:v>
                </c:pt>
              </c:strCache>
            </c:strRef>
          </c:cat>
          <c:val>
            <c:numRef>
              <c:f>'5（問3）'!$AS$24:$AS$29</c:f>
              <c:numCache>
                <c:formatCode>0.0%</c:formatCode>
                <c:ptCount val="6"/>
                <c:pt idx="0">
                  <c:v>9.7623886196654686E-2</c:v>
                </c:pt>
                <c:pt idx="1">
                  <c:v>0.11964472309299895</c:v>
                </c:pt>
                <c:pt idx="2">
                  <c:v>0.16460755813953487</c:v>
                </c:pt>
                <c:pt idx="3">
                  <c:v>0.18294072948328269</c:v>
                </c:pt>
                <c:pt idx="4">
                  <c:v>0.23540856031128404</c:v>
                </c:pt>
                <c:pt idx="5">
                  <c:v>0.29268292682926828</c:v>
                </c:pt>
              </c:numCache>
            </c:numRef>
          </c:val>
          <c:extLst>
            <c:ext xmlns:c16="http://schemas.microsoft.com/office/drawing/2014/chart" uri="{C3380CC4-5D6E-409C-BE32-E72D297353CC}">
              <c16:uniqueId val="{00000011-CB42-41AC-9BFB-15A1F3A4745E}"/>
            </c:ext>
          </c:extLst>
        </c:ser>
        <c:dLbls>
          <c:showLegendKey val="0"/>
          <c:showVal val="0"/>
          <c:showCatName val="0"/>
          <c:showSerName val="0"/>
          <c:showPercent val="0"/>
          <c:showBubbleSize val="0"/>
        </c:dLbls>
        <c:gapWidth val="30"/>
        <c:overlap val="100"/>
        <c:axId val="33870592"/>
        <c:axId val="33872128"/>
      </c:barChart>
      <c:catAx>
        <c:axId val="338705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72128"/>
        <c:crosses val="autoZero"/>
        <c:auto val="1"/>
        <c:lblAlgn val="ctr"/>
        <c:lblOffset val="100"/>
        <c:tickLblSkip val="1"/>
        <c:tickMarkSkip val="1"/>
        <c:noMultiLvlLbl val="0"/>
      </c:catAx>
      <c:valAx>
        <c:axId val="3387212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70592"/>
        <c:crosses val="autoZero"/>
        <c:crossBetween val="between"/>
      </c:valAx>
      <c:spPr>
        <a:noFill/>
        <a:ln w="25400">
          <a:noFill/>
        </a:ln>
      </c:spPr>
    </c:plotArea>
    <c:legend>
      <c:legendPos val="r"/>
      <c:layout>
        <c:manualLayout>
          <c:xMode val="edge"/>
          <c:yMode val="edge"/>
          <c:x val="0.89206890554343354"/>
          <c:y val="0.30169491525423731"/>
          <c:w val="0.10793109445656646"/>
          <c:h val="0.564943992170470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9317147192716237"/>
          <c:y val="8.0515297906602248E-3"/>
        </c:manualLayout>
      </c:layout>
      <c:overlay val="0"/>
      <c:spPr>
        <a:noFill/>
        <a:ln w="25400">
          <a:noFill/>
        </a:ln>
      </c:spPr>
    </c:title>
    <c:autoTitleDeleted val="0"/>
    <c:plotArea>
      <c:layout>
        <c:manualLayout>
          <c:layoutTarget val="inner"/>
          <c:xMode val="edge"/>
          <c:yMode val="edge"/>
          <c:x val="0.14871016691957512"/>
          <c:y val="4.347832924203849E-2"/>
          <c:w val="0.7374810318664643"/>
          <c:h val="0.91143460559236233"/>
        </c:manualLayout>
      </c:layout>
      <c:barChart>
        <c:barDir val="bar"/>
        <c:grouping val="percentStacked"/>
        <c:varyColors val="0"/>
        <c:ser>
          <c:idx val="0"/>
          <c:order val="0"/>
          <c:tx>
            <c:strRef>
              <c:f>'5（問3）'!$AN$5</c:f>
              <c:strCache>
                <c:ptCount val="1"/>
                <c:pt idx="0">
                  <c:v>10歳代</c:v>
                </c:pt>
              </c:strCache>
            </c:strRef>
          </c:tx>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1"/>
              <c:layout>
                <c:manualLayout>
                  <c:x val="1.7863562386230309E-3"/>
                  <c:y val="8.814198776578610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6-4FE5-8EED-61C96B3C0374}"/>
                </c:ext>
              </c:extLst>
            </c:dLbl>
            <c:dLbl>
              <c:idx val="2"/>
              <c:layout>
                <c:manualLayout>
                  <c:x val="8.5281529524098981E-3"/>
                  <c:y val="1.21149688182398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6-4FE5-8EED-61C96B3C0374}"/>
                </c:ext>
              </c:extLst>
            </c:dLbl>
            <c:dLbl>
              <c:idx val="3"/>
              <c:layout>
                <c:manualLayout>
                  <c:x val="6.212337877685461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6-4FE5-8EED-61C96B3C0374}"/>
                </c:ext>
              </c:extLst>
            </c:dLbl>
            <c:dLbl>
              <c:idx val="4"/>
              <c:layout>
                <c:manualLayout>
                  <c:x val="1.022326635879905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46-4FE5-8EED-61C96B3C0374}"/>
                </c:ext>
              </c:extLst>
            </c:dLbl>
            <c:dLbl>
              <c:idx val="7"/>
              <c:layout>
                <c:manualLayout>
                  <c:x val="6.069802731411229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46-4FE5-8EED-61C96B3C0374}"/>
                </c:ext>
              </c:extLst>
            </c:dLbl>
            <c:dLbl>
              <c:idx val="8"/>
              <c:layout>
                <c:manualLayout>
                  <c:x val="1.0116337885685363E-2"/>
                  <c:y val="-3.936257981223572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46-4FE5-8EED-61C96B3C0374}"/>
                </c:ext>
              </c:extLst>
            </c:dLbl>
            <c:dLbl>
              <c:idx val="9"/>
              <c:layout>
                <c:manualLayout>
                  <c:x val="8.164433669199834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46-4FE5-8EED-61C96B3C0374}"/>
                </c:ext>
              </c:extLst>
            </c:dLbl>
            <c:dLbl>
              <c:idx val="10"/>
              <c:layout>
                <c:manualLayout>
                  <c:x val="6.0698027314112293E-3"/>
                  <c:y val="-3.936257981223572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69-4CB6-A6E6-009AB912C3DB}"/>
                </c:ext>
              </c:extLst>
            </c:dLbl>
            <c:dLbl>
              <c:idx val="11"/>
              <c:layout>
                <c:manualLayout>
                  <c:x val="6.069802731411229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46-4FE5-8EED-61C96B3C0374}"/>
                </c:ext>
              </c:extLst>
            </c:dLbl>
            <c:dLbl>
              <c:idx val="12"/>
              <c:layout>
                <c:manualLayout>
                  <c:x val="4.046535154274133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46-4FE5-8EED-61C96B3C0374}"/>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'5（問3）'!$AN$6:$AN$18</c:f>
              <c:numCache>
                <c:formatCode>0.0%</c:formatCode>
                <c:ptCount val="13"/>
                <c:pt idx="0">
                  <c:v>0</c:v>
                </c:pt>
                <c:pt idx="1">
                  <c:v>4.3276661514683153E-3</c:v>
                </c:pt>
                <c:pt idx="2">
                  <c:v>1.1134517002708396E-2</c:v>
                </c:pt>
                <c:pt idx="3">
                  <c:v>0</c:v>
                </c:pt>
                <c:pt idx="4">
                  <c:v>2.8129395218002813E-3</c:v>
                </c:pt>
                <c:pt idx="5">
                  <c:v>6.1349693251533744E-3</c:v>
                </c:pt>
                <c:pt idx="6">
                  <c:v>0</c:v>
                </c:pt>
                <c:pt idx="7">
                  <c:v>7.1090047393364926E-3</c:v>
                </c:pt>
                <c:pt idx="8">
                  <c:v>6.7536096879366554E-3</c:v>
                </c:pt>
                <c:pt idx="9">
                  <c:v>5.6795131845841784E-3</c:v>
                </c:pt>
                <c:pt idx="10">
                  <c:v>1.6722408026755853E-3</c:v>
                </c:pt>
                <c:pt idx="11">
                  <c:v>1.2663316582914573E-2</c:v>
                </c:pt>
                <c:pt idx="12">
                  <c:v>1.2687813021702838E-2</c:v>
                </c:pt>
              </c:numCache>
            </c:numRef>
          </c:val>
          <c:extLst>
            <c:ext xmlns:c16="http://schemas.microsoft.com/office/drawing/2014/chart" uri="{C3380CC4-5D6E-409C-BE32-E72D297353CC}">
              <c16:uniqueId val="{00000009-0D46-4FE5-8EED-61C96B3C0374}"/>
            </c:ext>
          </c:extLst>
        </c:ser>
        <c:ser>
          <c:idx val="1"/>
          <c:order val="1"/>
          <c:tx>
            <c:strRef>
              <c:f>'5（問3）'!$AO$5</c:f>
              <c:strCache>
                <c:ptCount val="1"/>
                <c:pt idx="0">
                  <c:v>20歳代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6186140617096573E-2"/>
                  <c:y val="2.14707461084272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C7-430A-9368-87CF6B5AE705}"/>
                </c:ext>
              </c:extLst>
            </c:dLbl>
            <c:dLbl>
              <c:idx val="6"/>
              <c:layout>
                <c:manualLayout>
                  <c:x val="-8.5335024954144908E-3"/>
                  <c:y val="-3.05723550019769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46-4FE5-8EED-61C96B3C0374}"/>
                </c:ext>
              </c:extLst>
            </c:dLbl>
            <c:dLbl>
              <c:idx val="7"/>
              <c:layout>
                <c:manualLayout>
                  <c:x val="-4.2329306712230016E-4"/>
                  <c:y val="7.599291634439414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46-4FE5-8EED-61C96B3C0374}"/>
                </c:ext>
              </c:extLst>
            </c:dLbl>
            <c:dLbl>
              <c:idx val="8"/>
              <c:layout>
                <c:manualLayout>
                  <c:x val="1.6000845326482008E-2"/>
                  <c:y val="-3.927223082519522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FE-4252-BE0B-C754A3F7EA62}"/>
                </c:ext>
              </c:extLst>
            </c:dLbl>
            <c:dLbl>
              <c:idx val="9"/>
              <c:layout>
                <c:manualLayout>
                  <c:x val="1.5501507044756958E-2"/>
                  <c:y val="1.37687726664810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46-4FE5-8EED-61C96B3C0374}"/>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'5（問3）'!$AO$6:$AO$18</c:f>
              <c:numCache>
                <c:formatCode>0.0%</c:formatCode>
                <c:ptCount val="13"/>
                <c:pt idx="0">
                  <c:v>0</c:v>
                </c:pt>
                <c:pt idx="1">
                  <c:v>0.26831530139103554</c:v>
                </c:pt>
                <c:pt idx="2">
                  <c:v>0.17845320493529943</c:v>
                </c:pt>
                <c:pt idx="3">
                  <c:v>0.18211920529801323</c:v>
                </c:pt>
                <c:pt idx="4">
                  <c:v>0.18368495077355837</c:v>
                </c:pt>
                <c:pt idx="5">
                  <c:v>0.15950920245398773</c:v>
                </c:pt>
                <c:pt idx="6">
                  <c:v>0.14285714285714285</c:v>
                </c:pt>
                <c:pt idx="7">
                  <c:v>0.1895734597156398</c:v>
                </c:pt>
                <c:pt idx="8">
                  <c:v>0.19003260363297625</c:v>
                </c:pt>
                <c:pt idx="9">
                  <c:v>8.356997971602434E-2</c:v>
                </c:pt>
                <c:pt idx="10">
                  <c:v>0.20234113712374582</c:v>
                </c:pt>
                <c:pt idx="11">
                  <c:v>0.23075376884422111</c:v>
                </c:pt>
                <c:pt idx="12">
                  <c:v>0.1656093489148581</c:v>
                </c:pt>
              </c:numCache>
            </c:numRef>
          </c:val>
          <c:extLst>
            <c:ext xmlns:c16="http://schemas.microsoft.com/office/drawing/2014/chart" uri="{C3380CC4-5D6E-409C-BE32-E72D297353CC}">
              <c16:uniqueId val="{0000000D-0D46-4FE5-8EED-61C96B3C0374}"/>
            </c:ext>
          </c:extLst>
        </c:ser>
        <c:ser>
          <c:idx val="2"/>
          <c:order val="2"/>
          <c:tx>
            <c:strRef>
              <c:f>'5（問3）'!$AP$5</c:f>
              <c:strCache>
                <c:ptCount val="1"/>
                <c:pt idx="0">
                  <c:v>30歳代</c:v>
                </c:pt>
              </c:strCache>
            </c:strRef>
          </c:tx>
          <c:spPr>
            <a:pattFill prst="pct75">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6"/>
              <c:layout>
                <c:manualLayout>
                  <c:x val="0"/>
                  <c:y val="-1.9696014333598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FE-4252-BE0B-C754A3F7EA62}"/>
                </c:ext>
              </c:extLst>
            </c:dLbl>
            <c:dLbl>
              <c:idx val="7"/>
              <c:layout>
                <c:manualLayout>
                  <c:x val="2.8752703332417238E-3"/>
                  <c:y val="7.599062564388267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46-4FE5-8EED-61C96B3C0374}"/>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'5（問3）'!$AP$6:$AP$18</c:f>
              <c:numCache>
                <c:formatCode>0.0%</c:formatCode>
                <c:ptCount val="13"/>
                <c:pt idx="0">
                  <c:v>0</c:v>
                </c:pt>
                <c:pt idx="1">
                  <c:v>0.19227202472952087</c:v>
                </c:pt>
                <c:pt idx="2">
                  <c:v>0.18116160096298525</c:v>
                </c:pt>
                <c:pt idx="3">
                  <c:v>0.17549668874172186</c:v>
                </c:pt>
                <c:pt idx="4">
                  <c:v>0.17102672292545709</c:v>
                </c:pt>
                <c:pt idx="5">
                  <c:v>0.15950920245398773</c:v>
                </c:pt>
                <c:pt idx="6">
                  <c:v>0.17582417582417584</c:v>
                </c:pt>
                <c:pt idx="7">
                  <c:v>0.24407582938388625</c:v>
                </c:pt>
                <c:pt idx="8">
                  <c:v>0.21029343269678621</c:v>
                </c:pt>
                <c:pt idx="9">
                  <c:v>0.12413793103448276</c:v>
                </c:pt>
                <c:pt idx="10">
                  <c:v>0.19063545150501673</c:v>
                </c:pt>
                <c:pt idx="11">
                  <c:v>0.21668341708542713</c:v>
                </c:pt>
                <c:pt idx="12">
                  <c:v>0.13689482470784642</c:v>
                </c:pt>
              </c:numCache>
            </c:numRef>
          </c:val>
          <c:extLst>
            <c:ext xmlns:c16="http://schemas.microsoft.com/office/drawing/2014/chart" uri="{C3380CC4-5D6E-409C-BE32-E72D297353CC}">
              <c16:uniqueId val="{0000000F-0D46-4FE5-8EED-61C96B3C0374}"/>
            </c:ext>
          </c:extLst>
        </c:ser>
        <c:ser>
          <c:idx val="3"/>
          <c:order val="3"/>
          <c:tx>
            <c:strRef>
              <c:f>'5（問3）'!$AQ$5</c:f>
              <c:strCache>
                <c:ptCount val="1"/>
                <c:pt idx="0">
                  <c:v>40歳代</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'5（問3）'!$AQ$6:$AQ$18</c:f>
              <c:numCache>
                <c:formatCode>0.0%</c:formatCode>
                <c:ptCount val="13"/>
                <c:pt idx="0">
                  <c:v>0</c:v>
                </c:pt>
                <c:pt idx="1">
                  <c:v>0.19072642967542505</c:v>
                </c:pt>
                <c:pt idx="2">
                  <c:v>0.2341257899488414</c:v>
                </c:pt>
                <c:pt idx="3">
                  <c:v>0.22406181015452539</c:v>
                </c:pt>
                <c:pt idx="4">
                  <c:v>0.23938115330520393</c:v>
                </c:pt>
                <c:pt idx="5">
                  <c:v>0.2822085889570552</c:v>
                </c:pt>
                <c:pt idx="6">
                  <c:v>0.15384615384615385</c:v>
                </c:pt>
                <c:pt idx="7">
                  <c:v>0.22985781990521326</c:v>
                </c:pt>
                <c:pt idx="8">
                  <c:v>0.23125291103865858</c:v>
                </c:pt>
                <c:pt idx="9">
                  <c:v>0.23853955375253549</c:v>
                </c:pt>
                <c:pt idx="10">
                  <c:v>0.24749163879598662</c:v>
                </c:pt>
                <c:pt idx="11">
                  <c:v>0.22693467336683418</c:v>
                </c:pt>
                <c:pt idx="12">
                  <c:v>0.24774624373956594</c:v>
                </c:pt>
              </c:numCache>
            </c:numRef>
          </c:val>
          <c:extLst>
            <c:ext xmlns:c16="http://schemas.microsoft.com/office/drawing/2014/chart" uri="{C3380CC4-5D6E-409C-BE32-E72D297353CC}">
              <c16:uniqueId val="{00000010-0D46-4FE5-8EED-61C96B3C0374}"/>
            </c:ext>
          </c:extLst>
        </c:ser>
        <c:ser>
          <c:idx val="4"/>
          <c:order val="4"/>
          <c:tx>
            <c:strRef>
              <c:f>'5（問3）'!$AR$5</c:f>
              <c:strCache>
                <c:ptCount val="1"/>
                <c:pt idx="0">
                  <c:v>50歳代</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'5（問3）'!$AR$6:$AR$18</c:f>
              <c:numCache>
                <c:formatCode>0.0%</c:formatCode>
                <c:ptCount val="13"/>
                <c:pt idx="0">
                  <c:v>0</c:v>
                </c:pt>
                <c:pt idx="1">
                  <c:v>0.22751159196290571</c:v>
                </c:pt>
                <c:pt idx="2">
                  <c:v>0.23382485705687631</c:v>
                </c:pt>
                <c:pt idx="3">
                  <c:v>0.22847682119205298</c:v>
                </c:pt>
                <c:pt idx="4">
                  <c:v>0.26666666666666666</c:v>
                </c:pt>
                <c:pt idx="5">
                  <c:v>0.25766871165644173</c:v>
                </c:pt>
                <c:pt idx="6">
                  <c:v>0.23076923076923078</c:v>
                </c:pt>
                <c:pt idx="7">
                  <c:v>0.25355450236966826</c:v>
                </c:pt>
                <c:pt idx="8">
                  <c:v>0.24359571495109456</c:v>
                </c:pt>
                <c:pt idx="9">
                  <c:v>0.39432048681541582</c:v>
                </c:pt>
                <c:pt idx="10">
                  <c:v>0.2709030100334448</c:v>
                </c:pt>
                <c:pt idx="11">
                  <c:v>0.20763819095477387</c:v>
                </c:pt>
                <c:pt idx="12">
                  <c:v>0.24040066777963273</c:v>
                </c:pt>
              </c:numCache>
            </c:numRef>
          </c:val>
          <c:extLst>
            <c:ext xmlns:c16="http://schemas.microsoft.com/office/drawing/2014/chart" uri="{C3380CC4-5D6E-409C-BE32-E72D297353CC}">
              <c16:uniqueId val="{00000011-0D46-4FE5-8EED-61C96B3C0374}"/>
            </c:ext>
          </c:extLst>
        </c:ser>
        <c:ser>
          <c:idx val="5"/>
          <c:order val="5"/>
          <c:tx>
            <c:strRef>
              <c:f>'5（問3）'!$AS$5</c:f>
              <c:strCache>
                <c:ptCount val="1"/>
                <c:pt idx="0">
                  <c:v>60歳以上</c:v>
                </c:pt>
              </c:strCache>
            </c:strRef>
          </c:tx>
          <c:spPr>
            <a:solidFill>
              <a:srgbClr val="FFFFFF"/>
            </a:solidFill>
            <a:ln w="12700">
              <a:solidFill>
                <a:srgbClr val="000000"/>
              </a:solidFill>
              <a:prstDash val="solid"/>
            </a:ln>
          </c:spPr>
          <c:invertIfNegative val="0"/>
          <c:dLbls>
            <c:dLbl>
              <c:idx val="0"/>
              <c:layout>
                <c:manualLayout>
                  <c:x val="3.8062761122993172E-2"/>
                  <c:y val="-3.699327040584674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D46-4FE5-8EED-61C96B3C0374}"/>
                </c:ext>
              </c:extLst>
            </c:dLbl>
            <c:dLbl>
              <c:idx val="10"/>
              <c:layout>
                <c:manualLayout>
                  <c:x val="6.4496035112453958E-3"/>
                  <c:y val="1.4047316703595327E-4"/>
                </c:manualLayout>
              </c:layout>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D46-4FE5-8EED-61C96B3C0374}"/>
                </c:ext>
              </c:extLst>
            </c:dLbl>
            <c:numFmt formatCode="0.0%;\-#;;" sourceLinked="0"/>
            <c:spPr>
              <a:no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'5（問3）'!$AM$6:$AM$18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'5（問3）'!$AS$6:$AS$18</c:f>
              <c:numCache>
                <c:formatCode>0.0%</c:formatCode>
                <c:ptCount val="13"/>
                <c:pt idx="0">
                  <c:v>0</c:v>
                </c:pt>
                <c:pt idx="1">
                  <c:v>0.11684698608964451</c:v>
                </c:pt>
                <c:pt idx="2">
                  <c:v>0.16130003009328919</c:v>
                </c:pt>
                <c:pt idx="3">
                  <c:v>0.18984547461368653</c:v>
                </c:pt>
                <c:pt idx="4">
                  <c:v>0.13642756680731363</c:v>
                </c:pt>
                <c:pt idx="5">
                  <c:v>0.13496932515337423</c:v>
                </c:pt>
                <c:pt idx="6">
                  <c:v>0.2967032967032967</c:v>
                </c:pt>
                <c:pt idx="7">
                  <c:v>7.582938388625593E-2</c:v>
                </c:pt>
                <c:pt idx="8">
                  <c:v>0.11807172799254774</c:v>
                </c:pt>
                <c:pt idx="9">
                  <c:v>0.15375253549695742</c:v>
                </c:pt>
                <c:pt idx="10">
                  <c:v>8.6956521739130432E-2</c:v>
                </c:pt>
                <c:pt idx="11">
                  <c:v>0.10532663316582914</c:v>
                </c:pt>
                <c:pt idx="12">
                  <c:v>0.19666110183639399</c:v>
                </c:pt>
              </c:numCache>
            </c:numRef>
          </c:val>
          <c:extLst>
            <c:ext xmlns:c16="http://schemas.microsoft.com/office/drawing/2014/chart" uri="{C3380CC4-5D6E-409C-BE32-E72D297353CC}">
              <c16:uniqueId val="{00000014-0D46-4FE5-8EED-61C96B3C0374}"/>
            </c:ext>
          </c:extLst>
        </c:ser>
        <c:dLbls>
          <c:showLegendKey val="0"/>
          <c:showVal val="0"/>
          <c:showCatName val="0"/>
          <c:showSerName val="0"/>
          <c:showPercent val="0"/>
          <c:showBubbleSize val="0"/>
        </c:dLbls>
        <c:gapWidth val="30"/>
        <c:overlap val="100"/>
        <c:axId val="46503040"/>
        <c:axId val="46504576"/>
      </c:barChart>
      <c:catAx>
        <c:axId val="465030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04576"/>
        <c:crosses val="autoZero"/>
        <c:auto val="1"/>
        <c:lblAlgn val="ctr"/>
        <c:lblOffset val="100"/>
        <c:tickLblSkip val="1"/>
        <c:tickMarkSkip val="1"/>
        <c:noMultiLvlLbl val="0"/>
      </c:catAx>
      <c:valAx>
        <c:axId val="4650457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03040"/>
        <c:crosses val="autoZero"/>
        <c:crossBetween val="between"/>
      </c:valAx>
      <c:spPr>
        <a:noFill/>
        <a:ln w="25400">
          <a:noFill/>
        </a:ln>
      </c:spPr>
    </c:plotArea>
    <c:legend>
      <c:legendPos val="r"/>
      <c:legendEntry>
        <c:idx val="5"/>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89833080424886191"/>
          <c:y val="0.28126711214238315"/>
          <c:w val="0.10166919575113809"/>
          <c:h val="0.32204800486895663"/>
        </c:manualLayout>
      </c:layout>
      <c:overlay val="0"/>
      <c:spPr>
        <a:no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457847136577806"/>
          <c:y val="1.6949152542372881E-2"/>
        </c:manualLayout>
      </c:layout>
      <c:overlay val="0"/>
      <c:spPr>
        <a:noFill/>
        <a:ln w="25400">
          <a:noFill/>
        </a:ln>
      </c:spPr>
    </c:title>
    <c:autoTitleDeleted val="0"/>
    <c:plotArea>
      <c:layout>
        <c:manualLayout>
          <c:layoutTarget val="inner"/>
          <c:xMode val="edge"/>
          <c:yMode val="edge"/>
          <c:x val="0.14608444477454111"/>
          <c:y val="0.10847475581759107"/>
          <c:w val="0.73042222387270561"/>
          <c:h val="0.79661148803543436"/>
        </c:manualLayout>
      </c:layout>
      <c:barChart>
        <c:barDir val="bar"/>
        <c:grouping val="percentStacked"/>
        <c:varyColors val="0"/>
        <c:ser>
          <c:idx val="0"/>
          <c:order val="0"/>
          <c:tx>
            <c:strRef>
              <c:f>'5①（問3）'!$BC$23</c:f>
              <c:strCache>
                <c:ptCount val="1"/>
                <c:pt idx="0">
                  <c:v>10歳代</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485153211270278E-2"/>
                  <c:y val="1.75132345744917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8A-4400-AFC0-2697FF18DD18}"/>
                </c:ext>
              </c:extLst>
            </c:dLbl>
            <c:dLbl>
              <c:idx val="1"/>
              <c:layout>
                <c:manualLayout>
                  <c:x val="1.1468709483603706E-2"/>
                  <c:y val="5.6230259353174071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8A-4400-AFC0-2697FF18DD18}"/>
                </c:ext>
              </c:extLst>
            </c:dLbl>
            <c:dLbl>
              <c:idx val="2"/>
              <c:layout>
                <c:manualLayout>
                  <c:x val="1.1986370679568668E-2"/>
                  <c:y val="-3.898394056675118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8A-4400-AFC0-2697FF18DD18}"/>
                </c:ext>
              </c:extLst>
            </c:dLbl>
            <c:dLbl>
              <c:idx val="3"/>
              <c:layout>
                <c:manualLayout>
                  <c:x val="1.4994782278721183E-2"/>
                  <c:y val="-3.33360024912140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8A-4400-AFC0-2697FF18DD18}"/>
                </c:ext>
              </c:extLst>
            </c:dLbl>
            <c:dLbl>
              <c:idx val="4"/>
              <c:layout>
                <c:manualLayout>
                  <c:x val="8.3274831609904364E-3"/>
                  <c:y val="-6.158636950042261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8A-4400-AFC0-2697FF18DD18}"/>
                </c:ext>
              </c:extLst>
            </c:dLbl>
            <c:dLbl>
              <c:idx val="5"/>
              <c:layout>
                <c:manualLayout>
                  <c:x val="8.6781772760332852E-3"/>
                  <c:y val="-2.20330085857911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8A-4400-AFC0-2697FF18DD1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'5①（問3）'!$BB$24:$BB$29</c:f>
              <c:strCache>
                <c:ptCount val="6"/>
                <c:pt idx="0">
                  <c:v>100人以上</c:v>
                </c:pt>
                <c:pt idx="1">
                  <c:v>50～99人</c:v>
                </c:pt>
                <c:pt idx="2">
                  <c:v>30～49人</c:v>
                </c:pt>
                <c:pt idx="3">
                  <c:v>10～29人</c:v>
                </c:pt>
                <c:pt idx="4">
                  <c:v>5～9人</c:v>
                </c:pt>
                <c:pt idx="5">
                  <c:v>1～4人</c:v>
                </c:pt>
              </c:strCache>
            </c:strRef>
          </c:cat>
          <c:val>
            <c:numRef>
              <c:f>'5①（問3）'!$BC$24:$BC$29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F58A-4400-AFC0-2697FF18DD18}"/>
            </c:ext>
          </c:extLst>
        </c:ser>
        <c:ser>
          <c:idx val="1"/>
          <c:order val="1"/>
          <c:tx>
            <c:strRef>
              <c:f>'5①（問3）'!$BD$23</c:f>
              <c:strCache>
                <c:ptCount val="1"/>
                <c:pt idx="0">
                  <c:v>20歳代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3"/>
              <c:layout>
                <c:manualLayout>
                  <c:x val="2.2088353413654619E-2"/>
                  <c:y val="-4.51977401129943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8A-4400-AFC0-2697FF18DD18}"/>
                </c:ext>
              </c:extLst>
            </c:dLbl>
            <c:dLbl>
              <c:idx val="4"/>
              <c:layout>
                <c:manualLayout>
                  <c:x val="2.6104417670682695E-2"/>
                  <c:y val="-4.51977401129947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8A-4400-AFC0-2697FF18DD18}"/>
                </c:ext>
              </c:extLst>
            </c:dLbl>
            <c:dLbl>
              <c:idx val="5"/>
              <c:layout>
                <c:manualLayout>
                  <c:x val="1.9534990355121271E-2"/>
                  <c:y val="-4.463187864228835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58A-4400-AFC0-2697FF18DD1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'5①（問3）'!$BB$24:$BB$29</c:f>
              <c:strCache>
                <c:ptCount val="6"/>
                <c:pt idx="0">
                  <c:v>100人以上</c:v>
                </c:pt>
                <c:pt idx="1">
                  <c:v>50～99人</c:v>
                </c:pt>
                <c:pt idx="2">
                  <c:v>30～49人</c:v>
                </c:pt>
                <c:pt idx="3">
                  <c:v>10～29人</c:v>
                </c:pt>
                <c:pt idx="4">
                  <c:v>5～9人</c:v>
                </c:pt>
                <c:pt idx="5">
                  <c:v>1～4人</c:v>
                </c:pt>
              </c:strCache>
            </c:strRef>
          </c:cat>
          <c:val>
            <c:numRef>
              <c:f>'5①（問3）'!$BD$24:$BD$29</c:f>
              <c:numCache>
                <c:formatCode>0.0%</c:formatCode>
                <c:ptCount val="6"/>
                <c:pt idx="0">
                  <c:v>0.14615384615384616</c:v>
                </c:pt>
                <c:pt idx="1">
                  <c:v>0.17845117845117844</c:v>
                </c:pt>
                <c:pt idx="2">
                  <c:v>8.8669950738916259E-2</c:v>
                </c:pt>
                <c:pt idx="3">
                  <c:v>0.12757973733583489</c:v>
                </c:pt>
                <c:pt idx="4">
                  <c:v>0.12472487160674982</c:v>
                </c:pt>
                <c:pt idx="5">
                  <c:v>0.1461794019933555</c:v>
                </c:pt>
              </c:numCache>
            </c:numRef>
          </c:val>
          <c:extLst>
            <c:ext xmlns:c16="http://schemas.microsoft.com/office/drawing/2014/chart" uri="{C3380CC4-5D6E-409C-BE32-E72D297353CC}">
              <c16:uniqueId val="{0000000A-F58A-4400-AFC0-2697FF18DD18}"/>
            </c:ext>
          </c:extLst>
        </c:ser>
        <c:ser>
          <c:idx val="2"/>
          <c:order val="2"/>
          <c:tx>
            <c:strRef>
              <c:f>'5①（問3）'!$BE$23</c:f>
              <c:strCache>
                <c:ptCount val="1"/>
                <c:pt idx="0">
                  <c:v>30歳代</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1.004016064257028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8A-4400-AFC0-2697FF18DD1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'5①（問3）'!$BB$24:$BB$29</c:f>
              <c:strCache>
                <c:ptCount val="6"/>
                <c:pt idx="0">
                  <c:v>100人以上</c:v>
                </c:pt>
                <c:pt idx="1">
                  <c:v>50～99人</c:v>
                </c:pt>
                <c:pt idx="2">
                  <c:v>30～49人</c:v>
                </c:pt>
                <c:pt idx="3">
                  <c:v>10～29人</c:v>
                </c:pt>
                <c:pt idx="4">
                  <c:v>5～9人</c:v>
                </c:pt>
                <c:pt idx="5">
                  <c:v>1～4人</c:v>
                </c:pt>
              </c:strCache>
            </c:strRef>
          </c:cat>
          <c:val>
            <c:numRef>
              <c:f>'5①（問3）'!$BE$24:$BE$29</c:f>
              <c:numCache>
                <c:formatCode>0.0%</c:formatCode>
                <c:ptCount val="6"/>
                <c:pt idx="0">
                  <c:v>0.16923076923076924</c:v>
                </c:pt>
                <c:pt idx="1">
                  <c:v>0.16161616161616163</c:v>
                </c:pt>
                <c:pt idx="2">
                  <c:v>0.11822660098522167</c:v>
                </c:pt>
                <c:pt idx="3">
                  <c:v>0.15947467166979362</c:v>
                </c:pt>
                <c:pt idx="4">
                  <c:v>0.13866471019809246</c:v>
                </c:pt>
                <c:pt idx="5">
                  <c:v>0.14451827242524917</c:v>
                </c:pt>
              </c:numCache>
            </c:numRef>
          </c:val>
          <c:extLst>
            <c:ext xmlns:c16="http://schemas.microsoft.com/office/drawing/2014/chart" uri="{C3380CC4-5D6E-409C-BE32-E72D297353CC}">
              <c16:uniqueId val="{0000000C-F58A-4400-AFC0-2697FF18DD18}"/>
            </c:ext>
          </c:extLst>
        </c:ser>
        <c:ser>
          <c:idx val="3"/>
          <c:order val="3"/>
          <c:tx>
            <c:strRef>
              <c:f>'5①（問3）'!$BF$23</c:f>
              <c:strCache>
                <c:ptCount val="1"/>
                <c:pt idx="0">
                  <c:v>40歳代</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'5①（問3）'!$BB$24:$BB$29</c:f>
              <c:strCache>
                <c:ptCount val="6"/>
                <c:pt idx="0">
                  <c:v>100人以上</c:v>
                </c:pt>
                <c:pt idx="1">
                  <c:v>50～99人</c:v>
                </c:pt>
                <c:pt idx="2">
                  <c:v>30～49人</c:v>
                </c:pt>
                <c:pt idx="3">
                  <c:v>10～29人</c:v>
                </c:pt>
                <c:pt idx="4">
                  <c:v>5～9人</c:v>
                </c:pt>
                <c:pt idx="5">
                  <c:v>1～4人</c:v>
                </c:pt>
              </c:strCache>
            </c:strRef>
          </c:cat>
          <c:val>
            <c:numRef>
              <c:f>'5①（問3）'!$BF$24:$BF$29</c:f>
              <c:numCache>
                <c:formatCode>0.0%</c:formatCode>
                <c:ptCount val="6"/>
                <c:pt idx="0">
                  <c:v>0.27307692307692305</c:v>
                </c:pt>
                <c:pt idx="1">
                  <c:v>0.24242424242424243</c:v>
                </c:pt>
                <c:pt idx="2">
                  <c:v>0.29310344827586204</c:v>
                </c:pt>
                <c:pt idx="3">
                  <c:v>0.2776735459662289</c:v>
                </c:pt>
                <c:pt idx="4">
                  <c:v>0.25972120322817316</c:v>
                </c:pt>
                <c:pt idx="5">
                  <c:v>0.2857142857142857</c:v>
                </c:pt>
              </c:numCache>
            </c:numRef>
          </c:val>
          <c:extLst>
            <c:ext xmlns:c16="http://schemas.microsoft.com/office/drawing/2014/chart" uri="{C3380CC4-5D6E-409C-BE32-E72D297353CC}">
              <c16:uniqueId val="{0000000D-F58A-4400-AFC0-2697FF18DD18}"/>
            </c:ext>
          </c:extLst>
        </c:ser>
        <c:ser>
          <c:idx val="4"/>
          <c:order val="4"/>
          <c:tx>
            <c:strRef>
              <c:f>'5①（問3）'!$BG$23</c:f>
              <c:strCache>
                <c:ptCount val="1"/>
                <c:pt idx="0">
                  <c:v>50歳代</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'5①（問3）'!$BB$24:$BB$29</c:f>
              <c:strCache>
                <c:ptCount val="6"/>
                <c:pt idx="0">
                  <c:v>100人以上</c:v>
                </c:pt>
                <c:pt idx="1">
                  <c:v>50～99人</c:v>
                </c:pt>
                <c:pt idx="2">
                  <c:v>30～49人</c:v>
                </c:pt>
                <c:pt idx="3">
                  <c:v>10～29人</c:v>
                </c:pt>
                <c:pt idx="4">
                  <c:v>5～9人</c:v>
                </c:pt>
                <c:pt idx="5">
                  <c:v>1～4人</c:v>
                </c:pt>
              </c:strCache>
            </c:strRef>
          </c:cat>
          <c:val>
            <c:numRef>
              <c:f>'5①（問3）'!$BG$24:$BG$29</c:f>
              <c:numCache>
                <c:formatCode>0.0%</c:formatCode>
                <c:ptCount val="6"/>
                <c:pt idx="0">
                  <c:v>0.24230769230769231</c:v>
                </c:pt>
                <c:pt idx="1">
                  <c:v>0.24915824915824916</c:v>
                </c:pt>
                <c:pt idx="2">
                  <c:v>0.28817733990147781</c:v>
                </c:pt>
                <c:pt idx="3">
                  <c:v>0.25015634771732331</c:v>
                </c:pt>
                <c:pt idx="4">
                  <c:v>0.27659574468085107</c:v>
                </c:pt>
                <c:pt idx="5">
                  <c:v>0.23754152823920266</c:v>
                </c:pt>
              </c:numCache>
            </c:numRef>
          </c:val>
          <c:extLst>
            <c:ext xmlns:c16="http://schemas.microsoft.com/office/drawing/2014/chart" uri="{C3380CC4-5D6E-409C-BE32-E72D297353CC}">
              <c16:uniqueId val="{0000000E-F58A-4400-AFC0-2697FF18DD18}"/>
            </c:ext>
          </c:extLst>
        </c:ser>
        <c:ser>
          <c:idx val="5"/>
          <c:order val="5"/>
          <c:tx>
            <c:strRef>
              <c:f>'5①（問3）'!$BH$23</c:f>
              <c:strCache>
                <c:ptCount val="1"/>
                <c:pt idx="0">
                  <c:v>60歳以上</c:v>
                </c:pt>
              </c:strCache>
            </c:strRef>
          </c:tx>
          <c:spPr>
            <a:solidFill>
              <a:srgbClr val="FFFFFF"/>
            </a:solidFill>
            <a:ln w="12700">
              <a:solidFill>
                <a:srgbClr val="000000"/>
              </a:solidFill>
              <a:prstDash val="solid"/>
            </a:ln>
          </c:spPr>
          <c:invertIfNegative val="0"/>
          <c:dLbls>
            <c:dLbl>
              <c:idx val="0"/>
              <c:layout>
                <c:manualLayout>
                  <c:x val="8.6230818181341512E-4"/>
                  <c:y val="1.7512408937890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8A-4400-AFC0-2697FF18DD18}"/>
                </c:ext>
              </c:extLst>
            </c:dLbl>
            <c:dLbl>
              <c:idx val="1"/>
              <c:layout>
                <c:manualLayout>
                  <c:x val="6.344573160227256E-3"/>
                  <c:y val="2.31617176687952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58A-4400-AFC0-2697FF18DD1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'5①（問3）'!$BB$24:$BB$29</c:f>
              <c:strCache>
                <c:ptCount val="6"/>
                <c:pt idx="0">
                  <c:v>100人以上</c:v>
                </c:pt>
                <c:pt idx="1">
                  <c:v>50～99人</c:v>
                </c:pt>
                <c:pt idx="2">
                  <c:v>30～49人</c:v>
                </c:pt>
                <c:pt idx="3">
                  <c:v>10～29人</c:v>
                </c:pt>
                <c:pt idx="4">
                  <c:v>5～9人</c:v>
                </c:pt>
                <c:pt idx="5">
                  <c:v>1～4人</c:v>
                </c:pt>
              </c:strCache>
            </c:strRef>
          </c:cat>
          <c:val>
            <c:numRef>
              <c:f>'5①（問3）'!$BH$24:$BH$29</c:f>
              <c:numCache>
                <c:formatCode>0.0%</c:formatCode>
                <c:ptCount val="6"/>
                <c:pt idx="0">
                  <c:v>0.16923076923076924</c:v>
                </c:pt>
                <c:pt idx="1">
                  <c:v>0.16835016835016836</c:v>
                </c:pt>
                <c:pt idx="2">
                  <c:v>0.21182266009852216</c:v>
                </c:pt>
                <c:pt idx="3">
                  <c:v>0.18511569731081925</c:v>
                </c:pt>
                <c:pt idx="4">
                  <c:v>0.20029347028613353</c:v>
                </c:pt>
                <c:pt idx="5">
                  <c:v>0.18604651162790697</c:v>
                </c:pt>
              </c:numCache>
            </c:numRef>
          </c:val>
          <c:extLst>
            <c:ext xmlns:c16="http://schemas.microsoft.com/office/drawing/2014/chart" uri="{C3380CC4-5D6E-409C-BE32-E72D297353CC}">
              <c16:uniqueId val="{00000011-F58A-4400-AFC0-2697FF18DD18}"/>
            </c:ext>
          </c:extLst>
        </c:ser>
        <c:dLbls>
          <c:showLegendKey val="0"/>
          <c:showVal val="0"/>
          <c:showCatName val="0"/>
          <c:showSerName val="0"/>
          <c:showPercent val="0"/>
          <c:showBubbleSize val="0"/>
        </c:dLbls>
        <c:gapWidth val="30"/>
        <c:overlap val="100"/>
        <c:axId val="33647232"/>
        <c:axId val="33661312"/>
      </c:barChart>
      <c:catAx>
        <c:axId val="33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661312"/>
        <c:crosses val="autoZero"/>
        <c:auto val="1"/>
        <c:lblAlgn val="ctr"/>
        <c:lblOffset val="100"/>
        <c:tickLblSkip val="1"/>
        <c:tickMarkSkip val="1"/>
        <c:noMultiLvlLbl val="0"/>
      </c:catAx>
      <c:valAx>
        <c:axId val="3366131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647232"/>
        <c:crosses val="autoZero"/>
        <c:crossBetween val="between"/>
      </c:valAx>
      <c:spPr>
        <a:noFill/>
        <a:ln w="25400">
          <a:noFill/>
        </a:ln>
      </c:spPr>
    </c:plotArea>
    <c:legend>
      <c:legendPos val="r"/>
      <c:layout>
        <c:manualLayout>
          <c:xMode val="edge"/>
          <c:yMode val="edge"/>
          <c:x val="0.89206890554343354"/>
          <c:y val="0.1751412429378531"/>
          <c:w val="0.10391566265060237"/>
          <c:h val="0.73446470038702794"/>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20182094081942337"/>
          <c:y val="8.0775444264943458E-3"/>
        </c:manualLayout>
      </c:layout>
      <c:overlay val="0"/>
      <c:spPr>
        <a:noFill/>
        <a:ln w="25400">
          <a:noFill/>
        </a:ln>
      </c:spPr>
    </c:title>
    <c:autoTitleDeleted val="0"/>
    <c:plotArea>
      <c:layout>
        <c:manualLayout>
          <c:layoutTarget val="inner"/>
          <c:xMode val="edge"/>
          <c:yMode val="edge"/>
          <c:x val="0.14871016691957512"/>
          <c:y val="4.3618774310548697E-2"/>
          <c:w val="0.7374810318664643"/>
          <c:h val="0.91114773004257277"/>
        </c:manualLayout>
      </c:layout>
      <c:barChart>
        <c:barDir val="bar"/>
        <c:grouping val="percentStacked"/>
        <c:varyColors val="0"/>
        <c:ser>
          <c:idx val="0"/>
          <c:order val="0"/>
          <c:tx>
            <c:strRef>
              <c:f>'5①（問3）'!$BC$5</c:f>
              <c:strCache>
                <c:ptCount val="1"/>
                <c:pt idx="0">
                  <c:v>10歳代</c:v>
                </c:pt>
              </c:strCache>
            </c:strRef>
          </c:tx>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1"/>
              <c:layout>
                <c:manualLayout>
                  <c:x val="1.5806658462077672E-2"/>
                  <c:y val="-2.137390338324026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7D-4F7E-BBC1-F25D902E6B1E}"/>
                </c:ext>
              </c:extLst>
            </c:dLbl>
            <c:dLbl>
              <c:idx val="2"/>
              <c:layout>
                <c:manualLayout>
                  <c:x val="1.6338124653993383E-2"/>
                  <c:y val="-1.515949440084125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7D-4F7E-BBC1-F25D902E6B1E}"/>
                </c:ext>
              </c:extLst>
            </c:dLbl>
            <c:dLbl>
              <c:idx val="3"/>
              <c:layout>
                <c:manualLayout>
                  <c:x val="2.023267577137076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7D-4F7E-BBC1-F25D902E6B1E}"/>
                </c:ext>
              </c:extLst>
            </c:dLbl>
            <c:dLbl>
              <c:idx val="4"/>
              <c:layout>
                <c:manualLayout>
                  <c:x val="1.6186140617096612E-2"/>
                  <c:y val="2.15401184706515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7D-4F7E-BBC1-F25D902E6B1E}"/>
                </c:ext>
              </c:extLst>
            </c:dLbl>
            <c:dLbl>
              <c:idx val="6"/>
              <c:layout>
                <c:manualLayout>
                  <c:x val="4.046535154274133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33-4A47-88FD-5200FF592725}"/>
                </c:ext>
              </c:extLst>
            </c:dLbl>
            <c:dLbl>
              <c:idx val="7"/>
              <c:layout>
                <c:manualLayout>
                  <c:x val="1.0116178573277733E-2"/>
                  <c:y val="-7.897952201421126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7D-4F7E-BBC1-F25D902E6B1E}"/>
                </c:ext>
              </c:extLst>
            </c:dLbl>
            <c:dLbl>
              <c:idx val="8"/>
              <c:layout>
                <c:manualLayout>
                  <c:x val="1.2139605462822459E-2"/>
                  <c:y val="3.94897610071056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7D-4F7E-BBC1-F25D902E6B1E}"/>
                </c:ext>
              </c:extLst>
            </c:dLbl>
            <c:dLbl>
              <c:idx val="9"/>
              <c:layout>
                <c:manualLayout>
                  <c:x val="1.416287303995953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7D-4F7E-BBC1-F25D902E6B1E}"/>
                </c:ext>
              </c:extLst>
            </c:dLbl>
            <c:dLbl>
              <c:idx val="11"/>
              <c:layout>
                <c:manualLayout>
                  <c:x val="6.069802731411229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7D-4F7E-BBC1-F25D902E6B1E}"/>
                </c:ext>
              </c:extLst>
            </c:dLbl>
            <c:dLbl>
              <c:idx val="12"/>
              <c:layout>
                <c:manualLayout>
                  <c:x val="6.069802731411229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7D-4F7E-BBC1-F25D902E6B1E}"/>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'5①（問3）'!$BB$6:$BB$18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'5①（問3）'!$BC$6:$BC$18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E07D-4F7E-BBC1-F25D902E6B1E}"/>
            </c:ext>
          </c:extLst>
        </c:ser>
        <c:ser>
          <c:idx val="1"/>
          <c:order val="1"/>
          <c:tx>
            <c:strRef>
              <c:f>'5①（問3）'!$BD$5</c:f>
              <c:strCache>
                <c:ptCount val="1"/>
                <c:pt idx="0">
                  <c:v>20歳代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416287303995953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7D-4F7E-BBC1-F25D902E6B1E}"/>
                </c:ext>
              </c:extLst>
            </c:dLbl>
            <c:dLbl>
              <c:idx val="6"/>
              <c:layout>
                <c:manualLayout>
                  <c:x val="-5.5775273917774615E-4"/>
                  <c:y val="-6.46203554119547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07D-4F7E-BBC1-F25D902E6B1E}"/>
                </c:ext>
              </c:extLst>
            </c:dLbl>
            <c:dLbl>
              <c:idx val="7"/>
              <c:layout>
                <c:manualLayout>
                  <c:x val="1.5204616873573657E-2"/>
                  <c:y val="5.1374030588664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07D-4F7E-BBC1-F25D902E6B1E}"/>
                </c:ext>
              </c:extLst>
            </c:dLbl>
            <c:dLbl>
              <c:idx val="8"/>
              <c:layout>
                <c:manualLayout>
                  <c:x val="2.1457628873780762E-2"/>
                  <c:y val="-9.923292147650680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07D-4F7E-BBC1-F25D902E6B1E}"/>
                </c:ext>
              </c:extLst>
            </c:dLbl>
            <c:dLbl>
              <c:idx val="9"/>
              <c:layout>
                <c:manualLayout>
                  <c:x val="2.2402988700767488E-2"/>
                  <c:y val="1.407740026034710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07D-4F7E-BBC1-F25D902E6B1E}"/>
                </c:ext>
              </c:extLst>
            </c:dLbl>
            <c:dLbl>
              <c:idx val="10"/>
              <c:layout>
                <c:manualLayout>
                  <c:x val="-4.046535154274152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07D-4F7E-BBC1-F25D902E6B1E}"/>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'5①（問3）'!$BB$6:$BB$18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'5①（問3）'!$BD$6:$BD$18</c:f>
              <c:numCache>
                <c:formatCode>0.0%</c:formatCode>
                <c:ptCount val="13"/>
                <c:pt idx="0">
                  <c:v>0</c:v>
                </c:pt>
                <c:pt idx="1">
                  <c:v>0.15</c:v>
                </c:pt>
                <c:pt idx="2">
                  <c:v>0.16843971631205673</c:v>
                </c:pt>
                <c:pt idx="3">
                  <c:v>0.17834394904458598</c:v>
                </c:pt>
                <c:pt idx="4">
                  <c:v>0.12602739726027398</c:v>
                </c:pt>
                <c:pt idx="5">
                  <c:v>4.8387096774193547E-2</c:v>
                </c:pt>
                <c:pt idx="6">
                  <c:v>6.8493150684931503E-2</c:v>
                </c:pt>
                <c:pt idx="7">
                  <c:v>0.12903225806451613</c:v>
                </c:pt>
                <c:pt idx="8">
                  <c:v>0.11979166666666667</c:v>
                </c:pt>
                <c:pt idx="9">
                  <c:v>0.10294117647058823</c:v>
                </c:pt>
                <c:pt idx="10">
                  <c:v>0.2982456140350877</c:v>
                </c:pt>
                <c:pt idx="11">
                  <c:v>0.12</c:v>
                </c:pt>
                <c:pt idx="12">
                  <c:v>0.11233211233211234</c:v>
                </c:pt>
              </c:numCache>
            </c:numRef>
          </c:val>
          <c:extLst>
            <c:ext xmlns:c16="http://schemas.microsoft.com/office/drawing/2014/chart" uri="{C3380CC4-5D6E-409C-BE32-E72D297353CC}">
              <c16:uniqueId val="{00000010-E07D-4F7E-BBC1-F25D902E6B1E}"/>
            </c:ext>
          </c:extLst>
        </c:ser>
        <c:ser>
          <c:idx val="2"/>
          <c:order val="2"/>
          <c:tx>
            <c:strRef>
              <c:f>'5①（問3）'!$BE$5</c:f>
              <c:strCache>
                <c:ptCount val="1"/>
                <c:pt idx="0">
                  <c:v>30歳代</c:v>
                </c:pt>
              </c:strCache>
            </c:strRef>
          </c:tx>
          <c:spPr>
            <a:pattFill prst="pct75">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1-E07D-4F7E-BBC1-F25D902E6B1E}"/>
                </c:ext>
              </c:extLst>
            </c:dLbl>
            <c:dLbl>
              <c:idx val="7"/>
              <c:layout>
                <c:manualLayout>
                  <c:x val="2.4131050386531848E-3"/>
                  <c:y val="5.137285996507877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07D-4F7E-BBC1-F25D902E6B1E}"/>
                </c:ext>
              </c:extLst>
            </c:dLbl>
            <c:dLbl>
              <c:idx val="9"/>
              <c:layout>
                <c:manualLayout>
                  <c:x val="6.069802731411266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07D-4F7E-BBC1-F25D902E6B1E}"/>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'5①（問3）'!$BB$6:$BB$18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'5①（問3）'!$BE$6:$BE$18</c:f>
              <c:numCache>
                <c:formatCode>0.0%</c:formatCode>
                <c:ptCount val="13"/>
                <c:pt idx="0">
                  <c:v>0</c:v>
                </c:pt>
                <c:pt idx="1">
                  <c:v>0.17291666666666666</c:v>
                </c:pt>
                <c:pt idx="2">
                  <c:v>0.12234042553191489</c:v>
                </c:pt>
                <c:pt idx="3">
                  <c:v>0.19745222929936307</c:v>
                </c:pt>
                <c:pt idx="4">
                  <c:v>0.15616438356164383</c:v>
                </c:pt>
                <c:pt idx="5">
                  <c:v>0.12096774193548387</c:v>
                </c:pt>
                <c:pt idx="6">
                  <c:v>0.13698630136986301</c:v>
                </c:pt>
                <c:pt idx="7">
                  <c:v>0.14516129032258066</c:v>
                </c:pt>
                <c:pt idx="8">
                  <c:v>0.15104166666666666</c:v>
                </c:pt>
                <c:pt idx="9">
                  <c:v>0.17647058823529413</c:v>
                </c:pt>
                <c:pt idx="10">
                  <c:v>0.19298245614035087</c:v>
                </c:pt>
                <c:pt idx="11">
                  <c:v>0.1744</c:v>
                </c:pt>
                <c:pt idx="12">
                  <c:v>0.11233211233211234</c:v>
                </c:pt>
              </c:numCache>
            </c:numRef>
          </c:val>
          <c:extLst>
            <c:ext xmlns:c16="http://schemas.microsoft.com/office/drawing/2014/chart" uri="{C3380CC4-5D6E-409C-BE32-E72D297353CC}">
              <c16:uniqueId val="{00000014-E07D-4F7E-BBC1-F25D902E6B1E}"/>
            </c:ext>
          </c:extLst>
        </c:ser>
        <c:ser>
          <c:idx val="3"/>
          <c:order val="3"/>
          <c:tx>
            <c:strRef>
              <c:f>'5①（問3）'!$BF$5</c:f>
              <c:strCache>
                <c:ptCount val="1"/>
                <c:pt idx="0">
                  <c:v>40歳代</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5-E07D-4F7E-BBC1-F25D902E6B1E}"/>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'5①（問3）'!$BB$6:$BB$18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'5①（問3）'!$BF$6:$BF$18</c:f>
              <c:numCache>
                <c:formatCode>0.0%</c:formatCode>
                <c:ptCount val="13"/>
                <c:pt idx="0">
                  <c:v>0</c:v>
                </c:pt>
                <c:pt idx="1">
                  <c:v>0.25416666666666665</c:v>
                </c:pt>
                <c:pt idx="2">
                  <c:v>0.25709219858156029</c:v>
                </c:pt>
                <c:pt idx="3">
                  <c:v>0.27388535031847133</c:v>
                </c:pt>
                <c:pt idx="4">
                  <c:v>0.27397260273972601</c:v>
                </c:pt>
                <c:pt idx="5">
                  <c:v>0.25806451612903225</c:v>
                </c:pt>
                <c:pt idx="6">
                  <c:v>0.26027397260273971</c:v>
                </c:pt>
                <c:pt idx="7">
                  <c:v>0.22580645161290322</c:v>
                </c:pt>
                <c:pt idx="8">
                  <c:v>0.26692708333333331</c:v>
                </c:pt>
                <c:pt idx="9">
                  <c:v>0.39705882352941174</c:v>
                </c:pt>
                <c:pt idx="10">
                  <c:v>0.19298245614035087</c:v>
                </c:pt>
                <c:pt idx="11">
                  <c:v>0.27039999999999997</c:v>
                </c:pt>
                <c:pt idx="12">
                  <c:v>0.29914529914529914</c:v>
                </c:pt>
              </c:numCache>
            </c:numRef>
          </c:val>
          <c:extLst>
            <c:ext xmlns:c16="http://schemas.microsoft.com/office/drawing/2014/chart" uri="{C3380CC4-5D6E-409C-BE32-E72D297353CC}">
              <c16:uniqueId val="{00000016-E07D-4F7E-BBC1-F25D902E6B1E}"/>
            </c:ext>
          </c:extLst>
        </c:ser>
        <c:ser>
          <c:idx val="4"/>
          <c:order val="4"/>
          <c:tx>
            <c:strRef>
              <c:f>'5①（問3）'!$BG$5</c:f>
              <c:strCache>
                <c:ptCount val="1"/>
                <c:pt idx="0">
                  <c:v>50歳代</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7-E07D-4F7E-BBC1-F25D902E6B1E}"/>
                </c:ext>
              </c:extLst>
            </c:dLbl>
            <c:dLbl>
              <c:idx val="10"/>
              <c:layout>
                <c:manualLayout>
                  <c:x val="-1.213960546282245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07D-4F7E-BBC1-F25D902E6B1E}"/>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'5①（問3）'!$BB$6:$BB$18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'5①（問3）'!$BG$6:$BG$18</c:f>
              <c:numCache>
                <c:formatCode>0.0%</c:formatCode>
                <c:ptCount val="13"/>
                <c:pt idx="0">
                  <c:v>0</c:v>
                </c:pt>
                <c:pt idx="1">
                  <c:v>0.23333333333333334</c:v>
                </c:pt>
                <c:pt idx="2">
                  <c:v>0.2978723404255319</c:v>
                </c:pt>
                <c:pt idx="3">
                  <c:v>0.15286624203821655</c:v>
                </c:pt>
                <c:pt idx="4">
                  <c:v>0.24109589041095891</c:v>
                </c:pt>
                <c:pt idx="5">
                  <c:v>0.30645161290322581</c:v>
                </c:pt>
                <c:pt idx="6">
                  <c:v>0.34246575342465752</c:v>
                </c:pt>
                <c:pt idx="7">
                  <c:v>0.32258064516129031</c:v>
                </c:pt>
                <c:pt idx="8">
                  <c:v>0.26822916666666669</c:v>
                </c:pt>
                <c:pt idx="9">
                  <c:v>8.8235294117647065E-2</c:v>
                </c:pt>
                <c:pt idx="10">
                  <c:v>0.19298245614035087</c:v>
                </c:pt>
                <c:pt idx="11">
                  <c:v>0.26240000000000002</c:v>
                </c:pt>
                <c:pt idx="12">
                  <c:v>0.27350427350427353</c:v>
                </c:pt>
              </c:numCache>
            </c:numRef>
          </c:val>
          <c:extLst>
            <c:ext xmlns:c16="http://schemas.microsoft.com/office/drawing/2014/chart" uri="{C3380CC4-5D6E-409C-BE32-E72D297353CC}">
              <c16:uniqueId val="{00000019-E07D-4F7E-BBC1-F25D902E6B1E}"/>
            </c:ext>
          </c:extLst>
        </c:ser>
        <c:ser>
          <c:idx val="5"/>
          <c:order val="5"/>
          <c:tx>
            <c:strRef>
              <c:f>'5①（問3）'!$BH$5</c:f>
              <c:strCache>
                <c:ptCount val="1"/>
                <c:pt idx="0">
                  <c:v>60歳以上</c:v>
                </c:pt>
              </c:strCache>
            </c:strRef>
          </c:tx>
          <c:spPr>
            <a:solidFill>
              <a:srgbClr val="FFFFFF"/>
            </a:solidFill>
            <a:ln w="12700">
              <a:solidFill>
                <a:srgbClr val="000000"/>
              </a:solidFill>
              <a:prstDash val="solid"/>
            </a:ln>
          </c:spPr>
          <c:invertIfNegative val="0"/>
          <c:dLbls>
            <c:dLbl>
              <c:idx val="0"/>
              <c:layout>
                <c:manualLayout>
                  <c:x val="2.5923155660170703E-2"/>
                  <c:y val="-3.83583716009650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07D-4F7E-BBC1-F25D902E6B1E}"/>
                </c:ext>
              </c:extLst>
            </c:dLbl>
            <c:dLbl>
              <c:idx val="10"/>
              <c:layout>
                <c:manualLayout>
                  <c:x val="4.2998418824354088E-4"/>
                  <c:y val="-8.532939844554971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07D-4F7E-BBC1-F25D902E6B1E}"/>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'5①（問3）'!$BB$6:$BB$18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'5①（問3）'!$BH$6:$BH$18</c:f>
              <c:numCache>
                <c:formatCode>0.0%</c:formatCode>
                <c:ptCount val="13"/>
                <c:pt idx="0">
                  <c:v>0</c:v>
                </c:pt>
                <c:pt idx="1">
                  <c:v>0.18958333333333333</c:v>
                </c:pt>
                <c:pt idx="2">
                  <c:v>0.15425531914893617</c:v>
                </c:pt>
                <c:pt idx="3">
                  <c:v>0.19745222929936307</c:v>
                </c:pt>
                <c:pt idx="4">
                  <c:v>0.20273972602739726</c:v>
                </c:pt>
                <c:pt idx="5">
                  <c:v>0.2661290322580645</c:v>
                </c:pt>
                <c:pt idx="6">
                  <c:v>0.19178082191780821</c:v>
                </c:pt>
                <c:pt idx="7">
                  <c:v>0.17741935483870969</c:v>
                </c:pt>
                <c:pt idx="8">
                  <c:v>0.19401041666666666</c:v>
                </c:pt>
                <c:pt idx="9">
                  <c:v>0.23529411764705882</c:v>
                </c:pt>
                <c:pt idx="10">
                  <c:v>0.12280701754385964</c:v>
                </c:pt>
                <c:pt idx="11">
                  <c:v>0.17280000000000001</c:v>
                </c:pt>
                <c:pt idx="12">
                  <c:v>0.20268620268620269</c:v>
                </c:pt>
              </c:numCache>
            </c:numRef>
          </c:val>
          <c:extLst>
            <c:ext xmlns:c16="http://schemas.microsoft.com/office/drawing/2014/chart" uri="{C3380CC4-5D6E-409C-BE32-E72D297353CC}">
              <c16:uniqueId val="{0000001C-E07D-4F7E-BBC1-F25D902E6B1E}"/>
            </c:ext>
          </c:extLst>
        </c:ser>
        <c:dLbls>
          <c:showLegendKey val="0"/>
          <c:showVal val="0"/>
          <c:showCatName val="0"/>
          <c:showSerName val="0"/>
          <c:showPercent val="0"/>
          <c:showBubbleSize val="0"/>
        </c:dLbls>
        <c:gapWidth val="30"/>
        <c:overlap val="100"/>
        <c:axId val="46537344"/>
        <c:axId val="46555520"/>
      </c:barChart>
      <c:catAx>
        <c:axId val="465373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55520"/>
        <c:crosses val="autoZero"/>
        <c:auto val="1"/>
        <c:lblAlgn val="ctr"/>
        <c:lblOffset val="100"/>
        <c:tickLblSkip val="1"/>
        <c:tickMarkSkip val="1"/>
        <c:noMultiLvlLbl val="0"/>
      </c:catAx>
      <c:valAx>
        <c:axId val="4655552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37344"/>
        <c:crosses val="autoZero"/>
        <c:crossBetween val="between"/>
      </c:valAx>
      <c:spPr>
        <a:noFill/>
        <a:ln w="25400">
          <a:noFill/>
        </a:ln>
      </c:spPr>
    </c:plotArea>
    <c:legend>
      <c:legendPos val="r"/>
      <c:layout>
        <c:manualLayout>
          <c:xMode val="edge"/>
          <c:yMode val="edge"/>
          <c:x val="0.89580171977744061"/>
          <c:y val="0.24825003498149159"/>
          <c:w val="0.10419828022255939"/>
          <c:h val="0.28862435814263121"/>
        </c:manualLayout>
      </c:layout>
      <c:overlay val="0"/>
      <c:spPr>
        <a:no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9698826803276097"/>
          <c:y val="1.6949152542372881E-2"/>
        </c:manualLayout>
      </c:layout>
      <c:overlay val="0"/>
      <c:spPr>
        <a:noFill/>
        <a:ln w="25400">
          <a:noFill/>
        </a:ln>
      </c:spPr>
    </c:title>
    <c:autoTitleDeleted val="0"/>
    <c:plotArea>
      <c:layout>
        <c:manualLayout>
          <c:layoutTarget val="inner"/>
          <c:xMode val="edge"/>
          <c:yMode val="edge"/>
          <c:x val="0.14608444477454111"/>
          <c:y val="0.10847475581759107"/>
          <c:w val="0.73042222387270561"/>
          <c:h val="0.79661148803543436"/>
        </c:manualLayout>
      </c:layout>
      <c:barChart>
        <c:barDir val="bar"/>
        <c:grouping val="percentStacked"/>
        <c:varyColors val="0"/>
        <c:ser>
          <c:idx val="0"/>
          <c:order val="0"/>
          <c:tx>
            <c:strRef>
              <c:f>'5②（問3） (パート)'!$AN$23</c:f>
              <c:strCache>
                <c:ptCount val="1"/>
                <c:pt idx="0">
                  <c:v>10歳代</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4415516230303385E-3"/>
                  <c:y val="1.7512408937890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71-4A74-B7A8-15AB216062BA}"/>
                </c:ext>
              </c:extLst>
            </c:dLbl>
            <c:dLbl>
              <c:idx val="1"/>
              <c:layout>
                <c:manualLayout>
                  <c:x val="7.1001578610568553E-3"/>
                  <c:y val="2.31617176687952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71-4A74-B7A8-15AB216062BA}"/>
                </c:ext>
              </c:extLst>
            </c:dLbl>
            <c:dLbl>
              <c:idx val="2"/>
              <c:layout>
                <c:manualLayout>
                  <c:x val="5.9328102020205688E-3"/>
                  <c:y val="-5.087334793296154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71-4A74-B7A8-15AB216062BA}"/>
                </c:ext>
              </c:extLst>
            </c:dLbl>
            <c:dLbl>
              <c:idx val="3"/>
              <c:layout>
                <c:manualLayout>
                  <c:x val="1.1477350568209735E-2"/>
                  <c:y val="5.6197393760792707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71-4A74-B7A8-15AB216062BA}"/>
                </c:ext>
              </c:extLst>
            </c:dLbl>
            <c:dLbl>
              <c:idx val="4"/>
              <c:layout>
                <c:manualLayout>
                  <c:x val="1.3642443790911679E-2"/>
                  <c:y val="4.01085457538146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71-4A74-B7A8-15AB216062BA}"/>
                </c:ext>
              </c:extLst>
            </c:dLbl>
            <c:dLbl>
              <c:idx val="5"/>
              <c:layout>
                <c:manualLayout>
                  <c:x val="3.6078170951522812E-3"/>
                  <c:y val="1.186529649895457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71-4A74-B7A8-15AB216062BA}"/>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'5②（問3） (パート)'!$AM$24:$AM$29</c:f>
              <c:strCache>
                <c:ptCount val="6"/>
                <c:pt idx="0">
                  <c:v>100人以上</c:v>
                </c:pt>
                <c:pt idx="1">
                  <c:v>50～99人</c:v>
                </c:pt>
                <c:pt idx="2">
                  <c:v>30～49人</c:v>
                </c:pt>
                <c:pt idx="3">
                  <c:v>10～29人</c:v>
                </c:pt>
                <c:pt idx="4">
                  <c:v>5～9人</c:v>
                </c:pt>
                <c:pt idx="5">
                  <c:v>1～4人</c:v>
                </c:pt>
              </c:strCache>
            </c:strRef>
          </c:cat>
          <c:val>
            <c:numRef>
              <c:f>'5②（問3） (パート)'!$AN$24:$AN$29</c:f>
              <c:numCache>
                <c:formatCode>0.0%</c:formatCode>
                <c:ptCount val="6"/>
                <c:pt idx="0">
                  <c:v>2.3230933822405625E-2</c:v>
                </c:pt>
                <c:pt idx="1">
                  <c:v>2.6865671641791045E-2</c:v>
                </c:pt>
                <c:pt idx="2">
                  <c:v>3.2418952618453865E-2</c:v>
                </c:pt>
                <c:pt idx="3">
                  <c:v>2.7168234064785787E-2</c:v>
                </c:pt>
                <c:pt idx="4">
                  <c:v>1.6260162601626018E-2</c:v>
                </c:pt>
                <c:pt idx="5">
                  <c:v>0</c:v>
                </c:pt>
              </c:numCache>
            </c:numRef>
          </c:val>
          <c:extLst>
            <c:ext xmlns:c16="http://schemas.microsoft.com/office/drawing/2014/chart" uri="{C3380CC4-5D6E-409C-BE32-E72D297353CC}">
              <c16:uniqueId val="{00000006-7A71-4A74-B7A8-15AB216062BA}"/>
            </c:ext>
          </c:extLst>
        </c:ser>
        <c:ser>
          <c:idx val="1"/>
          <c:order val="1"/>
          <c:tx>
            <c:strRef>
              <c:f>'5②（問3） (パート)'!$AO$23</c:f>
              <c:strCache>
                <c:ptCount val="1"/>
                <c:pt idx="0">
                  <c:v>20歳代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9732501865268871E-3"/>
                  <c:y val="4.61777881203094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1D-485D-AB26-ACA3BA520120}"/>
                </c:ext>
              </c:extLst>
            </c:dLbl>
            <c:dLbl>
              <c:idx val="2"/>
              <c:layout>
                <c:manualLayout>
                  <c:x val="1.207428827859266E-2"/>
                  <c:y val="-5.087334793296154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A71-4A74-B7A8-15AB216062BA}"/>
                </c:ext>
              </c:extLst>
            </c:dLbl>
            <c:dLbl>
              <c:idx val="3"/>
              <c:layout>
                <c:manualLayout>
                  <c:x val="1.8168419759678135E-2"/>
                  <c:y val="5.6197393760792707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A71-4A74-B7A8-15AB216062BA}"/>
                </c:ext>
              </c:extLst>
            </c:dLbl>
            <c:dLbl>
              <c:idx val="4"/>
              <c:layout>
                <c:manualLayout>
                  <c:x val="1.6430910821502425E-2"/>
                  <c:y val="6.211282668513117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A71-4A74-B7A8-15AB216062BA}"/>
                </c:ext>
              </c:extLst>
            </c:dLbl>
            <c:dLbl>
              <c:idx val="5"/>
              <c:layout>
                <c:manualLayout>
                  <c:x val="2.0766214464155837E-2"/>
                  <c:y val="1.186529649895457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A71-4A74-B7A8-15AB216062BA}"/>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'5②（問3） (パート)'!$AM$24:$AM$29</c:f>
              <c:strCache>
                <c:ptCount val="6"/>
                <c:pt idx="0">
                  <c:v>100人以上</c:v>
                </c:pt>
                <c:pt idx="1">
                  <c:v>50～99人</c:v>
                </c:pt>
                <c:pt idx="2">
                  <c:v>30～49人</c:v>
                </c:pt>
                <c:pt idx="3">
                  <c:v>10～29人</c:v>
                </c:pt>
                <c:pt idx="4">
                  <c:v>5～9人</c:v>
                </c:pt>
                <c:pt idx="5">
                  <c:v>1～4人</c:v>
                </c:pt>
              </c:strCache>
            </c:strRef>
          </c:cat>
          <c:val>
            <c:numRef>
              <c:f>'5②（問3） (パート)'!$AO$24:$AO$29</c:f>
              <c:numCache>
                <c:formatCode>0.0%</c:formatCode>
                <c:ptCount val="6"/>
                <c:pt idx="0">
                  <c:v>7.2749503285954462E-2</c:v>
                </c:pt>
                <c:pt idx="1">
                  <c:v>0.12716417910447761</c:v>
                </c:pt>
                <c:pt idx="2">
                  <c:v>8.3125519534497094E-2</c:v>
                </c:pt>
                <c:pt idx="3">
                  <c:v>0.11598746081504702</c:v>
                </c:pt>
                <c:pt idx="4">
                  <c:v>6.3414634146341464E-2</c:v>
                </c:pt>
                <c:pt idx="5">
                  <c:v>4.7619047619047616E-2</c:v>
                </c:pt>
              </c:numCache>
            </c:numRef>
          </c:val>
          <c:extLst>
            <c:ext xmlns:c16="http://schemas.microsoft.com/office/drawing/2014/chart" uri="{C3380CC4-5D6E-409C-BE32-E72D297353CC}">
              <c16:uniqueId val="{0000000B-7A71-4A74-B7A8-15AB216062BA}"/>
            </c:ext>
          </c:extLst>
        </c:ser>
        <c:ser>
          <c:idx val="2"/>
          <c:order val="2"/>
          <c:tx>
            <c:strRef>
              <c:f>'5②（問3） (パート)'!$AP$23</c:f>
              <c:strCache>
                <c:ptCount val="1"/>
                <c:pt idx="0">
                  <c:v>30歳代</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'5②（問3） (パート)'!$AM$24:$AM$29</c:f>
              <c:strCache>
                <c:ptCount val="6"/>
                <c:pt idx="0">
                  <c:v>100人以上</c:v>
                </c:pt>
                <c:pt idx="1">
                  <c:v>50～99人</c:v>
                </c:pt>
                <c:pt idx="2">
                  <c:v>30～49人</c:v>
                </c:pt>
                <c:pt idx="3">
                  <c:v>10～29人</c:v>
                </c:pt>
                <c:pt idx="4">
                  <c:v>5～9人</c:v>
                </c:pt>
                <c:pt idx="5">
                  <c:v>1～4人</c:v>
                </c:pt>
              </c:strCache>
            </c:strRef>
          </c:cat>
          <c:val>
            <c:numRef>
              <c:f>'5②（問3） (パート)'!$AP$24:$AP$29</c:f>
              <c:numCache>
                <c:formatCode>0.0%</c:formatCode>
                <c:ptCount val="6"/>
                <c:pt idx="0">
                  <c:v>9.2465230016811867E-2</c:v>
                </c:pt>
                <c:pt idx="1">
                  <c:v>0.1008955223880597</c:v>
                </c:pt>
                <c:pt idx="2">
                  <c:v>0.10473815461346633</c:v>
                </c:pt>
                <c:pt idx="3">
                  <c:v>0.13949843260188088</c:v>
                </c:pt>
                <c:pt idx="4">
                  <c:v>0.10894308943089431</c:v>
                </c:pt>
                <c:pt idx="5">
                  <c:v>0.12925170068027211</c:v>
                </c:pt>
              </c:numCache>
            </c:numRef>
          </c:val>
          <c:extLst>
            <c:ext xmlns:c16="http://schemas.microsoft.com/office/drawing/2014/chart" uri="{C3380CC4-5D6E-409C-BE32-E72D297353CC}">
              <c16:uniqueId val="{0000000C-7A71-4A74-B7A8-15AB216062BA}"/>
            </c:ext>
          </c:extLst>
        </c:ser>
        <c:ser>
          <c:idx val="3"/>
          <c:order val="3"/>
          <c:tx>
            <c:strRef>
              <c:f>'5②（問3） (パート)'!$AQ$23</c:f>
              <c:strCache>
                <c:ptCount val="1"/>
                <c:pt idx="0">
                  <c:v>40歳代</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'5②（問3） (パート)'!$AM$24:$AM$29</c:f>
              <c:strCache>
                <c:ptCount val="6"/>
                <c:pt idx="0">
                  <c:v>100人以上</c:v>
                </c:pt>
                <c:pt idx="1">
                  <c:v>50～99人</c:v>
                </c:pt>
                <c:pt idx="2">
                  <c:v>30～49人</c:v>
                </c:pt>
                <c:pt idx="3">
                  <c:v>10～29人</c:v>
                </c:pt>
                <c:pt idx="4">
                  <c:v>5～9人</c:v>
                </c:pt>
                <c:pt idx="5">
                  <c:v>1～4人</c:v>
                </c:pt>
              </c:strCache>
            </c:strRef>
          </c:cat>
          <c:val>
            <c:numRef>
              <c:f>'5②（問3） (パート)'!$AQ$24:$AQ$29</c:f>
              <c:numCache>
                <c:formatCode>0.0%</c:formatCode>
                <c:ptCount val="6"/>
                <c:pt idx="0">
                  <c:v>0.14702735748127771</c:v>
                </c:pt>
                <c:pt idx="1">
                  <c:v>0.20417910447761195</c:v>
                </c:pt>
                <c:pt idx="2">
                  <c:v>0.19368246051537821</c:v>
                </c:pt>
                <c:pt idx="3">
                  <c:v>0.19958202716823406</c:v>
                </c:pt>
                <c:pt idx="4">
                  <c:v>0.22926829268292684</c:v>
                </c:pt>
                <c:pt idx="5">
                  <c:v>0.24489795918367346</c:v>
                </c:pt>
              </c:numCache>
            </c:numRef>
          </c:val>
          <c:extLst>
            <c:ext xmlns:c16="http://schemas.microsoft.com/office/drawing/2014/chart" uri="{C3380CC4-5D6E-409C-BE32-E72D297353CC}">
              <c16:uniqueId val="{0000000D-7A71-4A74-B7A8-15AB216062BA}"/>
            </c:ext>
          </c:extLst>
        </c:ser>
        <c:ser>
          <c:idx val="4"/>
          <c:order val="4"/>
          <c:tx>
            <c:strRef>
              <c:f>'5②（問3） (パート)'!$AR$23</c:f>
              <c:strCache>
                <c:ptCount val="1"/>
                <c:pt idx="0">
                  <c:v>50歳代</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'5②（問3） (パート)'!$AM$24:$AM$29</c:f>
              <c:strCache>
                <c:ptCount val="6"/>
                <c:pt idx="0">
                  <c:v>100人以上</c:v>
                </c:pt>
                <c:pt idx="1">
                  <c:v>50～99人</c:v>
                </c:pt>
                <c:pt idx="2">
                  <c:v>30～49人</c:v>
                </c:pt>
                <c:pt idx="3">
                  <c:v>10～29人</c:v>
                </c:pt>
                <c:pt idx="4">
                  <c:v>5～9人</c:v>
                </c:pt>
                <c:pt idx="5">
                  <c:v>1～4人</c:v>
                </c:pt>
              </c:strCache>
            </c:strRef>
          </c:cat>
          <c:val>
            <c:numRef>
              <c:f>'5②（問3） (パート)'!$AR$24:$AR$29</c:f>
              <c:numCache>
                <c:formatCode>0.0%</c:formatCode>
                <c:ptCount val="6"/>
                <c:pt idx="0">
                  <c:v>0.2018951551276173</c:v>
                </c:pt>
                <c:pt idx="1">
                  <c:v>0.20179104477611939</c:v>
                </c:pt>
                <c:pt idx="2">
                  <c:v>0.20781379883624274</c:v>
                </c:pt>
                <c:pt idx="3">
                  <c:v>0.20376175548589343</c:v>
                </c:pt>
                <c:pt idx="4">
                  <c:v>0.24715447154471545</c:v>
                </c:pt>
                <c:pt idx="5">
                  <c:v>0.21768707482993196</c:v>
                </c:pt>
              </c:numCache>
            </c:numRef>
          </c:val>
          <c:extLst>
            <c:ext xmlns:c16="http://schemas.microsoft.com/office/drawing/2014/chart" uri="{C3380CC4-5D6E-409C-BE32-E72D297353CC}">
              <c16:uniqueId val="{0000000E-7A71-4A74-B7A8-15AB216062BA}"/>
            </c:ext>
          </c:extLst>
        </c:ser>
        <c:ser>
          <c:idx val="5"/>
          <c:order val="5"/>
          <c:tx>
            <c:strRef>
              <c:f>'5②（問3） (パート)'!$AS$23</c:f>
              <c:strCache>
                <c:ptCount val="1"/>
                <c:pt idx="0">
                  <c:v>60歳以上</c:v>
                </c:pt>
              </c:strCache>
            </c:strRef>
          </c:tx>
          <c:spPr>
            <a:solidFill>
              <a:srgbClr val="FFFFFF"/>
            </a:solidFill>
            <a:ln w="12700">
              <a:solidFill>
                <a:srgbClr val="000000"/>
              </a:solidFill>
              <a:prstDash val="solid"/>
            </a:ln>
          </c:spPr>
          <c:invertIfNegative val="0"/>
          <c:dLbls>
            <c:dLbl>
              <c:idx val="0"/>
              <c:layout>
                <c:manualLayout>
                  <c:x val="2.9520490831259156E-5"/>
                  <c:y val="1.7512408937890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A71-4A74-B7A8-15AB216062BA}"/>
                </c:ext>
              </c:extLst>
            </c:dLbl>
            <c:dLbl>
              <c:idx val="1"/>
              <c:layout>
                <c:manualLayout>
                  <c:x val="5.4336866226344788E-3"/>
                  <c:y val="2.31617176687952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A71-4A74-B7A8-15AB216062BA}"/>
                </c:ext>
              </c:extLst>
            </c:dLbl>
            <c:numFmt formatCode="0.0%" sourceLinked="0"/>
            <c:spPr>
              <a:no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'5②（問3） (パート)'!$AM$24:$AM$29</c:f>
              <c:strCache>
                <c:ptCount val="6"/>
                <c:pt idx="0">
                  <c:v>100人以上</c:v>
                </c:pt>
                <c:pt idx="1">
                  <c:v>50～99人</c:v>
                </c:pt>
                <c:pt idx="2">
                  <c:v>30～49人</c:v>
                </c:pt>
                <c:pt idx="3">
                  <c:v>10～29人</c:v>
                </c:pt>
                <c:pt idx="4">
                  <c:v>5～9人</c:v>
                </c:pt>
                <c:pt idx="5">
                  <c:v>1～4人</c:v>
                </c:pt>
              </c:strCache>
            </c:strRef>
          </c:cat>
          <c:val>
            <c:numRef>
              <c:f>'5②（問3） (パート)'!$AS$24:$AS$29</c:f>
              <c:numCache>
                <c:formatCode>0.0%</c:formatCode>
                <c:ptCount val="6"/>
                <c:pt idx="0">
                  <c:v>0.46263182026593308</c:v>
                </c:pt>
                <c:pt idx="1">
                  <c:v>0.33910447761194029</c:v>
                </c:pt>
                <c:pt idx="2">
                  <c:v>0.37822111388196178</c:v>
                </c:pt>
                <c:pt idx="3">
                  <c:v>0.31400208986415884</c:v>
                </c:pt>
                <c:pt idx="4">
                  <c:v>0.33495934959349594</c:v>
                </c:pt>
                <c:pt idx="5">
                  <c:v>0.36054421768707484</c:v>
                </c:pt>
              </c:numCache>
            </c:numRef>
          </c:val>
          <c:extLst>
            <c:ext xmlns:c16="http://schemas.microsoft.com/office/drawing/2014/chart" uri="{C3380CC4-5D6E-409C-BE32-E72D297353CC}">
              <c16:uniqueId val="{00000011-7A71-4A74-B7A8-15AB216062BA}"/>
            </c:ext>
          </c:extLst>
        </c:ser>
        <c:dLbls>
          <c:showLegendKey val="0"/>
          <c:showVal val="0"/>
          <c:showCatName val="0"/>
          <c:showSerName val="0"/>
          <c:showPercent val="0"/>
          <c:showBubbleSize val="0"/>
        </c:dLbls>
        <c:gapWidth val="30"/>
        <c:overlap val="100"/>
        <c:axId val="33870592"/>
        <c:axId val="33872128"/>
      </c:barChart>
      <c:catAx>
        <c:axId val="338705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72128"/>
        <c:crosses val="autoZero"/>
        <c:auto val="1"/>
        <c:lblAlgn val="ctr"/>
        <c:lblOffset val="100"/>
        <c:tickLblSkip val="1"/>
        <c:tickMarkSkip val="1"/>
        <c:noMultiLvlLbl val="0"/>
      </c:catAx>
      <c:valAx>
        <c:axId val="3387212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70592"/>
        <c:crosses val="autoZero"/>
        <c:crossBetween val="between"/>
      </c:valAx>
      <c:spPr>
        <a:noFill/>
        <a:ln w="25400">
          <a:noFill/>
        </a:ln>
      </c:spPr>
    </c:plotArea>
    <c:legend>
      <c:legendPos val="r"/>
      <c:layout>
        <c:manualLayout>
          <c:xMode val="edge"/>
          <c:yMode val="edge"/>
          <c:x val="0.89206890554343354"/>
          <c:y val="0.30169491525423731"/>
          <c:w val="0.10793109445656646"/>
          <c:h val="0.564943992170470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9317147192716237"/>
          <c:y val="8.0515297906602248E-3"/>
        </c:manualLayout>
      </c:layout>
      <c:overlay val="0"/>
      <c:spPr>
        <a:noFill/>
        <a:ln w="25400">
          <a:noFill/>
        </a:ln>
      </c:spPr>
    </c:title>
    <c:autoTitleDeleted val="0"/>
    <c:plotArea>
      <c:layout>
        <c:manualLayout>
          <c:layoutTarget val="inner"/>
          <c:xMode val="edge"/>
          <c:yMode val="edge"/>
          <c:x val="0.14871016691957512"/>
          <c:y val="4.347832924203849E-2"/>
          <c:w val="0.7374810318664643"/>
          <c:h val="0.91143460559236233"/>
        </c:manualLayout>
      </c:layout>
      <c:barChart>
        <c:barDir val="bar"/>
        <c:grouping val="percentStacked"/>
        <c:varyColors val="0"/>
        <c:ser>
          <c:idx val="0"/>
          <c:order val="0"/>
          <c:tx>
            <c:strRef>
              <c:f>'5②（問3） (パート)'!$AN$5</c:f>
              <c:strCache>
                <c:ptCount val="1"/>
                <c:pt idx="0">
                  <c:v>10歳代</c:v>
                </c:pt>
              </c:strCache>
            </c:strRef>
          </c:tx>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1"/>
              <c:layout>
                <c:manualLayout>
                  <c:x val="1.7863562386230309E-3"/>
                  <c:y val="8.814198776578610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1E-427E-A871-417D7BCABE9E}"/>
                </c:ext>
              </c:extLst>
            </c:dLbl>
            <c:dLbl>
              <c:idx val="2"/>
              <c:layout>
                <c:manualLayout>
                  <c:x val="8.5281529524098981E-3"/>
                  <c:y val="1.21149688182398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1E-427E-A871-417D7BCABE9E}"/>
                </c:ext>
              </c:extLst>
            </c:dLbl>
            <c:dLbl>
              <c:idx val="3"/>
              <c:layout>
                <c:manualLayout>
                  <c:x val="6.212337877685461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1E-427E-A871-417D7BCABE9E}"/>
                </c:ext>
              </c:extLst>
            </c:dLbl>
            <c:dLbl>
              <c:idx val="4"/>
              <c:layout>
                <c:manualLayout>
                  <c:x val="1.022326635879905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1E-427E-A871-417D7BCABE9E}"/>
                </c:ext>
              </c:extLst>
            </c:dLbl>
            <c:dLbl>
              <c:idx val="7"/>
              <c:layout>
                <c:manualLayout>
                  <c:x val="6.069802731411229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1E-427E-A871-417D7BCABE9E}"/>
                </c:ext>
              </c:extLst>
            </c:dLbl>
            <c:dLbl>
              <c:idx val="8"/>
              <c:layout>
                <c:manualLayout>
                  <c:x val="1.0116337885685363E-2"/>
                  <c:y val="-3.936257981223572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1E-427E-A871-417D7BCABE9E}"/>
                </c:ext>
              </c:extLst>
            </c:dLbl>
            <c:dLbl>
              <c:idx val="9"/>
              <c:layout>
                <c:manualLayout>
                  <c:x val="4.152231972770615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1E-427E-A871-417D7BCABE9E}"/>
                </c:ext>
              </c:extLst>
            </c:dLbl>
            <c:dLbl>
              <c:idx val="10"/>
              <c:layout>
                <c:manualLayout>
                  <c:x val="6.0698027314112293E-3"/>
                  <c:y val="-3.936257981223572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C1E-427E-A871-417D7BCABE9E}"/>
                </c:ext>
              </c:extLst>
            </c:dLbl>
            <c:dLbl>
              <c:idx val="11"/>
              <c:layout>
                <c:manualLayout>
                  <c:x val="6.069802731411229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C1E-427E-A871-417D7BCABE9E}"/>
                </c:ext>
              </c:extLst>
            </c:dLbl>
            <c:dLbl>
              <c:idx val="12"/>
              <c:layout>
                <c:manualLayout>
                  <c:x val="4.046535154274133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C1E-427E-A871-417D7BCABE9E}"/>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'5②（問3） (パート)'!$AM$6:$AM$18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'5②（問3） (パート)'!$AN$6:$AN$18</c:f>
              <c:numCache>
                <c:formatCode>0.0%</c:formatCode>
                <c:ptCount val="13"/>
                <c:pt idx="0">
                  <c:v>0</c:v>
                </c:pt>
                <c:pt idx="1">
                  <c:v>2.980512036683225E-2</c:v>
                </c:pt>
                <c:pt idx="2">
                  <c:v>7.1013557133634605E-3</c:v>
                </c:pt>
                <c:pt idx="3">
                  <c:v>8.1206496519721574E-3</c:v>
                </c:pt>
                <c:pt idx="4">
                  <c:v>7.246376811594203E-3</c:v>
                </c:pt>
                <c:pt idx="5">
                  <c:v>0.19750889679715303</c:v>
                </c:pt>
                <c:pt idx="6">
                  <c:v>0</c:v>
                </c:pt>
                <c:pt idx="7">
                  <c:v>0.10869565217391304</c:v>
                </c:pt>
                <c:pt idx="8">
                  <c:v>2.2860875244937948E-2</c:v>
                </c:pt>
                <c:pt idx="9">
                  <c:v>3.105590062111801E-3</c:v>
                </c:pt>
                <c:pt idx="10">
                  <c:v>0</c:v>
                </c:pt>
                <c:pt idx="11">
                  <c:v>1.8561484918793503E-2</c:v>
                </c:pt>
                <c:pt idx="12">
                  <c:v>3.6764705882352941E-3</c:v>
                </c:pt>
              </c:numCache>
            </c:numRef>
          </c:val>
          <c:extLst>
            <c:ext xmlns:c16="http://schemas.microsoft.com/office/drawing/2014/chart" uri="{C3380CC4-5D6E-409C-BE32-E72D297353CC}">
              <c16:uniqueId val="{0000000A-5C1E-427E-A871-417D7BCABE9E}"/>
            </c:ext>
          </c:extLst>
        </c:ser>
        <c:ser>
          <c:idx val="1"/>
          <c:order val="1"/>
          <c:tx>
            <c:strRef>
              <c:f>'5②（問3） (パート)'!$AO$5</c:f>
              <c:strCache>
                <c:ptCount val="1"/>
                <c:pt idx="0">
                  <c:v>20歳代</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6186140617096573E-2"/>
                  <c:y val="2.14707461084272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C1E-427E-A871-417D7BCABE9E}"/>
                </c:ext>
              </c:extLst>
            </c:dLbl>
            <c:dLbl>
              <c:idx val="4"/>
              <c:layout>
                <c:manualLayout>
                  <c:x val="2.6078803161427001E-2"/>
                  <c:y val="-7.980918368791230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9B-4F37-AE9F-21E7F58E4637}"/>
                </c:ext>
              </c:extLst>
            </c:dLbl>
            <c:dLbl>
              <c:idx val="6"/>
              <c:layout>
                <c:manualLayout>
                  <c:x val="-8.5335024954144908E-3"/>
                  <c:y val="-3.05723550019769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C1E-427E-A871-417D7BCABE9E}"/>
                </c:ext>
              </c:extLst>
            </c:dLbl>
            <c:dLbl>
              <c:idx val="7"/>
              <c:layout>
                <c:manualLayout>
                  <c:x val="-4.2329306712230016E-4"/>
                  <c:y val="7.599291634439414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C1E-427E-A871-417D7BCABE9E}"/>
                </c:ext>
              </c:extLst>
            </c:dLbl>
            <c:dLbl>
              <c:idx val="8"/>
              <c:layout>
                <c:manualLayout>
                  <c:x val="1.6000845326482008E-2"/>
                  <c:y val="-3.927223082519522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C1E-427E-A871-417D7BCABE9E}"/>
                </c:ext>
              </c:extLst>
            </c:dLbl>
            <c:dLbl>
              <c:idx val="9"/>
              <c:layout>
                <c:manualLayout>
                  <c:x val="2.5531795921281485E-2"/>
                  <c:y val="-7.997006863954734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C1E-427E-A871-417D7BCABE9E}"/>
                </c:ext>
              </c:extLst>
            </c:dLbl>
            <c:dLbl>
              <c:idx val="12"/>
              <c:layout>
                <c:manualLayout>
                  <c:x val="2.00606178164823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9B-4F37-AE9F-21E7F58E4637}"/>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'5②（問3） (パート)'!$AM$6:$AM$18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'5②（問3） (パート)'!$AO$6:$AO$18</c:f>
              <c:numCache>
                <c:formatCode>0.0%</c:formatCode>
                <c:ptCount val="13"/>
                <c:pt idx="0">
                  <c:v>0</c:v>
                </c:pt>
                <c:pt idx="1">
                  <c:v>7.9098204050439436E-2</c:v>
                </c:pt>
                <c:pt idx="2">
                  <c:v>4.3899289864428662E-2</c:v>
                </c:pt>
                <c:pt idx="3">
                  <c:v>0.11136890951276102</c:v>
                </c:pt>
                <c:pt idx="4">
                  <c:v>6.0235507246376808E-2</c:v>
                </c:pt>
                <c:pt idx="5">
                  <c:v>0.27758007117437722</c:v>
                </c:pt>
                <c:pt idx="6">
                  <c:v>0.25</c:v>
                </c:pt>
                <c:pt idx="7">
                  <c:v>8.6956521739130432E-2</c:v>
                </c:pt>
                <c:pt idx="8">
                  <c:v>0.10450685826257348</c:v>
                </c:pt>
                <c:pt idx="9">
                  <c:v>1.3975155279503106E-2</c:v>
                </c:pt>
                <c:pt idx="10">
                  <c:v>0.06</c:v>
                </c:pt>
                <c:pt idx="11">
                  <c:v>0.11600928074245939</c:v>
                </c:pt>
                <c:pt idx="12">
                  <c:v>4.779411764705882E-2</c:v>
                </c:pt>
              </c:numCache>
            </c:numRef>
          </c:val>
          <c:extLst>
            <c:ext xmlns:c16="http://schemas.microsoft.com/office/drawing/2014/chart" uri="{C3380CC4-5D6E-409C-BE32-E72D297353CC}">
              <c16:uniqueId val="{00000010-5C1E-427E-A871-417D7BCABE9E}"/>
            </c:ext>
          </c:extLst>
        </c:ser>
        <c:ser>
          <c:idx val="2"/>
          <c:order val="2"/>
          <c:tx>
            <c:strRef>
              <c:f>'5②（問3） (パート)'!$AP$5</c:f>
              <c:strCache>
                <c:ptCount val="1"/>
                <c:pt idx="0">
                  <c:v>30歳代</c:v>
                </c:pt>
              </c:strCache>
            </c:strRef>
          </c:tx>
          <c:spPr>
            <a:pattFill prst="pct75">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6"/>
              <c:layout>
                <c:manualLayout>
                  <c:x val="0"/>
                  <c:y val="-1.9696014333598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C1E-427E-A871-417D7BCABE9E}"/>
                </c:ext>
              </c:extLst>
            </c:dLbl>
            <c:dLbl>
              <c:idx val="7"/>
              <c:layout>
                <c:manualLayout>
                  <c:x val="2.8752703332417238E-3"/>
                  <c:y val="7.599062564388267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1E-427E-A871-417D7BCABE9E}"/>
                </c:ext>
              </c:extLst>
            </c:dLbl>
            <c:dLbl>
              <c:idx val="9"/>
              <c:layout>
                <c:manualLayout>
                  <c:x val="4.01212356329646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9B-4F37-AE9F-21E7F58E4637}"/>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'5②（問3） (パート)'!$AM$6:$AM$18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'5②（問3） (パート)'!$AP$6:$AP$18</c:f>
              <c:numCache>
                <c:formatCode>0.0%</c:formatCode>
                <c:ptCount val="13"/>
                <c:pt idx="0">
                  <c:v>0</c:v>
                </c:pt>
                <c:pt idx="1">
                  <c:v>8.1008788689338931E-2</c:v>
                </c:pt>
                <c:pt idx="2">
                  <c:v>6.1329890251775342E-2</c:v>
                </c:pt>
                <c:pt idx="3">
                  <c:v>0.14733178654292342</c:v>
                </c:pt>
                <c:pt idx="4">
                  <c:v>0.13405797101449277</c:v>
                </c:pt>
                <c:pt idx="5">
                  <c:v>5.8718861209964411E-2</c:v>
                </c:pt>
                <c:pt idx="6">
                  <c:v>0.125</c:v>
                </c:pt>
                <c:pt idx="7">
                  <c:v>0.13043478260869565</c:v>
                </c:pt>
                <c:pt idx="8">
                  <c:v>9.9934683213585895E-2</c:v>
                </c:pt>
                <c:pt idx="9">
                  <c:v>3.7267080745341616E-2</c:v>
                </c:pt>
                <c:pt idx="10">
                  <c:v>0.08</c:v>
                </c:pt>
                <c:pt idx="11">
                  <c:v>0.15487238979118328</c:v>
                </c:pt>
                <c:pt idx="12">
                  <c:v>0.11764705882352941</c:v>
                </c:pt>
              </c:numCache>
            </c:numRef>
          </c:val>
          <c:extLst>
            <c:ext xmlns:c16="http://schemas.microsoft.com/office/drawing/2014/chart" uri="{C3380CC4-5D6E-409C-BE32-E72D297353CC}">
              <c16:uniqueId val="{00000013-5C1E-427E-A871-417D7BCABE9E}"/>
            </c:ext>
          </c:extLst>
        </c:ser>
        <c:ser>
          <c:idx val="3"/>
          <c:order val="3"/>
          <c:tx>
            <c:strRef>
              <c:f>'5②（問3） (パート)'!$AQ$5</c:f>
              <c:strCache>
                <c:ptCount val="1"/>
                <c:pt idx="0">
                  <c:v>40歳代</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9"/>
              <c:layout>
                <c:manualLayout>
                  <c:x val="2.2066679598130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9B-4F37-AE9F-21E7F58E4637}"/>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'5②（問3） (パート)'!$AM$6:$AM$18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'5②（問3） (パート)'!$AQ$6:$AQ$18</c:f>
              <c:numCache>
                <c:formatCode>0.0%</c:formatCode>
                <c:ptCount val="13"/>
                <c:pt idx="0">
                  <c:v>0</c:v>
                </c:pt>
                <c:pt idx="1">
                  <c:v>0.15284677111196027</c:v>
                </c:pt>
                <c:pt idx="2">
                  <c:v>0.12395093608779859</c:v>
                </c:pt>
                <c:pt idx="3">
                  <c:v>0.17633410672853828</c:v>
                </c:pt>
                <c:pt idx="4">
                  <c:v>0.23097826086956522</c:v>
                </c:pt>
                <c:pt idx="5">
                  <c:v>0.16192170818505339</c:v>
                </c:pt>
                <c:pt idx="6">
                  <c:v>0.125</c:v>
                </c:pt>
                <c:pt idx="7">
                  <c:v>0.17391304347826086</c:v>
                </c:pt>
                <c:pt idx="8">
                  <c:v>0.16655780535597647</c:v>
                </c:pt>
                <c:pt idx="9">
                  <c:v>0.12732919254658384</c:v>
                </c:pt>
                <c:pt idx="10">
                  <c:v>0.24</c:v>
                </c:pt>
                <c:pt idx="11">
                  <c:v>0.19315545243619489</c:v>
                </c:pt>
                <c:pt idx="12">
                  <c:v>0.20955882352941177</c:v>
                </c:pt>
              </c:numCache>
            </c:numRef>
          </c:val>
          <c:extLst>
            <c:ext xmlns:c16="http://schemas.microsoft.com/office/drawing/2014/chart" uri="{C3380CC4-5D6E-409C-BE32-E72D297353CC}">
              <c16:uniqueId val="{00000014-5C1E-427E-A871-417D7BCABE9E}"/>
            </c:ext>
          </c:extLst>
        </c:ser>
        <c:ser>
          <c:idx val="4"/>
          <c:order val="4"/>
          <c:tx>
            <c:strRef>
              <c:f>'5②（問3） (パート)'!$AR$5</c:f>
              <c:strCache>
                <c:ptCount val="1"/>
                <c:pt idx="0">
                  <c:v>50歳代</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'5②（問3） (パート)'!$AM$6:$AM$18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'5②（問3） (パート)'!$AR$6:$AR$18</c:f>
              <c:numCache>
                <c:formatCode>0.0%</c:formatCode>
                <c:ptCount val="13"/>
                <c:pt idx="0">
                  <c:v>0</c:v>
                </c:pt>
                <c:pt idx="1">
                  <c:v>0.20519679021780665</c:v>
                </c:pt>
                <c:pt idx="2">
                  <c:v>0.1762427372498386</c:v>
                </c:pt>
                <c:pt idx="3">
                  <c:v>0.1902552204176334</c:v>
                </c:pt>
                <c:pt idx="4">
                  <c:v>0.2078804347826087</c:v>
                </c:pt>
                <c:pt idx="5">
                  <c:v>0.13701067615658363</c:v>
                </c:pt>
                <c:pt idx="6">
                  <c:v>6.25E-2</c:v>
                </c:pt>
                <c:pt idx="7">
                  <c:v>8.6956521739130432E-2</c:v>
                </c:pt>
                <c:pt idx="8">
                  <c:v>0.27433050293925537</c:v>
                </c:pt>
                <c:pt idx="9">
                  <c:v>0.16459627329192547</c:v>
                </c:pt>
                <c:pt idx="10">
                  <c:v>0.32</c:v>
                </c:pt>
                <c:pt idx="11">
                  <c:v>0.22563805104408352</c:v>
                </c:pt>
                <c:pt idx="12">
                  <c:v>0.13235294117647059</c:v>
                </c:pt>
              </c:numCache>
            </c:numRef>
          </c:val>
          <c:extLst>
            <c:ext xmlns:c16="http://schemas.microsoft.com/office/drawing/2014/chart" uri="{C3380CC4-5D6E-409C-BE32-E72D297353CC}">
              <c16:uniqueId val="{00000015-5C1E-427E-A871-417D7BCABE9E}"/>
            </c:ext>
          </c:extLst>
        </c:ser>
        <c:ser>
          <c:idx val="5"/>
          <c:order val="5"/>
          <c:tx>
            <c:strRef>
              <c:f>'5②（問3） (パート)'!$AS$5</c:f>
              <c:strCache>
                <c:ptCount val="1"/>
                <c:pt idx="0">
                  <c:v>60歳以上</c:v>
                </c:pt>
              </c:strCache>
            </c:strRef>
          </c:tx>
          <c:spPr>
            <a:solidFill>
              <a:srgbClr val="FFFFFF"/>
            </a:solidFill>
            <a:ln w="12700">
              <a:solidFill>
                <a:srgbClr val="000000"/>
              </a:solidFill>
              <a:prstDash val="solid"/>
            </a:ln>
          </c:spPr>
          <c:invertIfNegative val="0"/>
          <c:dLbls>
            <c:dLbl>
              <c:idx val="0"/>
              <c:layout>
                <c:manualLayout>
                  <c:x val="3.8062761122993172E-2"/>
                  <c:y val="-3.699327040584674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C1E-427E-A871-417D7BCABE9E}"/>
                </c:ext>
              </c:extLst>
            </c:dLbl>
            <c:dLbl>
              <c:idx val="10"/>
              <c:layout>
                <c:manualLayout>
                  <c:x val="6.4496035112453958E-3"/>
                  <c:y val="1.4047316703595327E-4"/>
                </c:manualLayout>
              </c:layout>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C1E-427E-A871-417D7BCABE9E}"/>
                </c:ext>
              </c:extLst>
            </c:dLbl>
            <c:numFmt formatCode="0.0%;\-#;;" sourceLinked="0"/>
            <c:spPr>
              <a:no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'5②（問3） (パート)'!$AM$6:$AM$18</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'5②（問3） (パート)'!$AS$6:$AS$18</c:f>
              <c:numCache>
                <c:formatCode>0.0%</c:formatCode>
                <c:ptCount val="13"/>
                <c:pt idx="0">
                  <c:v>0</c:v>
                </c:pt>
                <c:pt idx="1">
                  <c:v>0.45204432556362245</c:v>
                </c:pt>
                <c:pt idx="2">
                  <c:v>0.58747579083279533</c:v>
                </c:pt>
                <c:pt idx="3">
                  <c:v>0.36658932714617171</c:v>
                </c:pt>
                <c:pt idx="4">
                  <c:v>0.35960144927536231</c:v>
                </c:pt>
                <c:pt idx="5">
                  <c:v>0.16725978647686832</c:v>
                </c:pt>
                <c:pt idx="6">
                  <c:v>0.4375</c:v>
                </c:pt>
                <c:pt idx="7">
                  <c:v>0.41304347826086957</c:v>
                </c:pt>
                <c:pt idx="8">
                  <c:v>0.3318092749836708</c:v>
                </c:pt>
                <c:pt idx="9">
                  <c:v>0.65372670807453415</c:v>
                </c:pt>
                <c:pt idx="10">
                  <c:v>0.3</c:v>
                </c:pt>
                <c:pt idx="11">
                  <c:v>0.29176334106728541</c:v>
                </c:pt>
                <c:pt idx="12">
                  <c:v>0.4889705882352941</c:v>
                </c:pt>
              </c:numCache>
            </c:numRef>
          </c:val>
          <c:extLst>
            <c:ext xmlns:c16="http://schemas.microsoft.com/office/drawing/2014/chart" uri="{C3380CC4-5D6E-409C-BE32-E72D297353CC}">
              <c16:uniqueId val="{00000018-5C1E-427E-A871-417D7BCABE9E}"/>
            </c:ext>
          </c:extLst>
        </c:ser>
        <c:dLbls>
          <c:showLegendKey val="0"/>
          <c:showVal val="0"/>
          <c:showCatName val="0"/>
          <c:showSerName val="0"/>
          <c:showPercent val="0"/>
          <c:showBubbleSize val="0"/>
        </c:dLbls>
        <c:gapWidth val="30"/>
        <c:overlap val="100"/>
        <c:axId val="46503040"/>
        <c:axId val="46504576"/>
      </c:barChart>
      <c:catAx>
        <c:axId val="465030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04576"/>
        <c:crosses val="autoZero"/>
        <c:auto val="1"/>
        <c:lblAlgn val="ctr"/>
        <c:lblOffset val="100"/>
        <c:tickLblSkip val="1"/>
        <c:tickMarkSkip val="1"/>
        <c:noMultiLvlLbl val="0"/>
      </c:catAx>
      <c:valAx>
        <c:axId val="4650457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03040"/>
        <c:crosses val="autoZero"/>
        <c:crossBetween val="between"/>
      </c:valAx>
      <c:spPr>
        <a:noFill/>
        <a:ln w="25400">
          <a:noFill/>
        </a:ln>
      </c:spPr>
    </c:plotArea>
    <c:legend>
      <c:legendPos val="r"/>
      <c:legendEntry>
        <c:idx val="5"/>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89833080424886191"/>
          <c:y val="0.28126711214238315"/>
          <c:w val="0.10166919575113809"/>
          <c:h val="0.32204800486895663"/>
        </c:manualLayout>
      </c:layout>
      <c:overlay val="0"/>
      <c:spPr>
        <a:no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537557805274341"/>
          <c:y val="4.5454545454545456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16326584843301059"/>
          <c:y val="0.21717278829697512"/>
          <c:w val="0.56462772583082821"/>
          <c:h val="0.64141730497013583"/>
        </c:manualLayout>
      </c:layout>
      <c:barChart>
        <c:barDir val="bar"/>
        <c:grouping val="clustered"/>
        <c:varyColors val="0"/>
        <c:ser>
          <c:idx val="0"/>
          <c:order val="0"/>
          <c:tx>
            <c:strRef>
              <c:f>'6（問2）'!$BG$6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BA2B-4BE8-B0C0-E06105C59D1E}"/>
              </c:ext>
            </c:extLst>
          </c:dPt>
          <c:dPt>
            <c:idx val="1"/>
            <c:invertIfNegative val="1"/>
            <c:bubble3D val="0"/>
            <c:spPr>
              <a:solidFill>
                <a:schemeClr val="bg1"/>
              </a:solidFill>
              <a:ln w="12700">
                <a:solidFill>
                  <a:srgbClr val="000000"/>
                </a:solidFill>
                <a:prstDash val="solid"/>
              </a:ln>
            </c:spPr>
            <c:extLst>
              <c:ext xmlns:c16="http://schemas.microsoft.com/office/drawing/2014/chart" uri="{C3380CC4-5D6E-409C-BE32-E72D297353CC}">
                <c16:uniqueId val="{00000003-BA2B-4BE8-B0C0-E06105C59D1E}"/>
              </c:ext>
            </c:extLst>
          </c:dPt>
          <c:dPt>
            <c:idx val="2"/>
            <c:invertIfNegative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5-BA2B-4BE8-B0C0-E06105C59D1E}"/>
              </c:ext>
            </c:extLst>
          </c:dPt>
          <c:dLbls>
            <c:dLbl>
              <c:idx val="0"/>
              <c:layout>
                <c:manualLayout>
                  <c:x val="3.2072819111250272E-3"/>
                  <c:y val="-4.545438609663212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2B-4BE8-B0C0-E06105C59D1E}"/>
                </c:ext>
              </c:extLst>
            </c:dLbl>
            <c:dLbl>
              <c:idx val="1"/>
              <c:layout>
                <c:manualLayout>
                  <c:x val="3.0767602906870079E-3"/>
                  <c:y val="2.1886072923665277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2B-4BE8-B0C0-E06105C59D1E}"/>
                </c:ext>
              </c:extLst>
            </c:dLbl>
            <c:dLbl>
              <c:idx val="2"/>
              <c:layout>
                <c:manualLayout>
                  <c:x val="3.5321238676809985E-3"/>
                  <c:y val="-1.1784067263933659E-3"/>
                </c:manualLayout>
              </c:layout>
              <c:spPr>
                <a:solidFill>
                  <a:srgbClr val="FFFFFF"/>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2B-4BE8-B0C0-E06105C59D1E}"/>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'6（問2）'!$BH$5:$BJ$5</c:f>
              <c:strCache>
                <c:ptCount val="3"/>
                <c:pt idx="0">
                  <c:v>男女計</c:v>
                </c:pt>
                <c:pt idx="1">
                  <c:v>女性</c:v>
                </c:pt>
                <c:pt idx="2">
                  <c:v>男性</c:v>
                </c:pt>
              </c:strCache>
            </c:strRef>
          </c:cat>
          <c:val>
            <c:numRef>
              <c:f>'6（問2）'!$BH$6:$BJ$6</c:f>
              <c:numCache>
                <c:formatCode>0.0%</c:formatCode>
                <c:ptCount val="3"/>
                <c:pt idx="0">
                  <c:v>0.30463592351704238</c:v>
                </c:pt>
                <c:pt idx="1">
                  <c:v>0.20827424323927821</c:v>
                </c:pt>
                <c:pt idx="2">
                  <c:v>9.6361680277764192E-2</c:v>
                </c:pt>
              </c:numCache>
            </c:numRef>
          </c:val>
          <c:extLst>
            <c:ext xmlns:c16="http://schemas.microsoft.com/office/drawing/2014/chart" uri="{C3380CC4-5D6E-409C-BE32-E72D297353CC}">
              <c16:uniqueId val="{00000006-BA2B-4BE8-B0C0-E06105C59D1E}"/>
            </c:ext>
          </c:extLst>
        </c:ser>
        <c:dLbls>
          <c:showLegendKey val="0"/>
          <c:showVal val="0"/>
          <c:showCatName val="0"/>
          <c:showSerName val="0"/>
          <c:showPercent val="0"/>
          <c:showBubbleSize val="0"/>
        </c:dLbls>
        <c:gapWidth val="100"/>
        <c:axId val="32784768"/>
        <c:axId val="32786304"/>
      </c:barChart>
      <c:catAx>
        <c:axId val="327847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786304"/>
        <c:crosses val="autoZero"/>
        <c:auto val="1"/>
        <c:lblAlgn val="ctr"/>
        <c:lblOffset val="100"/>
        <c:tickLblSkip val="1"/>
        <c:tickMarkSkip val="1"/>
        <c:noMultiLvlLbl val="0"/>
      </c:catAx>
      <c:valAx>
        <c:axId val="32786304"/>
        <c:scaling>
          <c:orientation val="minMax"/>
          <c:max val="0.4"/>
        </c:scaling>
        <c:delete val="0"/>
        <c:axPos val="b"/>
        <c:majorGridlines>
          <c:spPr>
            <a:ln w="3175">
              <a:solidFill>
                <a:srgbClr val="FFFFFF"/>
              </a:solidFill>
              <a:prstDash val="solid"/>
            </a:ln>
          </c:spPr>
        </c:majorGridlines>
        <c:numFmt formatCode="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784768"/>
        <c:crosses val="autoZero"/>
        <c:crossBetween val="between"/>
        <c:majorUnit val="0.2"/>
        <c:minorUnit val="0.1"/>
      </c:valAx>
      <c:spPr>
        <a:noFill/>
        <a:ln w="25400">
          <a:noFill/>
        </a:ln>
      </c:spPr>
    </c:plotArea>
    <c:legend>
      <c:legendPos val="r"/>
      <c:layout>
        <c:manualLayout>
          <c:xMode val="edge"/>
          <c:yMode val="edge"/>
          <c:x val="0.75850590104808324"/>
          <c:y val="0.29293088363954506"/>
          <c:w val="0.22789187065902472"/>
          <c:h val="0.3686884593971207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HG丸ｺﾞｼｯｸM-PRO"/>
                <a:ea typeface="HG丸ｺﾞｼｯｸM-PRO"/>
                <a:cs typeface="HG丸ｺﾞｼｯｸM-PRO"/>
              </a:defRPr>
            </a:pPr>
            <a:r>
              <a:rPr lang="ja-JP" altLang="en-US"/>
              <a:t>業種別</a:t>
            </a:r>
          </a:p>
        </c:rich>
      </c:tx>
      <c:layout>
        <c:manualLayout>
          <c:xMode val="edge"/>
          <c:yMode val="edge"/>
          <c:x val="0.30225080385852088"/>
          <c:y val="1.8450184501845018E-2"/>
        </c:manualLayout>
      </c:layout>
      <c:overlay val="0"/>
      <c:spPr>
        <a:noFill/>
        <a:ln w="25400">
          <a:noFill/>
        </a:ln>
      </c:spPr>
    </c:title>
    <c:autoTitleDeleted val="0"/>
    <c:plotArea>
      <c:layout>
        <c:manualLayout>
          <c:layoutTarget val="inner"/>
          <c:xMode val="edge"/>
          <c:yMode val="edge"/>
          <c:x val="0.24115755627009647"/>
          <c:y val="0.12546148066600962"/>
          <c:w val="0.6312968917470525"/>
          <c:h val="0.76014897109405832"/>
        </c:manualLayout>
      </c:layout>
      <c:barChart>
        <c:barDir val="bar"/>
        <c:grouping val="clustered"/>
        <c:varyColors val="0"/>
        <c:ser>
          <c:idx val="0"/>
          <c:order val="0"/>
          <c:tx>
            <c:strRef>
              <c:f>'6（問2）'!$BH$11</c:f>
              <c:strCache>
                <c:ptCount val="1"/>
                <c:pt idx="0">
                  <c:v>男女計</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0"/>
                  <c:y val="4.89239240685298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5E-43EF-9B92-809DFA362253}"/>
                </c:ext>
              </c:extLst>
            </c:dLbl>
            <c:dLbl>
              <c:idx val="3"/>
              <c:layout>
                <c:manualLayout>
                  <c:x val="0"/>
                  <c:y val="4.8923924068528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5E-43EF-9B92-809DFA362253}"/>
                </c:ext>
              </c:extLst>
            </c:dLbl>
            <c:dLbl>
              <c:idx val="5"/>
              <c:layout>
                <c:manualLayout>
                  <c:x val="1.2809155352192937E-2"/>
                  <c:y val="-2.242320616328471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5E-43EF-9B92-809DFA362253}"/>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'6（問2）'!$BG$19:$BG$24</c:f>
              <c:strCache>
                <c:ptCount val="6"/>
                <c:pt idx="0">
                  <c:v>金融･保険業</c:v>
                </c:pt>
                <c:pt idx="1">
                  <c:v>卸売･小売業</c:v>
                </c:pt>
                <c:pt idx="2">
                  <c:v>運輸業</c:v>
                </c:pt>
                <c:pt idx="3">
                  <c:v>情報通信業</c:v>
                </c:pt>
                <c:pt idx="4">
                  <c:v>製造業</c:v>
                </c:pt>
                <c:pt idx="5">
                  <c:v>建設業</c:v>
                </c:pt>
              </c:strCache>
            </c:strRef>
          </c:cat>
          <c:val>
            <c:numRef>
              <c:f>'6（問2）'!$BH$19:$BH$24</c:f>
              <c:numCache>
                <c:formatCode>0.0%</c:formatCode>
                <c:ptCount val="6"/>
                <c:pt idx="0">
                  <c:v>0.10580912863070539</c:v>
                </c:pt>
                <c:pt idx="1">
                  <c:v>0.25914935707220571</c:v>
                </c:pt>
                <c:pt idx="2">
                  <c:v>0.20884520884520885</c:v>
                </c:pt>
                <c:pt idx="3">
                  <c:v>7.3059360730593603E-2</c:v>
                </c:pt>
                <c:pt idx="4">
                  <c:v>0.24645973394364182</c:v>
                </c:pt>
                <c:pt idx="5">
                  <c:v>8.4785819793205319E-2</c:v>
                </c:pt>
              </c:numCache>
            </c:numRef>
          </c:val>
          <c:extLst>
            <c:ext xmlns:c16="http://schemas.microsoft.com/office/drawing/2014/chart" uri="{C3380CC4-5D6E-409C-BE32-E72D297353CC}">
              <c16:uniqueId val="{00000000-3255-4053-BFF7-072138E1550C}"/>
            </c:ext>
          </c:extLst>
        </c:ser>
        <c:ser>
          <c:idx val="1"/>
          <c:order val="1"/>
          <c:tx>
            <c:strRef>
              <c:f>'6（問2）'!$BI$11</c:f>
              <c:strCache>
                <c:ptCount val="1"/>
                <c:pt idx="0">
                  <c:v>女性</c:v>
                </c:pt>
              </c:strCache>
            </c:strRef>
          </c:tx>
          <c:spPr>
            <a:solidFill>
              <a:schemeClr val="bg1"/>
            </a:solidFill>
            <a:ln w="12700">
              <a:solidFill>
                <a:srgbClr val="000000"/>
              </a:solidFill>
              <a:prstDash val="solid"/>
            </a:ln>
          </c:spPr>
          <c:invertIfNegative val="0"/>
          <c:dLbls>
            <c:dLbl>
              <c:idx val="0"/>
              <c:layout>
                <c:manualLayout>
                  <c:x val="-3.9138633665531374E-17"/>
                  <c:y val="-4.89239240685298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5E-43EF-9B92-809DFA362253}"/>
                </c:ext>
              </c:extLst>
            </c:dLbl>
            <c:dLbl>
              <c:idx val="1"/>
              <c:layout>
                <c:manualLayout>
                  <c:x val="-3.9138633665531374E-17"/>
                  <c:y val="-4.8923924068528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5E-43EF-9B92-809DFA362253}"/>
                </c:ext>
              </c:extLst>
            </c:dLbl>
            <c:dLbl>
              <c:idx val="3"/>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5E-43EF-9B92-809DFA362253}"/>
                </c:ext>
              </c:extLst>
            </c:dLbl>
            <c:dLbl>
              <c:idx val="4"/>
              <c:layout>
                <c:manualLayout>
                  <c:x val="0"/>
                  <c:y val="-9.78478481370578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5E-43EF-9B92-809DFA362253}"/>
                </c:ext>
              </c:extLst>
            </c:dLbl>
            <c:dLbl>
              <c:idx val="5"/>
              <c:layout>
                <c:manualLayout>
                  <c:x val="0"/>
                  <c:y val="-4.8923924068528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5E-43EF-9B92-809DFA362253}"/>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'6（問2）'!$BG$19:$BG$24</c:f>
              <c:strCache>
                <c:ptCount val="6"/>
                <c:pt idx="0">
                  <c:v>金融･保険業</c:v>
                </c:pt>
                <c:pt idx="1">
                  <c:v>卸売･小売業</c:v>
                </c:pt>
                <c:pt idx="2">
                  <c:v>運輸業</c:v>
                </c:pt>
                <c:pt idx="3">
                  <c:v>情報通信業</c:v>
                </c:pt>
                <c:pt idx="4">
                  <c:v>製造業</c:v>
                </c:pt>
                <c:pt idx="5">
                  <c:v>建設業</c:v>
                </c:pt>
              </c:strCache>
            </c:strRef>
          </c:cat>
          <c:val>
            <c:numRef>
              <c:f>'6（問2）'!$BI$19:$BI$24</c:f>
              <c:numCache>
                <c:formatCode>0.0%</c:formatCode>
                <c:ptCount val="6"/>
                <c:pt idx="0">
                  <c:v>6.4315352697095429E-2</c:v>
                </c:pt>
                <c:pt idx="1">
                  <c:v>0.19601055060995715</c:v>
                </c:pt>
                <c:pt idx="2">
                  <c:v>6.8181818181818177E-2</c:v>
                </c:pt>
                <c:pt idx="3">
                  <c:v>5.9360730593607303E-2</c:v>
                </c:pt>
                <c:pt idx="4">
                  <c:v>0.17980260334716064</c:v>
                </c:pt>
                <c:pt idx="5">
                  <c:v>4.6676514032496307E-2</c:v>
                </c:pt>
              </c:numCache>
            </c:numRef>
          </c:val>
          <c:extLst>
            <c:ext xmlns:c16="http://schemas.microsoft.com/office/drawing/2014/chart" uri="{C3380CC4-5D6E-409C-BE32-E72D297353CC}">
              <c16:uniqueId val="{00000001-3255-4053-BFF7-072138E1550C}"/>
            </c:ext>
          </c:extLst>
        </c:ser>
        <c:ser>
          <c:idx val="2"/>
          <c:order val="2"/>
          <c:tx>
            <c:strRef>
              <c:f>'6（問2）'!$BJ$11</c:f>
              <c:strCache>
                <c:ptCount val="1"/>
                <c:pt idx="0">
                  <c:v>男性</c:v>
                </c:pt>
              </c:strCache>
            </c:strRef>
          </c:tx>
          <c:spPr>
            <a:solidFill>
              <a:schemeClr val="bg1">
                <a:lumMod val="75000"/>
              </a:schemeClr>
            </a:solidFill>
            <a:ln w="12700">
              <a:solidFill>
                <a:srgbClr val="000000"/>
              </a:solidFill>
              <a:prstDash val="solid"/>
            </a:ln>
          </c:spPr>
          <c:invertIfNegative val="0"/>
          <c:dLbls>
            <c:dLbl>
              <c:idx val="0"/>
              <c:layout>
                <c:manualLayout>
                  <c:x val="0"/>
                  <c:y val="-4.89239240685280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5E-43EF-9B92-809DFA362253}"/>
                </c:ext>
              </c:extLst>
            </c:dLbl>
            <c:dLbl>
              <c:idx val="1"/>
              <c:layout>
                <c:manualLayout>
                  <c:x val="0"/>
                  <c:y val="-4.8923924068528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5E-43EF-9B92-809DFA362253}"/>
                </c:ext>
              </c:extLst>
            </c:dLbl>
            <c:dLbl>
              <c:idx val="2"/>
              <c:layout>
                <c:manualLayout>
                  <c:x val="4.2697184507309791E-3"/>
                  <c:y val="-8.969282465313886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5E-43EF-9B92-809DFA362253}"/>
                </c:ext>
              </c:extLst>
            </c:dLbl>
            <c:dLbl>
              <c:idx val="3"/>
              <c:layout>
                <c:manualLayout>
                  <c:x val="-3.9138633665531374E-17"/>
                  <c:y val="-4.89239240685289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5E-43EF-9B92-809DFA362253}"/>
                </c:ext>
              </c:extLst>
            </c:dLbl>
            <c:dLbl>
              <c:idx val="4"/>
              <c:layout>
                <c:manualLayout>
                  <c:x val="-3.9138633665531374E-17"/>
                  <c:y val="-4.89239240685293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5E-43EF-9B92-809DFA362253}"/>
                </c:ext>
              </c:extLst>
            </c:dLbl>
            <c:dLbl>
              <c:idx val="5"/>
              <c:layout>
                <c:manualLayout>
                  <c:x val="0"/>
                  <c:y val="-9.78478481370578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5E-43EF-9B92-809DFA362253}"/>
                </c:ext>
              </c:extLst>
            </c:dLbl>
            <c:dLbl>
              <c:idx val="6"/>
              <c:delete val="1"/>
              <c:extLst>
                <c:ext xmlns:c15="http://schemas.microsoft.com/office/drawing/2012/chart" uri="{CE6537A1-D6FC-4f65-9D91-7224C49458BB}"/>
                <c:ext xmlns:c16="http://schemas.microsoft.com/office/drawing/2014/chart" uri="{C3380CC4-5D6E-409C-BE32-E72D297353CC}">
                  <c16:uniqueId val="{00000002-3255-4053-BFF7-072138E1550C}"/>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'6（問2）'!$BG$19:$BG$24</c:f>
              <c:strCache>
                <c:ptCount val="6"/>
                <c:pt idx="0">
                  <c:v>金融･保険業</c:v>
                </c:pt>
                <c:pt idx="1">
                  <c:v>卸売･小売業</c:v>
                </c:pt>
                <c:pt idx="2">
                  <c:v>運輸業</c:v>
                </c:pt>
                <c:pt idx="3">
                  <c:v>情報通信業</c:v>
                </c:pt>
                <c:pt idx="4">
                  <c:v>製造業</c:v>
                </c:pt>
                <c:pt idx="5">
                  <c:v>建設業</c:v>
                </c:pt>
              </c:strCache>
            </c:strRef>
          </c:cat>
          <c:val>
            <c:numRef>
              <c:f>'6（問2）'!$BJ$19:$BJ$24</c:f>
              <c:numCache>
                <c:formatCode>0.0%</c:formatCode>
                <c:ptCount val="6"/>
                <c:pt idx="0">
                  <c:v>4.1493775933609957E-2</c:v>
                </c:pt>
                <c:pt idx="1">
                  <c:v>6.3138806462248592E-2</c:v>
                </c:pt>
                <c:pt idx="2">
                  <c:v>0.14066339066339067</c:v>
                </c:pt>
                <c:pt idx="3">
                  <c:v>1.3698630136986301E-2</c:v>
                </c:pt>
                <c:pt idx="4">
                  <c:v>6.6657130596481193E-2</c:v>
                </c:pt>
                <c:pt idx="5">
                  <c:v>3.8109305760709013E-2</c:v>
                </c:pt>
              </c:numCache>
            </c:numRef>
          </c:val>
          <c:extLst>
            <c:ext xmlns:c16="http://schemas.microsoft.com/office/drawing/2014/chart" uri="{C3380CC4-5D6E-409C-BE32-E72D297353CC}">
              <c16:uniqueId val="{00000003-3255-4053-BFF7-072138E1550C}"/>
            </c:ext>
          </c:extLst>
        </c:ser>
        <c:dLbls>
          <c:showLegendKey val="0"/>
          <c:showVal val="0"/>
          <c:showCatName val="0"/>
          <c:showSerName val="0"/>
          <c:showPercent val="0"/>
          <c:showBubbleSize val="0"/>
        </c:dLbls>
        <c:gapWidth val="50"/>
        <c:axId val="90194304"/>
        <c:axId val="90195840"/>
      </c:barChart>
      <c:catAx>
        <c:axId val="901943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195840"/>
        <c:crosses val="autoZero"/>
        <c:auto val="1"/>
        <c:lblAlgn val="ctr"/>
        <c:lblOffset val="100"/>
        <c:tickLblSkip val="1"/>
        <c:tickMarkSkip val="1"/>
        <c:noMultiLvlLbl val="0"/>
      </c:catAx>
      <c:valAx>
        <c:axId val="90195840"/>
        <c:scaling>
          <c:orientation val="minMax"/>
          <c:max val="0.8"/>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ja-JP"/>
          </a:p>
        </c:txPr>
        <c:crossAx val="90194304"/>
        <c:crosses val="autoZero"/>
        <c:crossBetween val="between"/>
        <c:majorUnit val="0.2"/>
        <c:minorUnit val="0.2"/>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153891457168658"/>
          <c:y val="0.12543554006968641"/>
          <c:w val="0.59655102203133703"/>
          <c:h val="0.76655052264808365"/>
        </c:manualLayout>
      </c:layout>
      <c:barChart>
        <c:barDir val="bar"/>
        <c:grouping val="clustered"/>
        <c:varyColors val="0"/>
        <c:ser>
          <c:idx val="0"/>
          <c:order val="0"/>
          <c:tx>
            <c:strRef>
              <c:f>'6（問2）'!$BH$11</c:f>
              <c:strCache>
                <c:ptCount val="1"/>
                <c:pt idx="0">
                  <c:v>男女計</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6"/>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09-409F-BAC8-999CBEE6D70D}"/>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'6（問2）'!$BG$12:$BG$18</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'6（問2）'!$BH$12:$BH$18</c:f>
              <c:numCache>
                <c:formatCode>0.0%</c:formatCode>
                <c:ptCount val="7"/>
                <c:pt idx="0">
                  <c:v>0</c:v>
                </c:pt>
                <c:pt idx="1">
                  <c:v>0.43533697632058288</c:v>
                </c:pt>
                <c:pt idx="2">
                  <c:v>0.30099551044309975</c:v>
                </c:pt>
                <c:pt idx="3">
                  <c:v>0.51373106060606055</c:v>
                </c:pt>
                <c:pt idx="4">
                  <c:v>0.37655776355675313</c:v>
                </c:pt>
                <c:pt idx="5">
                  <c:v>0.78278688524590168</c:v>
                </c:pt>
                <c:pt idx="6">
                  <c:v>0.28205128205128205</c:v>
                </c:pt>
              </c:numCache>
            </c:numRef>
          </c:val>
          <c:extLst>
            <c:ext xmlns:c16="http://schemas.microsoft.com/office/drawing/2014/chart" uri="{C3380CC4-5D6E-409C-BE32-E72D297353CC}">
              <c16:uniqueId val="{00000000-9D51-4E01-9CA7-A2A33635C2CE}"/>
            </c:ext>
          </c:extLst>
        </c:ser>
        <c:ser>
          <c:idx val="1"/>
          <c:order val="1"/>
          <c:tx>
            <c:strRef>
              <c:f>'6（問2）'!$BI$11</c:f>
              <c:strCache>
                <c:ptCount val="1"/>
                <c:pt idx="0">
                  <c:v>女性</c:v>
                </c:pt>
              </c:strCache>
            </c:strRef>
          </c:tx>
          <c:spPr>
            <a:solidFill>
              <a:schemeClr val="bg1"/>
            </a:solidFill>
            <a:ln w="12700">
              <a:solidFill>
                <a:srgbClr val="000000"/>
              </a:solidFill>
              <a:prstDash val="solid"/>
            </a:ln>
          </c:spPr>
          <c:invertIfNegative val="0"/>
          <c:dLbls>
            <c:dLbl>
              <c:idx val="1"/>
              <c:layout>
                <c:manualLayout>
                  <c:x val="-7.3826741693006674E-17"/>
                  <c:y val="-9.324563838019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09-409F-BAC8-999CBEE6D70D}"/>
                </c:ext>
              </c:extLst>
            </c:dLbl>
            <c:dLbl>
              <c:idx val="2"/>
              <c:layout>
                <c:manualLayout>
                  <c:x val="0"/>
                  <c:y val="-9.324563838019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09-409F-BAC8-999CBEE6D70D}"/>
                </c:ext>
              </c:extLst>
            </c:dLbl>
            <c:dLbl>
              <c:idx val="3"/>
              <c:layout>
                <c:manualLayout>
                  <c:x val="-7.3826741693006674E-17"/>
                  <c:y val="-9.324563838019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09-409F-BAC8-999CBEE6D70D}"/>
                </c:ext>
              </c:extLst>
            </c:dLbl>
            <c:dLbl>
              <c:idx val="4"/>
              <c:layout>
                <c:manualLayout>
                  <c:x val="-7.3826741693006674E-17"/>
                  <c:y val="-9.32456383801988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09-409F-BAC8-999CBEE6D70D}"/>
                </c:ext>
              </c:extLst>
            </c:dLbl>
            <c:dLbl>
              <c:idx val="5"/>
              <c:layout>
                <c:manualLayout>
                  <c:x val="0"/>
                  <c:y val="-9.24550155389945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09-409F-BAC8-999CBEE6D70D}"/>
                </c:ext>
              </c:extLst>
            </c:dLbl>
            <c:dLbl>
              <c:idx val="6"/>
              <c:layout>
                <c:manualLayout>
                  <c:x val="0"/>
                  <c:y val="-9.24550155389945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09-409F-BAC8-999CBEE6D70D}"/>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'6（問2）'!$BG$12:$BG$18</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'6（問2）'!$BI$12:$BI$18</c:f>
              <c:numCache>
                <c:formatCode>0.0%</c:formatCode>
                <c:ptCount val="7"/>
                <c:pt idx="0">
                  <c:v>0</c:v>
                </c:pt>
                <c:pt idx="1">
                  <c:v>0.2770326212949164</c:v>
                </c:pt>
                <c:pt idx="2">
                  <c:v>0.19324614483700955</c:v>
                </c:pt>
                <c:pt idx="3">
                  <c:v>0.31392045454545453</c:v>
                </c:pt>
                <c:pt idx="4">
                  <c:v>0.31138430447962279</c:v>
                </c:pt>
                <c:pt idx="5">
                  <c:v>0.58333333333333337</c:v>
                </c:pt>
                <c:pt idx="6">
                  <c:v>0.17094017094017094</c:v>
                </c:pt>
              </c:numCache>
            </c:numRef>
          </c:val>
          <c:extLst>
            <c:ext xmlns:c16="http://schemas.microsoft.com/office/drawing/2014/chart" uri="{C3380CC4-5D6E-409C-BE32-E72D297353CC}">
              <c16:uniqueId val="{00000001-9D51-4E01-9CA7-A2A33635C2CE}"/>
            </c:ext>
          </c:extLst>
        </c:ser>
        <c:ser>
          <c:idx val="2"/>
          <c:order val="2"/>
          <c:tx>
            <c:strRef>
              <c:f>'6（問2）'!$BJ$11</c:f>
              <c:strCache>
                <c:ptCount val="1"/>
                <c:pt idx="0">
                  <c:v>男性</c:v>
                </c:pt>
              </c:strCache>
            </c:strRef>
          </c:tx>
          <c:spPr>
            <a:solidFill>
              <a:schemeClr val="bg1">
                <a:lumMod val="75000"/>
              </a:schemeClr>
            </a:solidFill>
            <a:ln w="12700">
              <a:solidFill>
                <a:srgbClr val="000000"/>
              </a:solidFill>
              <a:prstDash val="solid"/>
            </a:ln>
          </c:spPr>
          <c:invertIfNegative val="0"/>
          <c:dLbls>
            <c:dLbl>
              <c:idx val="1"/>
              <c:layout>
                <c:manualLayout>
                  <c:x val="0"/>
                  <c:y val="-4.66228191900992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09-409F-BAC8-999CBEE6D70D}"/>
                </c:ext>
              </c:extLst>
            </c:dLbl>
            <c:dLbl>
              <c:idx val="2"/>
              <c:layout>
                <c:manualLayout>
                  <c:x val="0"/>
                  <c:y val="-9.3245638380198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809-409F-BAC8-999CBEE6D70D}"/>
                </c:ext>
              </c:extLst>
            </c:dLbl>
            <c:dLbl>
              <c:idx val="3"/>
              <c:layout>
                <c:manualLayout>
                  <c:x val="-7.3826741693006674E-17"/>
                  <c:y val="-9.32456383801993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09-409F-BAC8-999CBEE6D70D}"/>
                </c:ext>
              </c:extLst>
            </c:dLbl>
            <c:dLbl>
              <c:idx val="4"/>
              <c:layout>
                <c:manualLayout>
                  <c:x val="0"/>
                  <c:y val="-4.66228191900996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09-409F-BAC8-999CBEE6D70D}"/>
                </c:ext>
              </c:extLst>
            </c:dLbl>
            <c:dLbl>
              <c:idx val="5"/>
              <c:layout>
                <c:manualLayout>
                  <c:x val="0"/>
                  <c:y val="-4.62275077694972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09-409F-BAC8-999CBEE6D70D}"/>
                </c:ext>
              </c:extLst>
            </c:dLbl>
            <c:dLbl>
              <c:idx val="6"/>
              <c:layout>
                <c:manualLayout>
                  <c:x val="0"/>
                  <c:y val="-1.858600609620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9-409F-BAC8-999CBEE6D70D}"/>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'6（問2）'!$BG$12:$BG$18</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'6（問2）'!$BJ$12:$BJ$18</c:f>
              <c:numCache>
                <c:formatCode>0.0%</c:formatCode>
                <c:ptCount val="7"/>
                <c:pt idx="0">
                  <c:v>0</c:v>
                </c:pt>
                <c:pt idx="1">
                  <c:v>0.1583043550256665</c:v>
                </c:pt>
                <c:pt idx="2">
                  <c:v>0.10774936560609018</c:v>
                </c:pt>
                <c:pt idx="3">
                  <c:v>0.19981060606060605</c:v>
                </c:pt>
                <c:pt idx="4">
                  <c:v>6.5173459077130347E-2</c:v>
                </c:pt>
                <c:pt idx="5">
                  <c:v>0.19945355191256831</c:v>
                </c:pt>
                <c:pt idx="6">
                  <c:v>0.1111111111111111</c:v>
                </c:pt>
              </c:numCache>
            </c:numRef>
          </c:val>
          <c:extLst>
            <c:ext xmlns:c16="http://schemas.microsoft.com/office/drawing/2014/chart" uri="{C3380CC4-5D6E-409C-BE32-E72D297353CC}">
              <c16:uniqueId val="{00000002-9D51-4E01-9CA7-A2A33635C2CE}"/>
            </c:ext>
          </c:extLst>
        </c:ser>
        <c:dLbls>
          <c:showLegendKey val="0"/>
          <c:showVal val="0"/>
          <c:showCatName val="0"/>
          <c:showSerName val="0"/>
          <c:showPercent val="0"/>
          <c:showBubbleSize val="0"/>
        </c:dLbls>
        <c:gapWidth val="100"/>
        <c:axId val="90235264"/>
        <c:axId val="90236800"/>
      </c:barChart>
      <c:catAx>
        <c:axId val="902352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236800"/>
        <c:crosses val="autoZero"/>
        <c:auto val="1"/>
        <c:lblAlgn val="ctr"/>
        <c:lblOffset val="100"/>
        <c:tickLblSkip val="1"/>
        <c:tickMarkSkip val="1"/>
        <c:noMultiLvlLbl val="0"/>
      </c:catAx>
      <c:valAx>
        <c:axId val="90236800"/>
        <c:scaling>
          <c:orientation val="minMax"/>
          <c:max val="0.8"/>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ja-JP"/>
          </a:p>
        </c:txPr>
        <c:crossAx val="90235264"/>
        <c:crosses val="autoZero"/>
        <c:crossBetween val="between"/>
        <c:majorUnit val="0.2"/>
        <c:minorUnit val="0.2"/>
      </c:valAx>
      <c:spPr>
        <a:noFill/>
        <a:ln w="25400">
          <a:noFill/>
        </a:ln>
      </c:spPr>
    </c:plotArea>
    <c:legend>
      <c:legendPos val="r"/>
      <c:layout>
        <c:manualLayout>
          <c:xMode val="edge"/>
          <c:yMode val="edge"/>
          <c:x val="0.79058394973355606"/>
          <c:y val="0.43902439024390244"/>
          <c:w val="0.20615413982343112"/>
          <c:h val="0.2229965156794425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集計事業所件数（規模別）</a:t>
            </a:r>
          </a:p>
        </c:rich>
      </c:tx>
      <c:layout>
        <c:manualLayout>
          <c:xMode val="edge"/>
          <c:yMode val="edge"/>
          <c:x val="0.28772040337063126"/>
          <c:y val="1.7921146953405017E-2"/>
        </c:manualLayout>
      </c:layout>
      <c:overlay val="0"/>
      <c:spPr>
        <a:noFill/>
        <a:ln w="25400">
          <a:noFill/>
        </a:ln>
      </c:spPr>
    </c:title>
    <c:autoTitleDeleted val="0"/>
    <c:plotArea>
      <c:layout>
        <c:manualLayout>
          <c:layoutTarget val="inner"/>
          <c:xMode val="edge"/>
          <c:yMode val="edge"/>
          <c:x val="0.23157974088452879"/>
          <c:y val="0.12186422583524388"/>
          <c:w val="0.69824800660638231"/>
          <c:h val="0.77778050018376244"/>
        </c:manualLayout>
      </c:layout>
      <c:barChart>
        <c:barDir val="bar"/>
        <c:grouping val="clustered"/>
        <c:varyColors val="0"/>
        <c:ser>
          <c:idx val="0"/>
          <c:order val="0"/>
          <c:tx>
            <c:strRef>
              <c:f>概要②!$AM$22</c:f>
              <c:strCache>
                <c:ptCount val="1"/>
                <c:pt idx="0">
                  <c:v>社　数</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1"/>
            <c:invertIfNegative val="0"/>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7B37-4F35-98BA-1A522914A9B7}"/>
              </c:ext>
            </c:extLst>
          </c:dPt>
          <c:dPt>
            <c:idx val="2"/>
            <c:invertIfNegative val="0"/>
            <c:bubble3D val="0"/>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7B37-4F35-98BA-1A522914A9B7}"/>
              </c:ext>
            </c:extLst>
          </c:dPt>
          <c:dPt>
            <c:idx val="3"/>
            <c:invertIfNegative val="0"/>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7B37-4F35-98BA-1A522914A9B7}"/>
              </c:ext>
            </c:extLst>
          </c:dPt>
          <c:dPt>
            <c:idx val="4"/>
            <c:invertIfNegative val="0"/>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7B37-4F35-98BA-1A522914A9B7}"/>
              </c:ext>
            </c:extLst>
          </c:dPt>
          <c:dPt>
            <c:idx val="5"/>
            <c:invertIfNegative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7B37-4F35-98BA-1A522914A9B7}"/>
              </c:ext>
            </c:extLst>
          </c:dPt>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概要②!$AL$23:$AL$28</c:f>
              <c:strCache>
                <c:ptCount val="6"/>
                <c:pt idx="0">
                  <c:v>100人以上</c:v>
                </c:pt>
                <c:pt idx="1">
                  <c:v>50～99人</c:v>
                </c:pt>
                <c:pt idx="2">
                  <c:v>30～49人</c:v>
                </c:pt>
                <c:pt idx="3">
                  <c:v>10～29人</c:v>
                </c:pt>
                <c:pt idx="4">
                  <c:v>5～9人</c:v>
                </c:pt>
                <c:pt idx="5">
                  <c:v>1～4人</c:v>
                </c:pt>
              </c:strCache>
            </c:strRef>
          </c:cat>
          <c:val>
            <c:numRef>
              <c:f>概要②!$AM$23:$AM$28</c:f>
              <c:numCache>
                <c:formatCode>#,###"社"</c:formatCode>
                <c:ptCount val="6"/>
                <c:pt idx="0">
                  <c:v>72</c:v>
                </c:pt>
                <c:pt idx="1">
                  <c:v>84</c:v>
                </c:pt>
                <c:pt idx="2">
                  <c:v>112</c:v>
                </c:pt>
                <c:pt idx="3">
                  <c:v>450</c:v>
                </c:pt>
                <c:pt idx="4">
                  <c:v>399</c:v>
                </c:pt>
                <c:pt idx="5">
                  <c:v>161</c:v>
                </c:pt>
              </c:numCache>
            </c:numRef>
          </c:val>
          <c:extLst>
            <c:ext xmlns:c16="http://schemas.microsoft.com/office/drawing/2014/chart" uri="{C3380CC4-5D6E-409C-BE32-E72D297353CC}">
              <c16:uniqueId val="{0000000A-7B37-4F35-98BA-1A522914A9B7}"/>
            </c:ext>
          </c:extLst>
        </c:ser>
        <c:dLbls>
          <c:showLegendKey val="0"/>
          <c:showVal val="0"/>
          <c:showCatName val="0"/>
          <c:showSerName val="0"/>
          <c:showPercent val="0"/>
          <c:showBubbleSize val="0"/>
        </c:dLbls>
        <c:gapWidth val="100"/>
        <c:axId val="31667328"/>
        <c:axId val="31668864"/>
      </c:barChart>
      <c:catAx>
        <c:axId val="316673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68864"/>
        <c:crosses val="autoZero"/>
        <c:auto val="1"/>
        <c:lblAlgn val="ctr"/>
        <c:lblOffset val="100"/>
        <c:tickLblSkip val="1"/>
        <c:tickMarkSkip val="1"/>
        <c:noMultiLvlLbl val="0"/>
      </c:catAx>
      <c:valAx>
        <c:axId val="31668864"/>
        <c:scaling>
          <c:orientation val="minMax"/>
        </c:scaling>
        <c:delete val="0"/>
        <c:axPos val="b"/>
        <c:numFmt formatCode="#,###&quot;社&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6673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26962475253733215"/>
          <c:y val="3.8910505836575876E-2"/>
        </c:manualLayout>
      </c:layout>
      <c:overlay val="0"/>
      <c:spPr>
        <a:noFill/>
        <a:ln w="25400">
          <a:noFill/>
        </a:ln>
      </c:spPr>
    </c:title>
    <c:autoTitleDeleted val="0"/>
    <c:plotArea>
      <c:layout>
        <c:manualLayout>
          <c:layoutTarget val="inner"/>
          <c:xMode val="edge"/>
          <c:yMode val="edge"/>
          <c:x val="0.12116051051263742"/>
          <c:y val="0.14007782101167315"/>
          <c:w val="0.34072863758924327"/>
          <c:h val="0.68093385214007784"/>
        </c:manualLayout>
      </c:layout>
      <c:barChart>
        <c:barDir val="bar"/>
        <c:grouping val="clustered"/>
        <c:varyColors val="0"/>
        <c:ser>
          <c:idx val="0"/>
          <c:order val="0"/>
          <c:tx>
            <c:strRef>
              <c:f>'6（問2）'!$BH$30</c:f>
              <c:strCache>
                <c:ptCount val="1"/>
                <c:pt idx="0">
                  <c:v>男女計</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2568269013766231E-3"/>
                  <c:y val="-9.511347106380694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18A-4832-A4B8-57BC7BD91AC8}"/>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'6（問2）'!$BG$31:$BG$36</c:f>
              <c:strCache>
                <c:ptCount val="6"/>
                <c:pt idx="0">
                  <c:v>100人以上</c:v>
                </c:pt>
                <c:pt idx="1">
                  <c:v>50～99人</c:v>
                </c:pt>
                <c:pt idx="2">
                  <c:v>30～49人</c:v>
                </c:pt>
                <c:pt idx="3">
                  <c:v>10～29人</c:v>
                </c:pt>
                <c:pt idx="4">
                  <c:v>5～9人</c:v>
                </c:pt>
                <c:pt idx="5">
                  <c:v>1～4人</c:v>
                </c:pt>
              </c:strCache>
            </c:strRef>
          </c:cat>
          <c:val>
            <c:numRef>
              <c:f>'6（問2）'!$BH$31:$BH$36</c:f>
              <c:numCache>
                <c:formatCode>0.0%</c:formatCode>
                <c:ptCount val="6"/>
                <c:pt idx="0">
                  <c:v>0.33413876423886779</c:v>
                </c:pt>
                <c:pt idx="1">
                  <c:v>0.29397506925207756</c:v>
                </c:pt>
                <c:pt idx="2">
                  <c:v>0.30617107457707887</c:v>
                </c:pt>
                <c:pt idx="3">
                  <c:v>0.26073578595317726</c:v>
                </c:pt>
                <c:pt idx="4">
                  <c:v>0.22823267876991479</c:v>
                </c:pt>
                <c:pt idx="5">
                  <c:v>0.28601694915254239</c:v>
                </c:pt>
              </c:numCache>
            </c:numRef>
          </c:val>
          <c:extLst>
            <c:ext xmlns:c16="http://schemas.microsoft.com/office/drawing/2014/chart" uri="{C3380CC4-5D6E-409C-BE32-E72D297353CC}">
              <c16:uniqueId val="{00000000-3021-4834-93DD-19F5CB88A8FB}"/>
            </c:ext>
          </c:extLst>
        </c:ser>
        <c:ser>
          <c:idx val="1"/>
          <c:order val="1"/>
          <c:tx>
            <c:strRef>
              <c:f>'6（問2）'!$BI$30</c:f>
              <c:strCache>
                <c:ptCount val="1"/>
                <c:pt idx="0">
                  <c:v>女性</c:v>
                </c:pt>
              </c:strCache>
            </c:strRef>
          </c:tx>
          <c:spPr>
            <a:solidFill>
              <a:schemeClr val="bg1"/>
            </a:solidFill>
            <a:ln w="12700">
              <a:solidFill>
                <a:srgbClr val="000000"/>
              </a:solidFill>
              <a:prstDash val="solid"/>
            </a:ln>
          </c:spPr>
          <c:invertIfNegative val="0"/>
          <c:dLbls>
            <c:dLbl>
              <c:idx val="0"/>
              <c:layout>
                <c:manualLayout>
                  <c:x val="0"/>
                  <c:y val="-1.0376134889753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8A-4832-A4B8-57BC7BD91AC8}"/>
                </c:ext>
              </c:extLst>
            </c:dLbl>
            <c:dLbl>
              <c:idx val="1"/>
              <c:layout>
                <c:manualLayout>
                  <c:x val="0"/>
                  <c:y val="-5.18806744487678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8A-4832-A4B8-57BC7BD91AC8}"/>
                </c:ext>
              </c:extLst>
            </c:dLbl>
            <c:dLbl>
              <c:idx val="2"/>
              <c:layout>
                <c:manualLayout>
                  <c:x val="-4.1374681894716293E-17"/>
                  <c:y val="-5.18806744487678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18A-4832-A4B8-57BC7BD91AC8}"/>
                </c:ext>
              </c:extLst>
            </c:dLbl>
            <c:dLbl>
              <c:idx val="3"/>
              <c:layout>
                <c:manualLayout>
                  <c:x val="0"/>
                  <c:y val="-1.0376134889753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8A-4832-A4B8-57BC7BD91AC8}"/>
                </c:ext>
              </c:extLst>
            </c:dLbl>
            <c:dLbl>
              <c:idx val="4"/>
              <c:layout>
                <c:manualLayout>
                  <c:x val="0"/>
                  <c:y val="-1.556420233463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832-A4B8-57BC7BD91AC8}"/>
                </c:ext>
              </c:extLst>
            </c:dLbl>
            <c:dLbl>
              <c:idx val="5"/>
              <c:layout>
                <c:manualLayout>
                  <c:x val="-4.1374681894716293E-17"/>
                  <c:y val="-1.03761348897535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832-A4B8-57BC7BD91AC8}"/>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'6（問2）'!$BG$31:$BG$36</c:f>
              <c:strCache>
                <c:ptCount val="6"/>
                <c:pt idx="0">
                  <c:v>100人以上</c:v>
                </c:pt>
                <c:pt idx="1">
                  <c:v>50～99人</c:v>
                </c:pt>
                <c:pt idx="2">
                  <c:v>30～49人</c:v>
                </c:pt>
                <c:pt idx="3">
                  <c:v>10～29人</c:v>
                </c:pt>
                <c:pt idx="4">
                  <c:v>5～9人</c:v>
                </c:pt>
                <c:pt idx="5">
                  <c:v>1～4人</c:v>
                </c:pt>
              </c:strCache>
            </c:strRef>
          </c:cat>
          <c:val>
            <c:numRef>
              <c:f>'6（問2）'!$BI$31:$BI$36</c:f>
              <c:numCache>
                <c:formatCode>0.0%</c:formatCode>
                <c:ptCount val="6"/>
                <c:pt idx="0">
                  <c:v>0.21791015336061936</c:v>
                </c:pt>
                <c:pt idx="1">
                  <c:v>0.21433518005540167</c:v>
                </c:pt>
                <c:pt idx="2">
                  <c:v>0.20824398379795092</c:v>
                </c:pt>
                <c:pt idx="3">
                  <c:v>0.18581939799331104</c:v>
                </c:pt>
                <c:pt idx="4">
                  <c:v>0.18080770655798445</c:v>
                </c:pt>
                <c:pt idx="5">
                  <c:v>0.23305084745762711</c:v>
                </c:pt>
              </c:numCache>
            </c:numRef>
          </c:val>
          <c:extLst>
            <c:ext xmlns:c16="http://schemas.microsoft.com/office/drawing/2014/chart" uri="{C3380CC4-5D6E-409C-BE32-E72D297353CC}">
              <c16:uniqueId val="{00000001-3021-4834-93DD-19F5CB88A8FB}"/>
            </c:ext>
          </c:extLst>
        </c:ser>
        <c:ser>
          <c:idx val="2"/>
          <c:order val="2"/>
          <c:tx>
            <c:strRef>
              <c:f>'6（問2）'!$BJ$30</c:f>
              <c:strCache>
                <c:ptCount val="1"/>
                <c:pt idx="0">
                  <c:v>男性</c:v>
                </c:pt>
              </c:strCache>
            </c:strRef>
          </c:tx>
          <c:spPr>
            <a:solidFill>
              <a:schemeClr val="bg1">
                <a:lumMod val="75000"/>
              </a:schemeClr>
            </a:solidFill>
            <a:ln w="12700">
              <a:solidFill>
                <a:srgbClr val="000000"/>
              </a:solidFill>
              <a:prstDash val="solid"/>
            </a:ln>
          </c:spPr>
          <c:invertIfNegative val="0"/>
          <c:dLbls>
            <c:dLbl>
              <c:idx val="0"/>
              <c:layout>
                <c:manualLayout>
                  <c:x val="-2.0687340947358146E-17"/>
                  <c:y val="-5.18806744487678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8A-4832-A4B8-57BC7BD91AC8}"/>
                </c:ext>
              </c:extLst>
            </c:dLbl>
            <c:dLbl>
              <c:idx val="2"/>
              <c:layout>
                <c:manualLayout>
                  <c:x val="-2.0687340947358146E-17"/>
                  <c:y val="-1.03761348897536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18A-4832-A4B8-57BC7BD91AC8}"/>
                </c:ext>
              </c:extLst>
            </c:dLbl>
            <c:dLbl>
              <c:idx val="3"/>
              <c:layout>
                <c:manualLayout>
                  <c:x val="0"/>
                  <c:y val="-5.1880674448768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832-A4B8-57BC7BD91AC8}"/>
                </c:ext>
              </c:extLst>
            </c:dLbl>
            <c:dLbl>
              <c:idx val="4"/>
              <c:layout>
                <c:manualLayout>
                  <c:x val="-2.0687340947358146E-17"/>
                  <c:y val="-1.0376134889753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8A-4832-A4B8-57BC7BD91AC8}"/>
                </c:ext>
              </c:extLst>
            </c:dLbl>
            <c:dLbl>
              <c:idx val="5"/>
              <c:layout>
                <c:manualLayout>
                  <c:x val="-2.0687340947358146E-17"/>
                  <c:y val="-1.03761348897535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832-A4B8-57BC7BD91AC8}"/>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'6（問2）'!$BG$31:$BG$36</c:f>
              <c:strCache>
                <c:ptCount val="6"/>
                <c:pt idx="0">
                  <c:v>100人以上</c:v>
                </c:pt>
                <c:pt idx="1">
                  <c:v>50～99人</c:v>
                </c:pt>
                <c:pt idx="2">
                  <c:v>30～49人</c:v>
                </c:pt>
                <c:pt idx="3">
                  <c:v>10～29人</c:v>
                </c:pt>
                <c:pt idx="4">
                  <c:v>5～9人</c:v>
                </c:pt>
                <c:pt idx="5">
                  <c:v>1～4人</c:v>
                </c:pt>
              </c:strCache>
            </c:strRef>
          </c:cat>
          <c:val>
            <c:numRef>
              <c:f>'6（問2）'!$BJ$31:$BJ$36</c:f>
              <c:numCache>
                <c:formatCode>0.0%</c:formatCode>
                <c:ptCount val="6"/>
                <c:pt idx="0">
                  <c:v>0.11622861087824843</c:v>
                </c:pt>
                <c:pt idx="1">
                  <c:v>7.9639889196675903E-2</c:v>
                </c:pt>
                <c:pt idx="2">
                  <c:v>9.7927090779127951E-2</c:v>
                </c:pt>
                <c:pt idx="3">
                  <c:v>7.4916387959866215E-2</c:v>
                </c:pt>
                <c:pt idx="4">
                  <c:v>4.7424972211930344E-2</c:v>
                </c:pt>
                <c:pt idx="5">
                  <c:v>5.2966101694915252E-2</c:v>
                </c:pt>
              </c:numCache>
            </c:numRef>
          </c:val>
          <c:extLst>
            <c:ext xmlns:c16="http://schemas.microsoft.com/office/drawing/2014/chart" uri="{C3380CC4-5D6E-409C-BE32-E72D297353CC}">
              <c16:uniqueId val="{00000002-3021-4834-93DD-19F5CB88A8FB}"/>
            </c:ext>
          </c:extLst>
        </c:ser>
        <c:dLbls>
          <c:showLegendKey val="0"/>
          <c:showVal val="0"/>
          <c:showCatName val="0"/>
          <c:showSerName val="0"/>
          <c:showPercent val="0"/>
          <c:showBubbleSize val="0"/>
        </c:dLbls>
        <c:gapWidth val="50"/>
        <c:axId val="91599232"/>
        <c:axId val="91600768"/>
      </c:barChart>
      <c:catAx>
        <c:axId val="91599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91600768"/>
        <c:crosses val="autoZero"/>
        <c:auto val="1"/>
        <c:lblAlgn val="ctr"/>
        <c:lblOffset val="100"/>
        <c:tickLblSkip val="1"/>
        <c:tickMarkSkip val="1"/>
        <c:noMultiLvlLbl val="0"/>
      </c:catAx>
      <c:valAx>
        <c:axId val="91600768"/>
        <c:scaling>
          <c:orientation val="minMax"/>
          <c:max val="0.8"/>
        </c:scaling>
        <c:delete val="0"/>
        <c:axPos val="b"/>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599232"/>
        <c:crosses val="autoZero"/>
        <c:crossBetween val="between"/>
        <c:majorUnit val="0.2"/>
      </c:valAx>
      <c:spPr>
        <a:solidFill>
          <a:srgbClr val="FFFFFF"/>
        </a:solidFill>
        <a:ln w="12700">
          <a:solidFill>
            <a:srgbClr val="FFFFFF"/>
          </a:solidFill>
          <a:prstDash val="solid"/>
        </a:ln>
      </c:spPr>
    </c:plotArea>
    <c:legend>
      <c:legendPos val="r"/>
      <c:layout>
        <c:manualLayout>
          <c:xMode val="edge"/>
          <c:yMode val="edge"/>
          <c:x val="0.34698574794191678"/>
          <c:y val="0.27367055771725035"/>
          <c:w val="0.11774761943153012"/>
          <c:h val="0.2801556420233463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3225108225108224"/>
          <c:y val="4.3478768052544157E-2"/>
        </c:manualLayout>
      </c:layout>
      <c:overlay val="0"/>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2337662337662338"/>
          <c:y val="0.19323762661168956"/>
          <c:w val="0.5443722943722944"/>
          <c:h val="0.80676227065819672"/>
        </c:manualLayout>
      </c:layout>
      <c:pie3DChart>
        <c:varyColors val="1"/>
        <c:ser>
          <c:idx val="0"/>
          <c:order val="0"/>
          <c:tx>
            <c:strRef>
              <c:f>'7（問4）'!$BD$6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1-25C7-42A1-8551-8E450D15B737}"/>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25C7-42A1-8551-8E450D15B737}"/>
              </c:ext>
            </c:extLst>
          </c:dPt>
          <c:dLbls>
            <c:dLbl>
              <c:idx val="0"/>
              <c:layout>
                <c:manualLayout>
                  <c:x val="0.14549806188711481"/>
                  <c:y val="5.25406404777621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5C7-42A1-8551-8E450D15B737}"/>
                </c:ext>
              </c:extLst>
            </c:dLbl>
            <c:dLbl>
              <c:idx val="1"/>
              <c:layout>
                <c:manualLayout>
                  <c:x val="0.16279793331052933"/>
                  <c:y val="-0.22273917737592866"/>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6582228850098083"/>
                      <c:h val="0.23341686499857919"/>
                    </c:manualLayout>
                  </c15:layout>
                </c:ext>
                <c:ext xmlns:c16="http://schemas.microsoft.com/office/drawing/2014/chart" uri="{C3380CC4-5D6E-409C-BE32-E72D297353CC}">
                  <c16:uniqueId val="{00000003-25C7-42A1-8551-8E450D15B737}"/>
                </c:ext>
              </c:extLst>
            </c:dLbl>
            <c:numFmt formatCode="0.0%" sourceLinked="0"/>
            <c:spPr>
              <a:noFill/>
              <a:ln w="25400">
                <a:noFill/>
              </a:ln>
            </c:spPr>
            <c:txPr>
              <a:bodyPr vertOverflow="clip" horzOverflow="clip" wrap="none"/>
              <a:lstStyle/>
              <a:p>
                <a:pPr>
                  <a:defRPr sz="9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15:spPr xmlns:c15="http://schemas.microsoft.com/office/drawing/2012/chart">
                  <a:prstGeom prst="rect">
                    <a:avLst/>
                  </a:prstGeom>
                </c15:spPr>
              </c:ext>
            </c:extLst>
          </c:dLbls>
          <c:cat>
            <c:strRef>
              <c:f>'7（問4）'!$BE$5:$BF$5</c:f>
              <c:strCache>
                <c:ptCount val="2"/>
                <c:pt idx="0">
                  <c:v>雇用あり</c:v>
                </c:pt>
                <c:pt idx="1">
                  <c:v>雇用なし</c:v>
                </c:pt>
              </c:strCache>
            </c:strRef>
          </c:cat>
          <c:val>
            <c:numRef>
              <c:f>'7（問4）'!$BE$6:$BF$6</c:f>
              <c:numCache>
                <c:formatCode>0.0%</c:formatCode>
                <c:ptCount val="2"/>
                <c:pt idx="0">
                  <c:v>0.13615023474178403</c:v>
                </c:pt>
                <c:pt idx="1">
                  <c:v>0.863849765258216</c:v>
                </c:pt>
              </c:numCache>
            </c:numRef>
          </c:val>
          <c:extLst>
            <c:ext xmlns:c16="http://schemas.microsoft.com/office/drawing/2014/chart" uri="{C3380CC4-5D6E-409C-BE32-E72D297353CC}">
              <c16:uniqueId val="{00000004-25C7-42A1-8551-8E450D15B7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051948051948057"/>
          <c:y val="0.39613729443239887"/>
          <c:w val="0.21266250809557896"/>
          <c:h val="0.19717854108816113"/>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746559905818224"/>
          <c:y val="1.3927576601671309E-2"/>
        </c:manualLayout>
      </c:layout>
      <c:overlay val="0"/>
      <c:spPr>
        <a:noFill/>
        <a:ln w="25400">
          <a:noFill/>
        </a:ln>
      </c:spPr>
    </c:title>
    <c:autoTitleDeleted val="0"/>
    <c:plotArea>
      <c:layout>
        <c:manualLayout>
          <c:layoutTarget val="inner"/>
          <c:xMode val="edge"/>
          <c:yMode val="edge"/>
          <c:x val="0.15053786022984506"/>
          <c:y val="7.2423398328690811E-2"/>
          <c:w val="0.71428678578446891"/>
          <c:h val="0.82172701949860727"/>
        </c:manualLayout>
      </c:layout>
      <c:barChart>
        <c:barDir val="bar"/>
        <c:grouping val="stacked"/>
        <c:varyColors val="0"/>
        <c:ser>
          <c:idx val="0"/>
          <c:order val="0"/>
          <c:tx>
            <c:strRef>
              <c:f>'7（問4）'!$BE$10</c:f>
              <c:strCache>
                <c:ptCount val="1"/>
                <c:pt idx="0">
                  <c:v>雇用あり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2.252944188428059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E6-4C96-9CC1-2DC29068A5C7}"/>
                </c:ext>
              </c:extLst>
            </c:dLbl>
            <c:dLbl>
              <c:idx val="6"/>
              <c:layout>
                <c:manualLayout>
                  <c:x val="2.04813108038914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E6-4C96-9CC1-2DC29068A5C7}"/>
                </c:ext>
              </c:extLst>
            </c:dLbl>
            <c:numFmt formatCode="0.0%;\-#;;" sourceLinked="0"/>
            <c:spPr>
              <a:solidFill>
                <a:schemeClr val="bg1"/>
              </a:solidFill>
              <a:ln w="952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'7（問4）'!$BD$11:$BD$23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'7（問4）'!$BE$11:$BE$23</c:f>
              <c:numCache>
                <c:formatCode>0.0%</c:formatCode>
                <c:ptCount val="13"/>
                <c:pt idx="0">
                  <c:v>0</c:v>
                </c:pt>
                <c:pt idx="1">
                  <c:v>0.10317460317460317</c:v>
                </c:pt>
                <c:pt idx="2">
                  <c:v>0.18620689655172415</c:v>
                </c:pt>
                <c:pt idx="3">
                  <c:v>7.1428571428571425E-2</c:v>
                </c:pt>
                <c:pt idx="4">
                  <c:v>0.20994475138121546</c:v>
                </c:pt>
                <c:pt idx="5">
                  <c:v>2.8571428571428571E-2</c:v>
                </c:pt>
                <c:pt idx="6">
                  <c:v>0</c:v>
                </c:pt>
                <c:pt idx="7">
                  <c:v>0.19047619047619047</c:v>
                </c:pt>
                <c:pt idx="8">
                  <c:v>0.1078838174273859</c:v>
                </c:pt>
                <c:pt idx="9">
                  <c:v>0.26923076923076922</c:v>
                </c:pt>
                <c:pt idx="10">
                  <c:v>0.23076923076923078</c:v>
                </c:pt>
                <c:pt idx="11">
                  <c:v>0.18947368421052632</c:v>
                </c:pt>
                <c:pt idx="12">
                  <c:v>6.7510548523206745E-2</c:v>
                </c:pt>
              </c:numCache>
            </c:numRef>
          </c:val>
          <c:extLst>
            <c:ext xmlns:c16="http://schemas.microsoft.com/office/drawing/2014/chart" uri="{C3380CC4-5D6E-409C-BE32-E72D297353CC}">
              <c16:uniqueId val="{00000002-71E6-4C96-9CC1-2DC29068A5C7}"/>
            </c:ext>
          </c:extLst>
        </c:ser>
        <c:ser>
          <c:idx val="1"/>
          <c:order val="1"/>
          <c:tx>
            <c:strRef>
              <c:f>'7（問4）'!$BF$10</c:f>
              <c:strCache>
                <c:ptCount val="1"/>
                <c:pt idx="0">
                  <c:v>雇用なし</c:v>
                </c:pt>
              </c:strCache>
            </c:strRef>
          </c:tx>
          <c:spPr>
            <a:solidFill>
              <a:schemeClr val="bg1"/>
            </a:solidFill>
            <a:ln w="12700">
              <a:solidFill>
                <a:srgbClr val="000000"/>
              </a:solidFill>
              <a:prstDash val="solid"/>
            </a:ln>
          </c:spPr>
          <c:invertIfNegative val="0"/>
          <c:dLbls>
            <c:dLbl>
              <c:idx val="2"/>
              <c:layout>
                <c:manualLayout>
                  <c:x val="-4.3520366405811802E-3"/>
                  <c:y val="-9.355237280576696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E6-4C96-9CC1-2DC29068A5C7}"/>
                </c:ext>
              </c:extLst>
            </c:dLbl>
            <c:dLbl>
              <c:idx val="3"/>
              <c:layout>
                <c:manualLayout>
                  <c:x val="1.5130366768669858E-3"/>
                  <c:y val="-1.7926728518266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E6-4C96-9CC1-2DC29068A5C7}"/>
                </c:ext>
              </c:extLst>
            </c:dLbl>
            <c:dLbl>
              <c:idx val="4"/>
              <c:layout>
                <c:manualLayout>
                  <c:x val="-1.75703843471179E-3"/>
                  <c:y val="1.356933447385929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E6-4C96-9CC1-2DC29068A5C7}"/>
                </c:ext>
              </c:extLst>
            </c:dLbl>
            <c:dLbl>
              <c:idx val="5"/>
              <c:layout>
                <c:manualLayout>
                  <c:x val="3.3224072797351942E-2"/>
                  <c:y val="-7.214557790304066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E6-4C96-9CC1-2DC29068A5C7}"/>
                </c:ext>
              </c:extLst>
            </c:dLbl>
            <c:dLbl>
              <c:idx val="6"/>
              <c:layout>
                <c:manualLayout>
                  <c:x val="1.8468336619212922E-2"/>
                  <c:y val="-4.36382778058035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E6-4C96-9CC1-2DC29068A5C7}"/>
                </c:ext>
              </c:extLst>
            </c:dLbl>
            <c:dLbl>
              <c:idx val="7"/>
              <c:layout>
                <c:manualLayout>
                  <c:x val="1.6071055634174762E-2"/>
                  <c:y val="3.500537363191717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E6-4C96-9CC1-2DC29068A5C7}"/>
                </c:ext>
              </c:extLst>
            </c:dLbl>
            <c:dLbl>
              <c:idx val="9"/>
              <c:layout>
                <c:manualLayout>
                  <c:x val="3.6878113796023536E-2"/>
                  <c:y val="-1.36424451121880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E6-4C96-9CC1-2DC29068A5C7}"/>
                </c:ext>
              </c:extLst>
            </c:dLbl>
            <c:dLbl>
              <c:idx val="10"/>
              <c:layout>
                <c:manualLayout>
                  <c:x val="2.5741459736887729E-2"/>
                  <c:y val="1.4929192346778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E6-4C96-9CC1-2DC29068A5C7}"/>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'7（問4）'!$BD$11:$BD$23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'7（問4）'!$BF$11:$BF$23</c:f>
              <c:numCache>
                <c:formatCode>0.0%</c:formatCode>
                <c:ptCount val="13"/>
                <c:pt idx="0">
                  <c:v>0</c:v>
                </c:pt>
                <c:pt idx="1">
                  <c:v>0.89682539682539686</c:v>
                </c:pt>
                <c:pt idx="2">
                  <c:v>0.81379310344827582</c:v>
                </c:pt>
                <c:pt idx="3">
                  <c:v>0.9285714285714286</c:v>
                </c:pt>
                <c:pt idx="4">
                  <c:v>0.79005524861878451</c:v>
                </c:pt>
                <c:pt idx="5">
                  <c:v>0.97142857142857142</c:v>
                </c:pt>
                <c:pt idx="6">
                  <c:v>1</c:v>
                </c:pt>
                <c:pt idx="7">
                  <c:v>0.80952380952380953</c:v>
                </c:pt>
                <c:pt idx="8">
                  <c:v>0.89211618257261416</c:v>
                </c:pt>
                <c:pt idx="9">
                  <c:v>0.73076923076923073</c:v>
                </c:pt>
                <c:pt idx="10">
                  <c:v>0.76923076923076927</c:v>
                </c:pt>
                <c:pt idx="11">
                  <c:v>0.81052631578947365</c:v>
                </c:pt>
                <c:pt idx="12">
                  <c:v>0.9324894514767933</c:v>
                </c:pt>
              </c:numCache>
            </c:numRef>
          </c:val>
          <c:extLst>
            <c:ext xmlns:c16="http://schemas.microsoft.com/office/drawing/2014/chart" uri="{C3380CC4-5D6E-409C-BE32-E72D297353CC}">
              <c16:uniqueId val="{0000000B-71E6-4C96-9CC1-2DC29068A5C7}"/>
            </c:ext>
          </c:extLst>
        </c:ser>
        <c:dLbls>
          <c:showLegendKey val="0"/>
          <c:showVal val="0"/>
          <c:showCatName val="0"/>
          <c:showSerName val="0"/>
          <c:showPercent val="0"/>
          <c:showBubbleSize val="0"/>
        </c:dLbls>
        <c:gapWidth val="20"/>
        <c:overlap val="100"/>
        <c:axId val="89821184"/>
        <c:axId val="89822720"/>
      </c:barChart>
      <c:catAx>
        <c:axId val="898211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822720"/>
        <c:crosses val="autoZero"/>
        <c:auto val="1"/>
        <c:lblAlgn val="ctr"/>
        <c:lblOffset val="100"/>
        <c:noMultiLvlLbl val="0"/>
      </c:catAx>
      <c:valAx>
        <c:axId val="89822720"/>
        <c:scaling>
          <c:orientation val="minMax"/>
          <c:max val="1"/>
          <c:min val="0"/>
        </c:scaling>
        <c:delete val="0"/>
        <c:axPos val="b"/>
        <c:numFmt formatCode="0%" sourceLinked="0"/>
        <c:majorTickMark val="out"/>
        <c:minorTickMark val="in"/>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89821184"/>
        <c:crosses val="autoZero"/>
        <c:crossBetween val="between"/>
        <c:minorUnit val="0.1"/>
      </c:valAx>
      <c:spPr>
        <a:noFill/>
        <a:ln w="25400">
          <a:noFill/>
        </a:ln>
      </c:spPr>
    </c:plotArea>
    <c:legend>
      <c:legendPos val="r"/>
      <c:layout>
        <c:manualLayout>
          <c:xMode val="edge"/>
          <c:yMode val="edge"/>
          <c:x val="0.87557732702766988"/>
          <c:y val="0.37047353760445684"/>
          <c:w val="0.11303651559684069"/>
          <c:h val="0.17271306267775027"/>
        </c:manualLayout>
      </c:layout>
      <c:overlay val="0"/>
      <c:spPr>
        <a:solidFill>
          <a:srgbClr val="FFFFFF"/>
        </a:solidFill>
        <a:ln w="3175">
          <a:solidFill>
            <a:srgbClr val="000000"/>
          </a:solidFill>
          <a:prstDash val="solid"/>
        </a:ln>
      </c:spPr>
      <c:txPr>
        <a:bodyPr/>
        <a:lstStyle/>
        <a:p>
          <a:pPr>
            <a:defRPr sz="9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630483406768724"/>
          <c:y val="2.1459227467811159E-2"/>
        </c:manualLayout>
      </c:layout>
      <c:overlay val="0"/>
      <c:spPr>
        <a:noFill/>
        <a:ln w="25400">
          <a:noFill/>
        </a:ln>
      </c:spPr>
    </c:title>
    <c:autoTitleDeleted val="0"/>
    <c:plotArea>
      <c:layout>
        <c:manualLayout>
          <c:layoutTarget val="inner"/>
          <c:xMode val="edge"/>
          <c:yMode val="edge"/>
          <c:x val="0.14027169982516119"/>
          <c:y val="0.13304721030042918"/>
          <c:w val="0.72096637114437678"/>
          <c:h val="0.68669527896995708"/>
        </c:manualLayout>
      </c:layout>
      <c:barChart>
        <c:barDir val="bar"/>
        <c:grouping val="stacked"/>
        <c:varyColors val="0"/>
        <c:ser>
          <c:idx val="0"/>
          <c:order val="0"/>
          <c:tx>
            <c:strRef>
              <c:f>'7（問4）'!$BE$28</c:f>
              <c:strCache>
                <c:ptCount val="1"/>
                <c:pt idx="0">
                  <c:v>雇用あり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3.6158472960089371E-3"/>
                  <c:y val="1.14449213161654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DC-484D-A8B9-1B1FCE0DEEC5}"/>
                </c:ext>
              </c:extLst>
            </c:dLbl>
            <c:dLbl>
              <c:idx val="1"/>
              <c:layout>
                <c:manualLayout>
                  <c:x val="6.6574713747297167E-3"/>
                  <c:y val="-2.861230329042120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DC-484D-A8B9-1B1FCE0DEEC5}"/>
                </c:ext>
              </c:extLst>
            </c:dLbl>
            <c:dLbl>
              <c:idx val="2"/>
              <c:layout>
                <c:manualLayout>
                  <c:x val="6.6324429911736793E-3"/>
                  <c:y val="2.575107296137352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DC-484D-A8B9-1B1FCE0DEEC5}"/>
                </c:ext>
              </c:extLst>
            </c:dLbl>
            <c:dLbl>
              <c:idx val="3"/>
              <c:layout>
                <c:manualLayout>
                  <c:x val="1.1563512819075935E-3"/>
                  <c:y val="1.144492131616598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DC-484D-A8B9-1B1FCE0DEEC5}"/>
                </c:ext>
              </c:extLst>
            </c:dLbl>
            <c:dLbl>
              <c:idx val="4"/>
              <c:layout>
                <c:manualLayout>
                  <c:x val="-1.4663325455358805E-3"/>
                  <c:y val="-4.57796852646638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DC-484D-A8B9-1B1FCE0DEEC5}"/>
                </c:ext>
              </c:extLst>
            </c:dLbl>
            <c:dLbl>
              <c:idx val="5"/>
              <c:layout>
                <c:manualLayout>
                  <c:x val="4.0305142852618721E-3"/>
                  <c:y val="2.57510729613733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DDC-484D-A8B9-1B1FCE0DEEC5}"/>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'7（問4）'!$BD$29:$BD$34</c:f>
              <c:strCache>
                <c:ptCount val="6"/>
                <c:pt idx="0">
                  <c:v>100人以上</c:v>
                </c:pt>
                <c:pt idx="1">
                  <c:v>50～99人</c:v>
                </c:pt>
                <c:pt idx="2">
                  <c:v>30～49人</c:v>
                </c:pt>
                <c:pt idx="3">
                  <c:v>10～29人</c:v>
                </c:pt>
                <c:pt idx="4">
                  <c:v>5～9人</c:v>
                </c:pt>
                <c:pt idx="5">
                  <c:v>1～4人</c:v>
                </c:pt>
              </c:strCache>
            </c:strRef>
          </c:cat>
          <c:val>
            <c:numRef>
              <c:f>'7（問4）'!$BE$29:$BE$34</c:f>
              <c:numCache>
                <c:formatCode>0.0%</c:formatCode>
                <c:ptCount val="6"/>
                <c:pt idx="0">
                  <c:v>0.81944444444444442</c:v>
                </c:pt>
                <c:pt idx="1">
                  <c:v>0.34523809523809523</c:v>
                </c:pt>
                <c:pt idx="2">
                  <c:v>0.25</c:v>
                </c:pt>
                <c:pt idx="3">
                  <c:v>7.7777777777777779E-2</c:v>
                </c:pt>
                <c:pt idx="4">
                  <c:v>4.0100250626566414E-2</c:v>
                </c:pt>
                <c:pt idx="5">
                  <c:v>4.3478260869565216E-2</c:v>
                </c:pt>
              </c:numCache>
            </c:numRef>
          </c:val>
          <c:extLst>
            <c:ext xmlns:c16="http://schemas.microsoft.com/office/drawing/2014/chart" uri="{C3380CC4-5D6E-409C-BE32-E72D297353CC}">
              <c16:uniqueId val="{00000006-2DDC-484D-A8B9-1B1FCE0DEEC5}"/>
            </c:ext>
          </c:extLst>
        </c:ser>
        <c:ser>
          <c:idx val="1"/>
          <c:order val="1"/>
          <c:tx>
            <c:strRef>
              <c:f>'7（問4）'!$BF$28</c:f>
              <c:strCache>
                <c:ptCount val="1"/>
                <c:pt idx="0">
                  <c:v>雇用なし</c:v>
                </c:pt>
              </c:strCache>
            </c:strRef>
          </c:tx>
          <c:spPr>
            <a:solidFill>
              <a:schemeClr val="bg1"/>
            </a:solidFill>
            <a:ln w="12700">
              <a:solidFill>
                <a:srgbClr val="000000"/>
              </a:solidFill>
              <a:prstDash val="solid"/>
            </a:ln>
          </c:spPr>
          <c:invertIfNegative val="0"/>
          <c:dLbls>
            <c:dLbl>
              <c:idx val="0"/>
              <c:layout>
                <c:manualLayout>
                  <c:x val="2.0864811888443118E-2"/>
                  <c:y val="1.14449213161654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DDC-484D-A8B9-1B1FCE0DEEC5}"/>
                </c:ext>
              </c:extLst>
            </c:dLbl>
            <c:dLbl>
              <c:idx val="1"/>
              <c:layout>
                <c:manualLayout>
                  <c:x val="3.4481127212854681E-3"/>
                  <c:y val="-4.57796852646641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DDC-484D-A8B9-1B1FCE0DEEC5}"/>
                </c:ext>
              </c:extLst>
            </c:dLbl>
            <c:dLbl>
              <c:idx val="2"/>
              <c:layout>
                <c:manualLayout>
                  <c:x val="5.5136686011780702E-3"/>
                  <c:y val="-1.71673819742496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DDC-484D-A8B9-1B1FCE0DEEC5}"/>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'7（問4）'!$BD$29:$BD$34</c:f>
              <c:strCache>
                <c:ptCount val="6"/>
                <c:pt idx="0">
                  <c:v>100人以上</c:v>
                </c:pt>
                <c:pt idx="1">
                  <c:v>50～99人</c:v>
                </c:pt>
                <c:pt idx="2">
                  <c:v>30～49人</c:v>
                </c:pt>
                <c:pt idx="3">
                  <c:v>10～29人</c:v>
                </c:pt>
                <c:pt idx="4">
                  <c:v>5～9人</c:v>
                </c:pt>
                <c:pt idx="5">
                  <c:v>1～4人</c:v>
                </c:pt>
              </c:strCache>
            </c:strRef>
          </c:cat>
          <c:val>
            <c:numRef>
              <c:f>'7（問4）'!$BF$29:$BF$34</c:f>
              <c:numCache>
                <c:formatCode>0.0%</c:formatCode>
                <c:ptCount val="6"/>
                <c:pt idx="0">
                  <c:v>0.18055555555555555</c:v>
                </c:pt>
                <c:pt idx="1">
                  <c:v>0.65476190476190477</c:v>
                </c:pt>
                <c:pt idx="2">
                  <c:v>0.75</c:v>
                </c:pt>
                <c:pt idx="3">
                  <c:v>0.92222222222222228</c:v>
                </c:pt>
                <c:pt idx="4">
                  <c:v>0.95989974937343359</c:v>
                </c:pt>
                <c:pt idx="5">
                  <c:v>0.95652173913043481</c:v>
                </c:pt>
              </c:numCache>
            </c:numRef>
          </c:val>
          <c:extLst>
            <c:ext xmlns:c16="http://schemas.microsoft.com/office/drawing/2014/chart" uri="{C3380CC4-5D6E-409C-BE32-E72D297353CC}">
              <c16:uniqueId val="{0000000A-2DDC-484D-A8B9-1B1FCE0DEEC5}"/>
            </c:ext>
          </c:extLst>
        </c:ser>
        <c:dLbls>
          <c:showLegendKey val="0"/>
          <c:showVal val="0"/>
          <c:showCatName val="0"/>
          <c:showSerName val="0"/>
          <c:showPercent val="0"/>
          <c:showBubbleSize val="0"/>
        </c:dLbls>
        <c:gapWidth val="20"/>
        <c:overlap val="100"/>
        <c:axId val="89996288"/>
        <c:axId val="90006272"/>
      </c:barChart>
      <c:catAx>
        <c:axId val="899962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006272"/>
        <c:crosses val="autoZero"/>
        <c:auto val="1"/>
        <c:lblAlgn val="ctr"/>
        <c:lblOffset val="100"/>
        <c:tickLblSkip val="1"/>
        <c:tickMarkSkip val="1"/>
        <c:noMultiLvlLbl val="0"/>
      </c:catAx>
      <c:valAx>
        <c:axId val="90006272"/>
        <c:scaling>
          <c:orientation val="minMax"/>
          <c:max val="1"/>
          <c:min val="0"/>
        </c:scaling>
        <c:delete val="0"/>
        <c:axPos val="b"/>
        <c:numFmt formatCode="0%" sourceLinked="0"/>
        <c:majorTickMark val="in"/>
        <c:minorTickMark val="in"/>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89996288"/>
        <c:crosses val="autoZero"/>
        <c:crossBetween val="between"/>
        <c:minorUnit val="0.1"/>
      </c:valAx>
      <c:spPr>
        <a:noFill/>
        <a:ln w="25400">
          <a:noFill/>
        </a:ln>
      </c:spPr>
    </c:plotArea>
    <c:legend>
      <c:legendPos val="r"/>
      <c:layout>
        <c:manualLayout>
          <c:xMode val="edge"/>
          <c:yMode val="edge"/>
          <c:x val="0.86877954735296092"/>
          <c:y val="0.28755364806866951"/>
          <c:w val="0.1191555128007189"/>
          <c:h val="0.2403433476394850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746559905818224"/>
          <c:y val="1.3927576601671309E-2"/>
        </c:manualLayout>
      </c:layout>
      <c:overlay val="0"/>
      <c:spPr>
        <a:noFill/>
        <a:ln w="25400">
          <a:noFill/>
        </a:ln>
      </c:spPr>
    </c:title>
    <c:autoTitleDeleted val="0"/>
    <c:plotArea>
      <c:layout>
        <c:manualLayout>
          <c:layoutTarget val="inner"/>
          <c:xMode val="edge"/>
          <c:yMode val="edge"/>
          <c:x val="0.15053786022984506"/>
          <c:y val="7.2423398328690811E-2"/>
          <c:w val="0.71121458455528841"/>
          <c:h val="0.85515320334261835"/>
        </c:manualLayout>
      </c:layout>
      <c:barChart>
        <c:barDir val="bar"/>
        <c:grouping val="stacked"/>
        <c:varyColors val="0"/>
        <c:ser>
          <c:idx val="0"/>
          <c:order val="0"/>
          <c:tx>
            <c:strRef>
              <c:f>'7①（問4）'!$AZ$10</c:f>
              <c:strCache>
                <c:ptCount val="1"/>
                <c:pt idx="0">
                  <c:v>常用</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52-4B86-B352-77C7745D58FF}"/>
                </c:ext>
              </c:extLst>
            </c:dLbl>
            <c:dLbl>
              <c:idx val="1"/>
              <c:layout>
                <c:manualLayout>
                  <c:x val="3.0723578907475273E-3"/>
                  <c:y val="9.928424685074564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52-4B86-B352-77C7745D58FF}"/>
                </c:ext>
              </c:extLst>
            </c:dLbl>
            <c:dLbl>
              <c:idx val="2"/>
              <c:layout>
                <c:manualLayout>
                  <c:x val="1.2753405824271966E-2"/>
                  <c:y val="-1.00687971106675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52-4B86-B352-77C7745D58FF}"/>
                </c:ext>
              </c:extLst>
            </c:dLbl>
            <c:dLbl>
              <c:idx val="3"/>
              <c:layout>
                <c:manualLayout>
                  <c:x val="-2.87298382325517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52-4B86-B352-77C7745D58FF}"/>
                </c:ext>
              </c:extLst>
            </c:dLbl>
            <c:dLbl>
              <c:idx val="4"/>
              <c:layout>
                <c:manualLayout>
                  <c:x val="1.4278450292257593E-2"/>
                  <c:y val="-2.2211011924345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52-4B86-B352-77C7745D58FF}"/>
                </c:ext>
              </c:extLst>
            </c:dLbl>
            <c:dLbl>
              <c:idx val="5"/>
              <c:layout>
                <c:manualLayout>
                  <c:x val="3.6072910241058578E-3"/>
                  <c:y val="-6.808958792032976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52-4B86-B352-77C7745D58FF}"/>
                </c:ext>
              </c:extLst>
            </c:dLbl>
            <c:dLbl>
              <c:idx val="6"/>
              <c:layout>
                <c:manualLayout>
                  <c:x val="2.1907100322137153E-2"/>
                  <c:y val="6.8089587920329768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52-4B86-B352-77C7745D58FF}"/>
                </c:ext>
              </c:extLst>
            </c:dLbl>
            <c:dLbl>
              <c:idx val="7"/>
              <c:layout>
                <c:manualLayout>
                  <c:x val="3.072196620583717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52-4B86-B352-77C7745D58FF}"/>
                </c:ext>
              </c:extLst>
            </c:dLbl>
            <c:dLbl>
              <c:idx val="8"/>
              <c:layout>
                <c:manualLayout>
                  <c:x val="6.1262389030567127E-3"/>
                  <c:y val="-9.355237280576748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52-4B86-B352-77C7745D58FF}"/>
                </c:ext>
              </c:extLst>
            </c:dLbl>
            <c:dLbl>
              <c:idx val="9"/>
              <c:layout>
                <c:manualLayout>
                  <c:x val="-8.0397793876584439E-3"/>
                  <c:y val="-2.935158673347614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52-4B86-B352-77C7745D58FF}"/>
                </c:ext>
              </c:extLst>
            </c:dLbl>
            <c:dLbl>
              <c:idx val="10"/>
              <c:layout>
                <c:manualLayout>
                  <c:x val="9.8766686422261732E-3"/>
                  <c:y val="-4.08045094641721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752-4B86-B352-77C7745D58FF}"/>
                </c:ext>
              </c:extLst>
            </c:dLbl>
            <c:dLbl>
              <c:idx val="11"/>
              <c:layout>
                <c:manualLayout>
                  <c:x val="-1.3897795098204846E-4"/>
                  <c:y val="-4.149467388999775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52-4B86-B352-77C7745D58FF}"/>
                </c:ext>
              </c:extLst>
            </c:dLbl>
            <c:dLbl>
              <c:idx val="12"/>
              <c:layout>
                <c:manualLayout>
                  <c:x val="-7.3814069826917319E-3"/>
                  <c:y val="-2.43557623478883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752-4B86-B352-77C7745D58FF}"/>
                </c:ext>
              </c:extLst>
            </c:dLbl>
            <c:numFmt formatCode="0&quot;人&quot;;\-#;;"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'7①（問4）'!$AY$11:$AY$23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'7①（問4）'!$AZ$11:$AZ$23</c:f>
              <c:numCache>
                <c:formatCode>#,###"人"</c:formatCode>
                <c:ptCount val="13"/>
                <c:pt idx="0">
                  <c:v>0</c:v>
                </c:pt>
                <c:pt idx="1">
                  <c:v>34</c:v>
                </c:pt>
                <c:pt idx="2">
                  <c:v>57</c:v>
                </c:pt>
                <c:pt idx="3">
                  <c:v>9</c:v>
                </c:pt>
                <c:pt idx="4">
                  <c:v>38</c:v>
                </c:pt>
                <c:pt idx="5">
                  <c:v>0</c:v>
                </c:pt>
                <c:pt idx="6">
                  <c:v>0</c:v>
                </c:pt>
                <c:pt idx="7">
                  <c:v>2</c:v>
                </c:pt>
                <c:pt idx="8">
                  <c:v>30</c:v>
                </c:pt>
                <c:pt idx="9">
                  <c:v>15</c:v>
                </c:pt>
                <c:pt idx="10">
                  <c:v>4</c:v>
                </c:pt>
                <c:pt idx="11">
                  <c:v>40</c:v>
                </c:pt>
                <c:pt idx="12">
                  <c:v>14</c:v>
                </c:pt>
              </c:numCache>
            </c:numRef>
          </c:val>
          <c:extLst>
            <c:ext xmlns:c16="http://schemas.microsoft.com/office/drawing/2014/chart" uri="{C3380CC4-5D6E-409C-BE32-E72D297353CC}">
              <c16:uniqueId val="{0000000D-1752-4B86-B352-77C7745D58FF}"/>
            </c:ext>
          </c:extLst>
        </c:ser>
        <c:ser>
          <c:idx val="1"/>
          <c:order val="1"/>
          <c:tx>
            <c:strRef>
              <c:f>'7①（問4）'!$BA$10</c:f>
              <c:strCache>
                <c:ptCount val="1"/>
                <c:pt idx="0">
                  <c:v>パート等</c:v>
                </c:pt>
              </c:strCache>
            </c:strRef>
          </c:tx>
          <c:spPr>
            <a:solidFill>
              <a:schemeClr val="bg1"/>
            </a:solidFill>
            <a:ln w="12700">
              <a:solidFill>
                <a:srgbClr val="000000"/>
              </a:solidFill>
              <a:prstDash val="solid"/>
            </a:ln>
          </c:spPr>
          <c:invertIfNegative val="0"/>
          <c:dLbls>
            <c:dLbl>
              <c:idx val="1"/>
              <c:layout>
                <c:manualLayout>
                  <c:x val="3.045522535489515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752-4B86-B352-77C7745D58FF}"/>
                </c:ext>
              </c:extLst>
            </c:dLbl>
            <c:dLbl>
              <c:idx val="2"/>
              <c:layout>
                <c:manualLayout>
                  <c:x val="-2.5125891521624315E-3"/>
                  <c:y val="-7.8374604288670039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52-4B86-B352-77C7745D58FF}"/>
                </c:ext>
              </c:extLst>
            </c:dLbl>
            <c:dLbl>
              <c:idx val="3"/>
              <c:layout>
                <c:manualLayout>
                  <c:x val="2.204040857269343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752-4B86-B352-77C7745D58FF}"/>
                </c:ext>
              </c:extLst>
            </c:dLbl>
            <c:dLbl>
              <c:idx val="4"/>
              <c:layout>
                <c:manualLayout>
                  <c:x val="-1.4006313726913169E-3"/>
                  <c:y val="-3.14960629921259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52-4B86-B352-77C7745D58FF}"/>
                </c:ext>
              </c:extLst>
            </c:dLbl>
            <c:dLbl>
              <c:idx val="5"/>
              <c:layout>
                <c:manualLayout>
                  <c:x val="2.6638121847672228E-2"/>
                  <c:y val="-5.07387830003279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752-4B86-B352-77C7745D58FF}"/>
                </c:ext>
              </c:extLst>
            </c:dLbl>
            <c:dLbl>
              <c:idx val="6"/>
              <c:layout>
                <c:manualLayout>
                  <c:x val="3.0721966205837174E-2"/>
                  <c:y val="6.808958792032976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DD-4D77-AC4B-A205213DA0A8}"/>
                </c:ext>
              </c:extLst>
            </c:dLbl>
            <c:dLbl>
              <c:idx val="7"/>
              <c:layout>
                <c:manualLayout>
                  <c:x val="6.011020519825481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52-4B86-B352-77C7745D58FF}"/>
                </c:ext>
              </c:extLst>
            </c:dLbl>
            <c:dLbl>
              <c:idx val="9"/>
              <c:layout>
                <c:manualLayout>
                  <c:x val="1.02406554019457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2A-43CC-95D8-E87022BE0C4D}"/>
                </c:ext>
              </c:extLst>
            </c:dLbl>
            <c:dLbl>
              <c:idx val="10"/>
              <c:layout>
                <c:manualLayout>
                  <c:x val="3.5488144627082906E-2"/>
                  <c:y val="-3.78800839310128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752-4B86-B352-77C7745D58FF}"/>
                </c:ext>
              </c:extLst>
            </c:dLbl>
            <c:dLbl>
              <c:idx val="12"/>
              <c:layout>
                <c:manualLayout>
                  <c:x val="2.2440512195745332E-2"/>
                  <c:y val="-3.7878787878787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752-4B86-B352-77C7745D58FF}"/>
                </c:ext>
              </c:extLst>
            </c:dLbl>
            <c:numFmt formatCode="0&quot;人&quot;;\-#;;"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'7①（問4）'!$AY$11:$AY$23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'7①（問4）'!$BA$11:$BA$23</c:f>
              <c:numCache>
                <c:formatCode>#,###"人"</c:formatCode>
                <c:ptCount val="13"/>
                <c:pt idx="0">
                  <c:v>0</c:v>
                </c:pt>
                <c:pt idx="1">
                  <c:v>65</c:v>
                </c:pt>
                <c:pt idx="2">
                  <c:v>31</c:v>
                </c:pt>
                <c:pt idx="3">
                  <c:v>4</c:v>
                </c:pt>
                <c:pt idx="4">
                  <c:v>116</c:v>
                </c:pt>
                <c:pt idx="5">
                  <c:v>1</c:v>
                </c:pt>
                <c:pt idx="6">
                  <c:v>0</c:v>
                </c:pt>
                <c:pt idx="7">
                  <c:v>2</c:v>
                </c:pt>
                <c:pt idx="8">
                  <c:v>19</c:v>
                </c:pt>
                <c:pt idx="9">
                  <c:v>5</c:v>
                </c:pt>
                <c:pt idx="10">
                  <c:v>2</c:v>
                </c:pt>
                <c:pt idx="11">
                  <c:v>62</c:v>
                </c:pt>
                <c:pt idx="12">
                  <c:v>8</c:v>
                </c:pt>
              </c:numCache>
            </c:numRef>
          </c:val>
          <c:extLst>
            <c:ext xmlns:c16="http://schemas.microsoft.com/office/drawing/2014/chart" uri="{C3380CC4-5D6E-409C-BE32-E72D297353CC}">
              <c16:uniqueId val="{00000016-1752-4B86-B352-77C7745D58FF}"/>
            </c:ext>
          </c:extLst>
        </c:ser>
        <c:dLbls>
          <c:showLegendKey val="0"/>
          <c:showVal val="0"/>
          <c:showCatName val="0"/>
          <c:showSerName val="0"/>
          <c:showPercent val="0"/>
          <c:showBubbleSize val="0"/>
        </c:dLbls>
        <c:gapWidth val="20"/>
        <c:overlap val="100"/>
        <c:axId val="31878144"/>
        <c:axId val="31900416"/>
      </c:barChart>
      <c:catAx>
        <c:axId val="318781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00416"/>
        <c:crosses val="autoZero"/>
        <c:auto val="1"/>
        <c:lblAlgn val="ctr"/>
        <c:lblOffset val="100"/>
        <c:tickLblSkip val="1"/>
        <c:tickMarkSkip val="1"/>
        <c:noMultiLvlLbl val="0"/>
      </c:catAx>
      <c:valAx>
        <c:axId val="31900416"/>
        <c:scaling>
          <c:orientation val="minMax"/>
          <c:min val="0"/>
        </c:scaling>
        <c:delete val="0"/>
        <c:axPos val="b"/>
        <c:numFmt formatCode="#,###&quot;社&quot;"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1878144"/>
        <c:crosses val="autoZero"/>
        <c:crossBetween val="between"/>
        <c:majorUnit val="10"/>
      </c:valAx>
      <c:spPr>
        <a:noFill/>
        <a:ln w="25400">
          <a:noFill/>
        </a:ln>
      </c:spPr>
    </c:plotArea>
    <c:legend>
      <c:legendPos val="r"/>
      <c:layout>
        <c:manualLayout>
          <c:xMode val="edge"/>
          <c:yMode val="edge"/>
          <c:x val="0.86943293378650244"/>
          <c:y val="0.47075208913649025"/>
          <c:w val="0.12135192778322068"/>
          <c:h val="0.15041782729805009"/>
        </c:manualLayout>
      </c:layout>
      <c:overlay val="0"/>
      <c:spPr>
        <a:solidFill>
          <a:srgbClr val="FFFFFF"/>
        </a:solidFill>
        <a:ln w="3175">
          <a:solidFill>
            <a:srgbClr val="000000"/>
          </a:solidFill>
          <a:prstDash val="solid"/>
        </a:ln>
      </c:spPr>
      <c:txPr>
        <a:bodyPr/>
        <a:lstStyle/>
        <a:p>
          <a:pPr>
            <a:defRPr sz="9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630473822351156"/>
          <c:y val="2.1459227467811159E-2"/>
        </c:manualLayout>
      </c:layout>
      <c:overlay val="0"/>
      <c:spPr>
        <a:noFill/>
        <a:ln w="25400">
          <a:noFill/>
        </a:ln>
      </c:spPr>
    </c:title>
    <c:autoTitleDeleted val="0"/>
    <c:plotArea>
      <c:layout>
        <c:manualLayout>
          <c:layoutTarget val="inner"/>
          <c:xMode val="edge"/>
          <c:yMode val="edge"/>
          <c:x val="0.14027169982516119"/>
          <c:y val="0.13304721030042918"/>
          <c:w val="0.71342488190646491"/>
          <c:h val="0.74678111587982832"/>
        </c:manualLayout>
      </c:layout>
      <c:barChart>
        <c:barDir val="bar"/>
        <c:grouping val="stacked"/>
        <c:varyColors val="0"/>
        <c:ser>
          <c:idx val="0"/>
          <c:order val="0"/>
          <c:tx>
            <c:strRef>
              <c:f>'7①（問4）'!$AZ$28</c:f>
              <c:strCache>
                <c:ptCount val="1"/>
                <c:pt idx="0">
                  <c:v>常用</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1.9049813343467812E-2"/>
                  <c:y val="4.294098430829193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D3-4F0C-B7B1-751F2FB20F52}"/>
                </c:ext>
              </c:extLst>
            </c:dLbl>
            <c:dLbl>
              <c:idx val="1"/>
              <c:layout>
                <c:manualLayout>
                  <c:x val="5.3419758601127533E-3"/>
                  <c:y val="1.86002500760355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D3-4F0C-B7B1-751F2FB20F52}"/>
                </c:ext>
              </c:extLst>
            </c:dLbl>
            <c:dLbl>
              <c:idx val="2"/>
              <c:layout>
                <c:manualLayout>
                  <c:x val="-1.8652193362707489E-3"/>
                  <c:y val="4.294098430829193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D3-4F0C-B7B1-751F2FB20F52}"/>
                </c:ext>
              </c:extLst>
            </c:dLbl>
            <c:dLbl>
              <c:idx val="3"/>
              <c:layout>
                <c:manualLayout>
                  <c:x val="-3.7077944442465054E-3"/>
                  <c:y val="1.860025007603715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D3-4F0C-B7B1-751F2FB20F52}"/>
                </c:ext>
              </c:extLst>
            </c:dLbl>
            <c:dLbl>
              <c:idx val="4"/>
              <c:layout>
                <c:manualLayout>
                  <c:x val="-4.2130932728431571E-3"/>
                  <c:y val="1.86002500760366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D3-4F0C-B7B1-751F2FB20F52}"/>
                </c:ext>
              </c:extLst>
            </c:dLbl>
            <c:dLbl>
              <c:idx val="5"/>
              <c:layout>
                <c:manualLayout>
                  <c:x val="2.9690858778399307E-3"/>
                  <c:y val="1.86002500760366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D3-4F0C-B7B1-751F2FB20F52}"/>
                </c:ext>
              </c:extLst>
            </c:dLbl>
            <c:numFmt formatCode="0&quot;人&quot;;\-#;;"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'7①（問4）'!$AY$29:$AY$34</c:f>
              <c:strCache>
                <c:ptCount val="6"/>
                <c:pt idx="0">
                  <c:v>100人以上</c:v>
                </c:pt>
                <c:pt idx="1">
                  <c:v>50～99人</c:v>
                </c:pt>
                <c:pt idx="2">
                  <c:v>30～49人</c:v>
                </c:pt>
                <c:pt idx="3">
                  <c:v>10～29人</c:v>
                </c:pt>
                <c:pt idx="4">
                  <c:v>5～9人</c:v>
                </c:pt>
                <c:pt idx="5">
                  <c:v>1～4人</c:v>
                </c:pt>
              </c:strCache>
            </c:strRef>
          </c:cat>
          <c:val>
            <c:numRef>
              <c:f>'7①（問4）'!$AZ$29:$AZ$34</c:f>
              <c:numCache>
                <c:formatCode>#,###"人"</c:formatCode>
                <c:ptCount val="6"/>
                <c:pt idx="0">
                  <c:v>133</c:v>
                </c:pt>
                <c:pt idx="1">
                  <c:v>26</c:v>
                </c:pt>
                <c:pt idx="2">
                  <c:v>29</c:v>
                </c:pt>
                <c:pt idx="3">
                  <c:v>33</c:v>
                </c:pt>
                <c:pt idx="4">
                  <c:v>14</c:v>
                </c:pt>
                <c:pt idx="5">
                  <c:v>8</c:v>
                </c:pt>
              </c:numCache>
            </c:numRef>
          </c:val>
          <c:extLst>
            <c:ext xmlns:c16="http://schemas.microsoft.com/office/drawing/2014/chart" uri="{C3380CC4-5D6E-409C-BE32-E72D297353CC}">
              <c16:uniqueId val="{00000006-8BD3-4F0C-B7B1-751F2FB20F52}"/>
            </c:ext>
          </c:extLst>
        </c:ser>
        <c:ser>
          <c:idx val="1"/>
          <c:order val="1"/>
          <c:tx>
            <c:strRef>
              <c:f>'7①（問4）'!$BA$28</c:f>
              <c:strCache>
                <c:ptCount val="1"/>
                <c:pt idx="0">
                  <c:v>パート等</c:v>
                </c:pt>
              </c:strCache>
            </c:strRef>
          </c:tx>
          <c:spPr>
            <a:solidFill>
              <a:schemeClr val="bg1"/>
            </a:solidFill>
            <a:ln w="12700">
              <a:solidFill>
                <a:srgbClr val="000000"/>
              </a:solidFill>
              <a:prstDash val="solid"/>
            </a:ln>
          </c:spPr>
          <c:invertIfNegative val="0"/>
          <c:dLbls>
            <c:dLbl>
              <c:idx val="0"/>
              <c:layout>
                <c:manualLayout>
                  <c:x val="-9.5827840524459335E-3"/>
                  <c:y val="4.294098430829193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D3-4F0C-B7B1-751F2FB20F52}"/>
                </c:ext>
              </c:extLst>
            </c:dLbl>
            <c:dLbl>
              <c:idx val="1"/>
              <c:layout>
                <c:manualLayout>
                  <c:x val="2.9060063029393447E-3"/>
                  <c:y val="-2.4318204859586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D3-4F0C-B7B1-751F2FB20F52}"/>
                </c:ext>
              </c:extLst>
            </c:dLbl>
            <c:dLbl>
              <c:idx val="2"/>
              <c:layout>
                <c:manualLayout>
                  <c:x val="5.2514716462140334E-3"/>
                  <c:y val="1.86002500760359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BD3-4F0C-B7B1-751F2FB20F52}"/>
                </c:ext>
              </c:extLst>
            </c:dLbl>
            <c:dLbl>
              <c:idx val="3"/>
              <c:layout>
                <c:manualLayout>
                  <c:x val="-3.1271850873901951E-3"/>
                  <c:y val="1.86002500760368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BD3-4F0C-B7B1-751F2FB20F52}"/>
                </c:ext>
              </c:extLst>
            </c:dLbl>
            <c:dLbl>
              <c:idx val="4"/>
              <c:layout>
                <c:manualLayout>
                  <c:x val="-1.7695751831925987E-3"/>
                  <c:y val="4.294098430829193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BD3-4F0C-B7B1-751F2FB20F52}"/>
                </c:ext>
              </c:extLst>
            </c:dLbl>
            <c:dLbl>
              <c:idx val="5"/>
              <c:layout>
                <c:manualLayout>
                  <c:x val="3.2174028129183352E-2"/>
                  <c:y val="1.859920571153095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BD3-4F0C-B7B1-751F2FB20F52}"/>
                </c:ext>
              </c:extLst>
            </c:dLbl>
            <c:numFmt formatCode="0&quot;人&quot;;\-#;;"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'7①（問4）'!$AY$29:$AY$34</c:f>
              <c:strCache>
                <c:ptCount val="6"/>
                <c:pt idx="0">
                  <c:v>100人以上</c:v>
                </c:pt>
                <c:pt idx="1">
                  <c:v>50～99人</c:v>
                </c:pt>
                <c:pt idx="2">
                  <c:v>30～49人</c:v>
                </c:pt>
                <c:pt idx="3">
                  <c:v>10～29人</c:v>
                </c:pt>
                <c:pt idx="4">
                  <c:v>5～9人</c:v>
                </c:pt>
                <c:pt idx="5">
                  <c:v>1～4人</c:v>
                </c:pt>
              </c:strCache>
            </c:strRef>
          </c:cat>
          <c:val>
            <c:numRef>
              <c:f>'7①（問4）'!$BA$29:$BA$34</c:f>
              <c:numCache>
                <c:formatCode>#,###"人"</c:formatCode>
                <c:ptCount val="6"/>
                <c:pt idx="0">
                  <c:v>127</c:v>
                </c:pt>
                <c:pt idx="1">
                  <c:v>11</c:v>
                </c:pt>
                <c:pt idx="2">
                  <c:v>85</c:v>
                </c:pt>
                <c:pt idx="3">
                  <c:v>74</c:v>
                </c:pt>
                <c:pt idx="4">
                  <c:v>14</c:v>
                </c:pt>
                <c:pt idx="5">
                  <c:v>4</c:v>
                </c:pt>
              </c:numCache>
            </c:numRef>
          </c:val>
          <c:extLst>
            <c:ext xmlns:c16="http://schemas.microsoft.com/office/drawing/2014/chart" uri="{C3380CC4-5D6E-409C-BE32-E72D297353CC}">
              <c16:uniqueId val="{0000000D-8BD3-4F0C-B7B1-751F2FB20F52}"/>
            </c:ext>
          </c:extLst>
        </c:ser>
        <c:dLbls>
          <c:showLegendKey val="0"/>
          <c:showVal val="0"/>
          <c:showCatName val="0"/>
          <c:showSerName val="0"/>
          <c:showPercent val="0"/>
          <c:showBubbleSize val="0"/>
        </c:dLbls>
        <c:gapWidth val="20"/>
        <c:overlap val="100"/>
        <c:axId val="91322624"/>
        <c:axId val="89935872"/>
      </c:barChart>
      <c:catAx>
        <c:axId val="913226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935872"/>
        <c:crosses val="autoZero"/>
        <c:auto val="1"/>
        <c:lblAlgn val="ctr"/>
        <c:lblOffset val="100"/>
        <c:tickLblSkip val="1"/>
        <c:tickMarkSkip val="1"/>
        <c:noMultiLvlLbl val="0"/>
      </c:catAx>
      <c:valAx>
        <c:axId val="89935872"/>
        <c:scaling>
          <c:orientation val="minMax"/>
        </c:scaling>
        <c:delete val="0"/>
        <c:axPos val="b"/>
        <c:numFmt formatCode="#,###&quot;人&quot;"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322624"/>
        <c:crosses val="autoZero"/>
        <c:crossBetween val="between"/>
        <c:majorUnit val="20"/>
      </c:valAx>
      <c:spPr>
        <a:noFill/>
        <a:ln w="25400">
          <a:noFill/>
        </a:ln>
      </c:spPr>
    </c:plotArea>
    <c:legend>
      <c:legendPos val="r"/>
      <c:layout>
        <c:manualLayout>
          <c:xMode val="edge"/>
          <c:yMode val="edge"/>
          <c:x val="0.86877956818865132"/>
          <c:y val="0.28755364806866951"/>
          <c:w val="0.11915555447209969"/>
          <c:h val="0.2403433476394850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29211746522411131"/>
          <c:y val="1.4925373134328358E-2"/>
        </c:manualLayout>
      </c:layout>
      <c:overlay val="0"/>
      <c:spPr>
        <a:noFill/>
        <a:ln w="25400">
          <a:noFill/>
        </a:ln>
      </c:spPr>
    </c:title>
    <c:autoTitleDeleted val="0"/>
    <c:plotArea>
      <c:layout>
        <c:manualLayout>
          <c:layoutTarget val="inner"/>
          <c:xMode val="edge"/>
          <c:yMode val="edge"/>
          <c:x val="0.15146831530139104"/>
          <c:y val="0.11044776119402985"/>
          <c:w val="0.71561051004636789"/>
          <c:h val="0.81194029850746263"/>
        </c:manualLayout>
      </c:layout>
      <c:barChart>
        <c:barDir val="bar"/>
        <c:grouping val="stacked"/>
        <c:varyColors val="0"/>
        <c:ser>
          <c:idx val="0"/>
          <c:order val="0"/>
          <c:tx>
            <c:strRef>
              <c:f>'8（問5）'!$BA$10</c:f>
              <c:strCache>
                <c:ptCount val="1"/>
                <c:pt idx="0">
                  <c:v>雇用あり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2.472952086553325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92-4A16-8523-AA3B3BE21D25}"/>
                </c:ext>
              </c:extLst>
            </c:dLbl>
            <c:dLbl>
              <c:idx val="8"/>
              <c:layout>
                <c:manualLayout>
                  <c:x val="2.060793405461121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92-4A16-8523-AA3B3BE21D25}"/>
                </c:ext>
              </c:extLst>
            </c:dLbl>
            <c:dLbl>
              <c:idx val="9"/>
              <c:layout>
                <c:manualLayout>
                  <c:x val="8.243173621844410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92-4A16-8523-AA3B3BE21D25}"/>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'8（問5）'!$AZ$11:$AZ$23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'8（問5）'!$BA$11:$BA$23</c:f>
              <c:numCache>
                <c:formatCode>0.0%</c:formatCode>
                <c:ptCount val="13"/>
                <c:pt idx="0">
                  <c:v>0</c:v>
                </c:pt>
                <c:pt idx="1">
                  <c:v>0.15079365079365079</c:v>
                </c:pt>
                <c:pt idx="2">
                  <c:v>0.1103448275862069</c:v>
                </c:pt>
                <c:pt idx="3">
                  <c:v>0.14285714285714285</c:v>
                </c:pt>
                <c:pt idx="4">
                  <c:v>0.11049723756906077</c:v>
                </c:pt>
                <c:pt idx="5">
                  <c:v>0.11428571428571428</c:v>
                </c:pt>
                <c:pt idx="6">
                  <c:v>0</c:v>
                </c:pt>
                <c:pt idx="7">
                  <c:v>9.5238095238095233E-2</c:v>
                </c:pt>
                <c:pt idx="8">
                  <c:v>9.5435684647302899E-2</c:v>
                </c:pt>
                <c:pt idx="9">
                  <c:v>7.6923076923076927E-2</c:v>
                </c:pt>
                <c:pt idx="10">
                  <c:v>0.15384615384615385</c:v>
                </c:pt>
                <c:pt idx="11">
                  <c:v>0.27894736842105261</c:v>
                </c:pt>
                <c:pt idx="12">
                  <c:v>0.13080168776371309</c:v>
                </c:pt>
              </c:numCache>
            </c:numRef>
          </c:val>
          <c:extLst>
            <c:ext xmlns:c16="http://schemas.microsoft.com/office/drawing/2014/chart" uri="{C3380CC4-5D6E-409C-BE32-E72D297353CC}">
              <c16:uniqueId val="{00000003-D792-4A16-8523-AA3B3BE21D25}"/>
            </c:ext>
          </c:extLst>
        </c:ser>
        <c:ser>
          <c:idx val="1"/>
          <c:order val="1"/>
          <c:tx>
            <c:strRef>
              <c:f>'8（問5）'!$BB$10</c:f>
              <c:strCache>
                <c:ptCount val="1"/>
                <c:pt idx="0">
                  <c:v>雇用なし</c:v>
                </c:pt>
              </c:strCache>
            </c:strRef>
          </c:tx>
          <c:spPr>
            <a:solidFill>
              <a:schemeClr val="bg1"/>
            </a:solidFill>
            <a:ln w="12700">
              <a:solidFill>
                <a:srgbClr val="000000"/>
              </a:solidFill>
              <a:prstDash val="solid"/>
            </a:ln>
          </c:spPr>
          <c:invertIfNegative val="0"/>
          <c:dLbls>
            <c:dLbl>
              <c:idx val="3"/>
              <c:layout>
                <c:manualLayout>
                  <c:x val="3.0294866109772809E-2"/>
                  <c:y val="-4.848777390914981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92-4A16-8523-AA3B3BE21D25}"/>
                </c:ext>
              </c:extLst>
            </c:dLbl>
            <c:dLbl>
              <c:idx val="5"/>
              <c:layout>
                <c:manualLayout>
                  <c:x val="3.09119010819165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92-4A16-8523-AA3B3BE21D25}"/>
                </c:ext>
              </c:extLst>
            </c:dLbl>
            <c:dLbl>
              <c:idx val="6"/>
              <c:layout>
                <c:manualLayout>
                  <c:x val="6.6524682869046319E-3"/>
                  <c:y val="-1.99004975124378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92-4A16-8523-AA3B3BE21D25}"/>
                </c:ext>
              </c:extLst>
            </c:dLbl>
            <c:dLbl>
              <c:idx val="7"/>
              <c:layout>
                <c:manualLayout>
                  <c:x val="1.1165202523200581E-2"/>
                  <c:y val="1.56158695650818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92-4A16-8523-AA3B3BE21D25}"/>
                </c:ext>
              </c:extLst>
            </c:dLbl>
            <c:dLbl>
              <c:idx val="9"/>
              <c:layout>
                <c:manualLayout>
                  <c:x val="1.4307098784213025E-2"/>
                  <c:y val="2.09723038351552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92-4A16-8523-AA3B3BE21D25}"/>
                </c:ext>
              </c:extLst>
            </c:dLbl>
            <c:dLbl>
              <c:idx val="10"/>
              <c:layout>
                <c:manualLayout>
                  <c:x val="9.5852856105506125E-3"/>
                  <c:y val="4.85290085008030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92-4A16-8523-AA3B3BE21D25}"/>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'8（問5）'!$AZ$11:$AZ$23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'8（問5）'!$BB$11:$BB$23</c:f>
              <c:numCache>
                <c:formatCode>0.0%</c:formatCode>
                <c:ptCount val="13"/>
                <c:pt idx="0">
                  <c:v>0</c:v>
                </c:pt>
                <c:pt idx="1">
                  <c:v>0.84920634920634919</c:v>
                </c:pt>
                <c:pt idx="2">
                  <c:v>0.8896551724137931</c:v>
                </c:pt>
                <c:pt idx="3">
                  <c:v>0.8571428571428571</c:v>
                </c:pt>
                <c:pt idx="4">
                  <c:v>0.88950276243093918</c:v>
                </c:pt>
                <c:pt idx="5">
                  <c:v>0.88571428571428568</c:v>
                </c:pt>
                <c:pt idx="6">
                  <c:v>1</c:v>
                </c:pt>
                <c:pt idx="7">
                  <c:v>0.90476190476190477</c:v>
                </c:pt>
                <c:pt idx="8">
                  <c:v>0.9045643153526971</c:v>
                </c:pt>
                <c:pt idx="9">
                  <c:v>0.92307692307692313</c:v>
                </c:pt>
                <c:pt idx="10">
                  <c:v>0.84615384615384615</c:v>
                </c:pt>
                <c:pt idx="11">
                  <c:v>0.72105263157894739</c:v>
                </c:pt>
                <c:pt idx="12">
                  <c:v>0.86919831223628696</c:v>
                </c:pt>
              </c:numCache>
            </c:numRef>
          </c:val>
          <c:extLst>
            <c:ext xmlns:c16="http://schemas.microsoft.com/office/drawing/2014/chart" uri="{C3380CC4-5D6E-409C-BE32-E72D297353CC}">
              <c16:uniqueId val="{0000000A-D792-4A16-8523-AA3B3BE21D25}"/>
            </c:ext>
          </c:extLst>
        </c:ser>
        <c:dLbls>
          <c:showLegendKey val="0"/>
          <c:showVal val="0"/>
          <c:showCatName val="0"/>
          <c:showSerName val="0"/>
          <c:showPercent val="0"/>
          <c:showBubbleSize val="0"/>
        </c:dLbls>
        <c:gapWidth val="20"/>
        <c:overlap val="100"/>
        <c:axId val="91536000"/>
        <c:axId val="91545984"/>
      </c:barChart>
      <c:catAx>
        <c:axId val="915360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545984"/>
        <c:crosses val="autoZero"/>
        <c:auto val="1"/>
        <c:lblAlgn val="ctr"/>
        <c:lblOffset val="100"/>
        <c:tickLblSkip val="1"/>
        <c:tickMarkSkip val="1"/>
        <c:noMultiLvlLbl val="0"/>
      </c:catAx>
      <c:valAx>
        <c:axId val="91545984"/>
        <c:scaling>
          <c:orientation val="minMax"/>
          <c:max val="1"/>
          <c:min val="0"/>
        </c:scaling>
        <c:delete val="0"/>
        <c:axPos val="b"/>
        <c:numFmt formatCode="0%" sourceLinked="0"/>
        <c:majorTickMark val="in"/>
        <c:minorTickMark val="in"/>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91536000"/>
        <c:crosses val="autoZero"/>
        <c:crossBetween val="between"/>
        <c:minorUnit val="0.1"/>
      </c:valAx>
      <c:spPr>
        <a:noFill/>
        <a:ln w="25400">
          <a:noFill/>
        </a:ln>
      </c:spPr>
    </c:plotArea>
    <c:legend>
      <c:legendPos val="r"/>
      <c:layout>
        <c:manualLayout>
          <c:xMode val="edge"/>
          <c:yMode val="edge"/>
          <c:x val="0.87635239567233381"/>
          <c:y val="0.40298507462686567"/>
          <c:w val="0.12210200927357029"/>
          <c:h val="0.1611940298507463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2812982998454407"/>
          <c:y val="2.2727272727272728E-2"/>
        </c:manualLayout>
      </c:layout>
      <c:overlay val="0"/>
      <c:spPr>
        <a:noFill/>
        <a:ln w="25400">
          <a:noFill/>
        </a:ln>
      </c:spPr>
    </c:title>
    <c:autoTitleDeleted val="0"/>
    <c:plotArea>
      <c:layout>
        <c:manualLayout>
          <c:layoutTarget val="inner"/>
          <c:xMode val="edge"/>
          <c:yMode val="edge"/>
          <c:x val="0.14683153013910355"/>
          <c:y val="0.12272754511617791"/>
          <c:w val="0.71097372488408039"/>
          <c:h val="0.75000166459886497"/>
        </c:manualLayout>
      </c:layout>
      <c:barChart>
        <c:barDir val="bar"/>
        <c:grouping val="stacked"/>
        <c:varyColors val="0"/>
        <c:ser>
          <c:idx val="0"/>
          <c:order val="0"/>
          <c:tx>
            <c:strRef>
              <c:f>'8（問5）'!$BA$28</c:f>
              <c:strCache>
                <c:ptCount val="1"/>
                <c:pt idx="0">
                  <c:v>雇用あり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1.568490955632091E-2"/>
                  <c:y val="-1.43947853565068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E4-41B3-AC39-CE33EB8507F9}"/>
                </c:ext>
              </c:extLst>
            </c:dLbl>
            <c:dLbl>
              <c:idx val="1"/>
              <c:layout>
                <c:manualLayout>
                  <c:x val="1.6371948869606117E-2"/>
                  <c:y val="8.332149547092362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E4-41B3-AC39-CE33EB8507F9}"/>
                </c:ext>
              </c:extLst>
            </c:dLbl>
            <c:dLbl>
              <c:idx val="2"/>
              <c:layout>
                <c:manualLayout>
                  <c:x val="1.623541349568746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E4-41B3-AC39-CE33EB8507F9}"/>
                </c:ext>
              </c:extLst>
            </c:dLbl>
            <c:dLbl>
              <c:idx val="3"/>
              <c:layout>
                <c:manualLayout>
                  <c:x val="5.20926383429273E-3"/>
                  <c:y val="8.331373014964587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E4-41B3-AC39-CE33EB8507F9}"/>
                </c:ext>
              </c:extLst>
            </c:dLbl>
            <c:dLbl>
              <c:idx val="4"/>
              <c:layout>
                <c:manualLayout>
                  <c:x val="1.4196594822865068E-2"/>
                  <c:y val="-1.439633842076132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E4-41B3-AC39-CE33EB8507F9}"/>
                </c:ext>
              </c:extLst>
            </c:dLbl>
            <c:dLbl>
              <c:idx val="5"/>
              <c:layout>
                <c:manualLayout>
                  <c:x val="1.4883471868953011E-2"/>
                  <c:y val="-5.227392030541636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E4-41B3-AC39-CE33EB8507F9}"/>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'8（問5）'!$AZ$29:$AZ$34</c:f>
              <c:strCache>
                <c:ptCount val="6"/>
                <c:pt idx="0">
                  <c:v>100人以上</c:v>
                </c:pt>
                <c:pt idx="1">
                  <c:v>50～99人</c:v>
                </c:pt>
                <c:pt idx="2">
                  <c:v>30～49人</c:v>
                </c:pt>
                <c:pt idx="3">
                  <c:v>10～29人</c:v>
                </c:pt>
                <c:pt idx="4">
                  <c:v>5～9人</c:v>
                </c:pt>
                <c:pt idx="5">
                  <c:v>1～4人</c:v>
                </c:pt>
              </c:strCache>
            </c:strRef>
          </c:cat>
          <c:val>
            <c:numRef>
              <c:f>'8（問5）'!$BA$29:$BA$34</c:f>
              <c:numCache>
                <c:formatCode>0.0%</c:formatCode>
                <c:ptCount val="6"/>
                <c:pt idx="0">
                  <c:v>0.52777777777777779</c:v>
                </c:pt>
                <c:pt idx="1">
                  <c:v>0.33333333333333331</c:v>
                </c:pt>
                <c:pt idx="2">
                  <c:v>0.2767857142857143</c:v>
                </c:pt>
                <c:pt idx="3">
                  <c:v>0.13555555555555557</c:v>
                </c:pt>
                <c:pt idx="4">
                  <c:v>4.5112781954887216E-2</c:v>
                </c:pt>
                <c:pt idx="5">
                  <c:v>1.2422360248447204E-2</c:v>
                </c:pt>
              </c:numCache>
            </c:numRef>
          </c:val>
          <c:extLst>
            <c:ext xmlns:c16="http://schemas.microsoft.com/office/drawing/2014/chart" uri="{C3380CC4-5D6E-409C-BE32-E72D297353CC}">
              <c16:uniqueId val="{00000006-F3E4-41B3-AC39-CE33EB8507F9}"/>
            </c:ext>
          </c:extLst>
        </c:ser>
        <c:ser>
          <c:idx val="1"/>
          <c:order val="1"/>
          <c:tx>
            <c:strRef>
              <c:f>'8（問5）'!$BB$28</c:f>
              <c:strCache>
                <c:ptCount val="1"/>
                <c:pt idx="0">
                  <c:v>雇用なし</c:v>
                </c:pt>
              </c:strCache>
            </c:strRef>
          </c:tx>
          <c:spPr>
            <a:solidFill>
              <a:schemeClr val="bg1"/>
            </a:solidFill>
            <a:ln w="12700">
              <a:solidFill>
                <a:srgbClr val="000000"/>
              </a:solidFill>
              <a:prstDash val="solid"/>
            </a:ln>
          </c:spPr>
          <c:invertIfNegative val="0"/>
          <c:dLbls>
            <c:dLbl>
              <c:idx val="0"/>
              <c:layout>
                <c:manualLayout>
                  <c:x val="1.6429066923048838E-2"/>
                  <c:y val="-4.46957766642806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E4-41B3-AC39-CE33EB8507F9}"/>
                </c:ext>
              </c:extLst>
            </c:dLbl>
            <c:dLbl>
              <c:idx val="1"/>
              <c:layout>
                <c:manualLayout>
                  <c:x val="1.1677883386678675E-2"/>
                  <c:y val="-3.71224051539012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E4-41B3-AC39-CE33EB8507F9}"/>
                </c:ext>
              </c:extLst>
            </c:dLbl>
            <c:dLbl>
              <c:idx val="2"/>
              <c:layout>
                <c:manualLayout>
                  <c:x val="2.5126379750476397E-2"/>
                  <c:y val="-2.899907781797545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E4-41B3-AC39-CE33EB8507F9}"/>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'8（問5）'!$AZ$29:$AZ$34</c:f>
              <c:strCache>
                <c:ptCount val="6"/>
                <c:pt idx="0">
                  <c:v>100人以上</c:v>
                </c:pt>
                <c:pt idx="1">
                  <c:v>50～99人</c:v>
                </c:pt>
                <c:pt idx="2">
                  <c:v>30～49人</c:v>
                </c:pt>
                <c:pt idx="3">
                  <c:v>10～29人</c:v>
                </c:pt>
                <c:pt idx="4">
                  <c:v>5～9人</c:v>
                </c:pt>
                <c:pt idx="5">
                  <c:v>1～4人</c:v>
                </c:pt>
              </c:strCache>
            </c:strRef>
          </c:cat>
          <c:val>
            <c:numRef>
              <c:f>'8（問5）'!$BB$29:$BB$34</c:f>
              <c:numCache>
                <c:formatCode>0.0%</c:formatCode>
                <c:ptCount val="6"/>
                <c:pt idx="0">
                  <c:v>0.47222222222222221</c:v>
                </c:pt>
                <c:pt idx="1">
                  <c:v>0.66666666666666663</c:v>
                </c:pt>
                <c:pt idx="2">
                  <c:v>0.7232142857142857</c:v>
                </c:pt>
                <c:pt idx="3">
                  <c:v>0.86444444444444446</c:v>
                </c:pt>
                <c:pt idx="4">
                  <c:v>0.95488721804511278</c:v>
                </c:pt>
                <c:pt idx="5">
                  <c:v>0.98757763975155277</c:v>
                </c:pt>
              </c:numCache>
            </c:numRef>
          </c:val>
          <c:extLst>
            <c:ext xmlns:c16="http://schemas.microsoft.com/office/drawing/2014/chart" uri="{C3380CC4-5D6E-409C-BE32-E72D297353CC}">
              <c16:uniqueId val="{0000000A-F3E4-41B3-AC39-CE33EB8507F9}"/>
            </c:ext>
          </c:extLst>
        </c:ser>
        <c:dLbls>
          <c:showLegendKey val="0"/>
          <c:showVal val="0"/>
          <c:showCatName val="0"/>
          <c:showSerName val="0"/>
          <c:showPercent val="0"/>
          <c:showBubbleSize val="0"/>
        </c:dLbls>
        <c:gapWidth val="50"/>
        <c:overlap val="100"/>
        <c:axId val="91977216"/>
        <c:axId val="91978752"/>
      </c:barChart>
      <c:catAx>
        <c:axId val="919772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978752"/>
        <c:crosses val="autoZero"/>
        <c:auto val="1"/>
        <c:lblAlgn val="ctr"/>
        <c:lblOffset val="100"/>
        <c:tickLblSkip val="1"/>
        <c:tickMarkSkip val="1"/>
        <c:noMultiLvlLbl val="0"/>
      </c:catAx>
      <c:valAx>
        <c:axId val="91978752"/>
        <c:scaling>
          <c:orientation val="minMax"/>
          <c:max val="1"/>
          <c:min val="0"/>
        </c:scaling>
        <c:delete val="0"/>
        <c:axPos val="b"/>
        <c:numFmt formatCode="0%" sourceLinked="0"/>
        <c:majorTickMark val="in"/>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977216"/>
        <c:crosses val="autoZero"/>
        <c:crossBetween val="between"/>
        <c:minorUnit val="0.1"/>
      </c:valAx>
      <c:spPr>
        <a:noFill/>
        <a:ln w="25400">
          <a:noFill/>
        </a:ln>
      </c:spPr>
    </c:plotArea>
    <c:legend>
      <c:legendPos val="r"/>
      <c:layout>
        <c:manualLayout>
          <c:xMode val="edge"/>
          <c:yMode val="edge"/>
          <c:x val="0.87635239567233381"/>
          <c:y val="0.3878797423049391"/>
          <c:w val="0.12210200927357029"/>
          <c:h val="0.23636411357671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584415584415584"/>
          <c:y val="4.4117647058823532E-2"/>
        </c:manualLayout>
      </c:layout>
      <c:overlay val="0"/>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406926406926407"/>
          <c:y val="0.16339972209356182"/>
          <c:w val="0.53463203463203468"/>
          <c:h val="0.80719314497452521"/>
        </c:manualLayout>
      </c:layout>
      <c:pie3DChart>
        <c:varyColors val="1"/>
        <c:ser>
          <c:idx val="0"/>
          <c:order val="0"/>
          <c:tx>
            <c:strRef>
              <c:f>'8（問5）'!$AZ$6</c:f>
              <c:strCache>
                <c:ptCount val="1"/>
                <c:pt idx="0">
                  <c:v>全　体</c:v>
                </c:pt>
              </c:strCache>
            </c:strRef>
          </c:tx>
          <c:spPr>
            <a:pattFill prst="pct60">
              <a:fgClr>
                <a:schemeClr val="tx1"/>
              </a:fgClr>
              <a:bgClr>
                <a:schemeClr val="bg1"/>
              </a:bgClr>
            </a:pattFill>
            <a:ln w="12700">
              <a:solidFill>
                <a:srgbClr val="000000"/>
              </a:solidFill>
              <a:prstDash val="solid"/>
            </a:ln>
          </c:spPr>
          <c:dPt>
            <c:idx val="0"/>
            <c:bubble3D val="0"/>
            <c:extLst>
              <c:ext xmlns:c16="http://schemas.microsoft.com/office/drawing/2014/chart" uri="{C3380CC4-5D6E-409C-BE32-E72D297353CC}">
                <c16:uniqueId val="{00000000-6D29-43ED-9621-7E523B4F2898}"/>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2-6D29-43ED-9621-7E523B4F2898}"/>
              </c:ext>
            </c:extLst>
          </c:dPt>
          <c:dLbls>
            <c:dLbl>
              <c:idx val="0"/>
              <c:layout>
                <c:manualLayout>
                  <c:x val="8.239629137266917E-2"/>
                  <c:y val="-5.282538212135248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D29-43ED-9621-7E523B4F2898}"/>
                </c:ext>
              </c:extLst>
            </c:dLbl>
            <c:dLbl>
              <c:idx val="1"/>
              <c:layout>
                <c:manualLayout>
                  <c:x val="-4.6563724988921841E-2"/>
                  <c:y val="-6.536462353970474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D29-43ED-9621-7E523B4F2898}"/>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'8（問5）'!$BA$5:$BB$5</c:f>
              <c:strCache>
                <c:ptCount val="2"/>
                <c:pt idx="0">
                  <c:v>雇用あり</c:v>
                </c:pt>
                <c:pt idx="1">
                  <c:v>雇用なし</c:v>
                </c:pt>
              </c:strCache>
            </c:strRef>
          </c:cat>
          <c:val>
            <c:numRef>
              <c:f>'8（問5）'!$BA$6:$BB$6</c:f>
              <c:numCache>
                <c:formatCode>0.0%</c:formatCode>
                <c:ptCount val="2"/>
                <c:pt idx="0">
                  <c:v>0.13928012519561817</c:v>
                </c:pt>
                <c:pt idx="1">
                  <c:v>0.86071987480438183</c:v>
                </c:pt>
              </c:numCache>
            </c:numRef>
          </c:val>
          <c:extLst>
            <c:ext xmlns:c16="http://schemas.microsoft.com/office/drawing/2014/chart" uri="{C3380CC4-5D6E-409C-BE32-E72D297353CC}">
              <c16:uniqueId val="{00000003-6D29-43ED-9621-7E523B4F289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2835497835497831"/>
          <c:y val="0.40196284287993411"/>
          <c:w val="0.21266250809557896"/>
          <c:h val="0.20007822551592813"/>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589681608947816"/>
          <c:y val="1.4705882352941176E-2"/>
        </c:manualLayout>
      </c:layout>
      <c:overlay val="0"/>
      <c:spPr>
        <a:noFill/>
        <a:ln w="25400">
          <a:noFill/>
        </a:ln>
      </c:spPr>
    </c:title>
    <c:autoTitleDeleted val="0"/>
    <c:plotArea>
      <c:layout>
        <c:manualLayout>
          <c:layoutTarget val="inner"/>
          <c:xMode val="edge"/>
          <c:yMode val="edge"/>
          <c:x val="0.14893628073372847"/>
          <c:y val="8.2353059445455318E-2"/>
          <c:w val="0.74620116163531303"/>
          <c:h val="0.83823649792695587"/>
        </c:manualLayout>
      </c:layout>
      <c:barChart>
        <c:barDir val="bar"/>
        <c:grouping val="stacked"/>
        <c:varyColors val="0"/>
        <c:ser>
          <c:idx val="0"/>
          <c:order val="0"/>
          <c:tx>
            <c:strRef>
              <c:f>'9（問4）'!$AZ$10</c:f>
              <c:strCache>
                <c:ptCount val="1"/>
                <c:pt idx="0">
                  <c:v>雇用あり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1.418439716312056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A7-4146-9A16-81ECDB4727F8}"/>
                </c:ext>
              </c:extLst>
            </c:dLbl>
            <c:dLbl>
              <c:idx val="5"/>
              <c:layout>
                <c:manualLayout>
                  <c:x val="2.026342451874366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A7-4146-9A16-81ECDB4727F8}"/>
                </c:ext>
              </c:extLst>
            </c:dLbl>
            <c:dLbl>
              <c:idx val="7"/>
              <c:layout>
                <c:manualLayout>
                  <c:x val="6.079027355623100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A7-4146-9A16-81ECDB4727F8}"/>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'9（問4）'!$AY$11:$AY$23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'9（問4）'!$AZ$11:$AZ$23</c:f>
              <c:numCache>
                <c:formatCode>0.0%</c:formatCode>
                <c:ptCount val="13"/>
                <c:pt idx="0">
                  <c:v>0</c:v>
                </c:pt>
                <c:pt idx="1">
                  <c:v>0.22222222222222221</c:v>
                </c:pt>
                <c:pt idx="2">
                  <c:v>0.22068965517241379</c:v>
                </c:pt>
                <c:pt idx="3">
                  <c:v>0.11904761904761904</c:v>
                </c:pt>
                <c:pt idx="4">
                  <c:v>0.25966850828729282</c:v>
                </c:pt>
                <c:pt idx="5">
                  <c:v>5.7142857142857141E-2</c:v>
                </c:pt>
                <c:pt idx="6">
                  <c:v>0</c:v>
                </c:pt>
                <c:pt idx="7">
                  <c:v>0.19047619047619047</c:v>
                </c:pt>
                <c:pt idx="8">
                  <c:v>0.16597510373443983</c:v>
                </c:pt>
                <c:pt idx="9">
                  <c:v>0.26923076923076922</c:v>
                </c:pt>
                <c:pt idx="10">
                  <c:v>0.30769230769230771</c:v>
                </c:pt>
                <c:pt idx="11">
                  <c:v>0.23157894736842105</c:v>
                </c:pt>
                <c:pt idx="12">
                  <c:v>0.24894514767932491</c:v>
                </c:pt>
              </c:numCache>
            </c:numRef>
          </c:val>
          <c:extLst>
            <c:ext xmlns:c16="http://schemas.microsoft.com/office/drawing/2014/chart" uri="{C3380CC4-5D6E-409C-BE32-E72D297353CC}">
              <c16:uniqueId val="{00000003-4EA7-4146-9A16-81ECDB4727F8}"/>
            </c:ext>
          </c:extLst>
        </c:ser>
        <c:ser>
          <c:idx val="1"/>
          <c:order val="1"/>
          <c:tx>
            <c:strRef>
              <c:f>'9（問4）'!$BA$10</c:f>
              <c:strCache>
                <c:ptCount val="1"/>
                <c:pt idx="0">
                  <c:v>雇用なし</c:v>
                </c:pt>
              </c:strCache>
            </c:strRef>
          </c:tx>
          <c:spPr>
            <a:solidFill>
              <a:schemeClr val="bg1"/>
            </a:solidFill>
            <a:ln w="12700">
              <a:solidFill>
                <a:srgbClr val="000000"/>
              </a:solidFill>
              <a:prstDash val="solid"/>
            </a:ln>
          </c:spPr>
          <c:invertIfNegative val="0"/>
          <c:dLbls>
            <c:dLbl>
              <c:idx val="1"/>
              <c:layout>
                <c:manualLayout>
                  <c:x val="-8.105369807497467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A7-4146-9A16-81ECDB4727F8}"/>
                </c:ext>
              </c:extLst>
            </c:dLbl>
            <c:dLbl>
              <c:idx val="3"/>
              <c:layout>
                <c:manualLayout>
                  <c:x val="1.4695450302754709E-2"/>
                  <c:y val="-9.878029952138335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A7-4146-9A16-81ECDB4727F8}"/>
                </c:ext>
              </c:extLst>
            </c:dLbl>
            <c:dLbl>
              <c:idx val="5"/>
              <c:layout>
                <c:manualLayout>
                  <c:x val="8.105369807497467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A7-4146-9A16-81ECDB4727F8}"/>
                </c:ext>
              </c:extLst>
            </c:dLbl>
            <c:dLbl>
              <c:idx val="6"/>
              <c:layout>
                <c:manualLayout>
                  <c:x val="8.0257521001364188E-3"/>
                  <c:y val="-1.66651227420101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A7-4146-9A16-81ECDB4727F8}"/>
                </c:ext>
              </c:extLst>
            </c:dLbl>
            <c:dLbl>
              <c:idx val="7"/>
              <c:layout>
                <c:manualLayout>
                  <c:x val="3.2089286711501491E-2"/>
                  <c:y val="-9.124594719777675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A7-4146-9A16-81ECDB4727F8}"/>
                </c:ext>
              </c:extLst>
            </c:dLbl>
            <c:dLbl>
              <c:idx val="8"/>
              <c:layout>
                <c:manualLayout>
                  <c:x val="-8.105369807497467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A7-4146-9A16-81ECDB4727F8}"/>
                </c:ext>
              </c:extLst>
            </c:dLbl>
            <c:dLbl>
              <c:idx val="9"/>
              <c:layout>
                <c:manualLayout>
                  <c:x val="1.9259188346137584E-2"/>
                  <c:y val="-2.345221553188204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EA7-4146-9A16-81ECDB4727F8}"/>
                </c:ext>
              </c:extLst>
            </c:dLbl>
            <c:dLbl>
              <c:idx val="10"/>
              <c:layout>
                <c:manualLayout>
                  <c:x val="3.2427542301893111E-2"/>
                  <c:y val="-6.10776594102207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EA7-4146-9A16-81ECDB4727F8}"/>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'9（問4）'!$AY$11:$AY$23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'9（問4）'!$BA$11:$BA$23</c:f>
              <c:numCache>
                <c:formatCode>0.0%</c:formatCode>
                <c:ptCount val="13"/>
                <c:pt idx="0">
                  <c:v>0</c:v>
                </c:pt>
                <c:pt idx="1">
                  <c:v>0.77777777777777779</c:v>
                </c:pt>
                <c:pt idx="2">
                  <c:v>0.77931034482758621</c:v>
                </c:pt>
                <c:pt idx="3">
                  <c:v>0.88095238095238093</c:v>
                </c:pt>
                <c:pt idx="4">
                  <c:v>0.74033149171270718</c:v>
                </c:pt>
                <c:pt idx="5">
                  <c:v>0.94285714285714284</c:v>
                </c:pt>
                <c:pt idx="6">
                  <c:v>1</c:v>
                </c:pt>
                <c:pt idx="7">
                  <c:v>0.80952380952380953</c:v>
                </c:pt>
                <c:pt idx="8">
                  <c:v>0.8340248962655602</c:v>
                </c:pt>
                <c:pt idx="9">
                  <c:v>0.73076923076923073</c:v>
                </c:pt>
                <c:pt idx="10">
                  <c:v>0.69230769230769229</c:v>
                </c:pt>
                <c:pt idx="11">
                  <c:v>0.76842105263157889</c:v>
                </c:pt>
                <c:pt idx="12">
                  <c:v>0.75105485232067515</c:v>
                </c:pt>
              </c:numCache>
            </c:numRef>
          </c:val>
          <c:extLst>
            <c:ext xmlns:c16="http://schemas.microsoft.com/office/drawing/2014/chart" uri="{C3380CC4-5D6E-409C-BE32-E72D297353CC}">
              <c16:uniqueId val="{0000000C-4EA7-4146-9A16-81ECDB4727F8}"/>
            </c:ext>
          </c:extLst>
        </c:ser>
        <c:dLbls>
          <c:showLegendKey val="0"/>
          <c:showVal val="0"/>
          <c:showCatName val="0"/>
          <c:showSerName val="0"/>
          <c:showPercent val="0"/>
          <c:showBubbleSize val="0"/>
        </c:dLbls>
        <c:gapWidth val="20"/>
        <c:overlap val="100"/>
        <c:axId val="100447360"/>
        <c:axId val="100448896"/>
      </c:barChart>
      <c:catAx>
        <c:axId val="1004473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448896"/>
        <c:crosses val="autoZero"/>
        <c:auto val="1"/>
        <c:lblAlgn val="ctr"/>
        <c:lblOffset val="100"/>
        <c:tickLblSkip val="1"/>
        <c:tickMarkSkip val="1"/>
        <c:noMultiLvlLbl val="0"/>
      </c:catAx>
      <c:valAx>
        <c:axId val="100448896"/>
        <c:scaling>
          <c:orientation val="minMax"/>
          <c:max val="1"/>
          <c:min val="0"/>
        </c:scaling>
        <c:delete val="0"/>
        <c:axPos val="b"/>
        <c:numFmt formatCode="0%" sourceLinked="0"/>
        <c:majorTickMark val="in"/>
        <c:minorTickMark val="in"/>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00447360"/>
        <c:crosses val="autoZero"/>
        <c:crossBetween val="between"/>
        <c:minorUnit val="0.1"/>
      </c:valAx>
      <c:spPr>
        <a:noFill/>
        <a:ln w="25400">
          <a:noFill/>
        </a:ln>
      </c:spPr>
    </c:plotArea>
    <c:legend>
      <c:legendPos val="r"/>
      <c:layout>
        <c:manualLayout>
          <c:xMode val="edge"/>
          <c:yMode val="edge"/>
          <c:x val="0.89767034439843951"/>
          <c:y val="0.27352972054963715"/>
          <c:w val="9.7771023302938187E-2"/>
          <c:h val="0.3833339509031959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3226105163820809"/>
          <c:y val="2.4526509186351707E-2"/>
        </c:manualLayout>
      </c:layout>
      <c:overlay val="0"/>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604759003978371"/>
          <c:y val="0.20504346712758467"/>
          <c:w val="0.49415247162872555"/>
          <c:h val="0.7949565328724153"/>
        </c:manualLayout>
      </c:layout>
      <c:pie3DChart>
        <c:varyColors val="1"/>
        <c:ser>
          <c:idx val="0"/>
          <c:order val="0"/>
          <c:tx>
            <c:strRef>
              <c:f>'1（問2）'!$BC$6</c:f>
              <c:strCache>
                <c:ptCount val="1"/>
                <c:pt idx="0">
                  <c:v>従業員構成</c:v>
                </c:pt>
              </c:strCache>
            </c:strRef>
          </c:tx>
          <c:spPr>
            <a:solidFill>
              <a:srgbClr val="9999FF"/>
            </a:solidFill>
            <a:ln w="12700">
              <a:solidFill>
                <a:srgbClr val="000000"/>
              </a:solidFill>
              <a:prstDash val="solid"/>
            </a:ln>
          </c:spPr>
          <c:dPt>
            <c:idx val="0"/>
            <c:bubble3D val="0"/>
            <c:spPr>
              <a:solidFill>
                <a:srgbClr val="FFFFFF"/>
              </a:solidFill>
              <a:ln w="12700">
                <a:solidFill>
                  <a:srgbClr val="000000"/>
                </a:solidFill>
                <a:prstDash val="solid"/>
              </a:ln>
            </c:spPr>
            <c:extLst>
              <c:ext xmlns:c16="http://schemas.microsoft.com/office/drawing/2014/chart" uri="{C3380CC4-5D6E-409C-BE32-E72D297353CC}">
                <c16:uniqueId val="{00000001-A852-4C86-BA29-082CCC70B59C}"/>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A852-4C86-BA29-082CCC70B59C}"/>
              </c:ext>
            </c:extLst>
          </c:dPt>
          <c:dPt>
            <c:idx val="2"/>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A852-4C86-BA29-082CCC70B59C}"/>
              </c:ext>
            </c:extLst>
          </c:dPt>
          <c:dPt>
            <c:idx val="3"/>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A852-4C86-BA29-082CCC70B59C}"/>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A852-4C86-BA29-082CCC70B59C}"/>
              </c:ext>
            </c:extLst>
          </c:dPt>
          <c:dLbls>
            <c:dLbl>
              <c:idx val="0"/>
              <c:layout>
                <c:manualLayout>
                  <c:x val="-0.18323097864915883"/>
                  <c:y val="-0.21598770885346649"/>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852-4C86-BA29-082CCC70B59C}"/>
                </c:ext>
              </c:extLst>
            </c:dLbl>
            <c:dLbl>
              <c:idx val="1"/>
              <c:layout>
                <c:manualLayout>
                  <c:x val="-2.2037843860109964E-2"/>
                  <c:y val="5.1770188340883129E-2"/>
                </c:manualLayout>
              </c:layout>
              <c:numFmt formatCode="0.0%;\-#;;" sourceLinked="0"/>
              <c:spPr>
                <a:solidFill>
                  <a:sysClr val="window" lastClr="FFFFFF"/>
                </a:solidFill>
                <a:ln w="317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852-4C86-BA29-082CCC70B59C}"/>
                </c:ext>
              </c:extLst>
            </c:dLbl>
            <c:dLbl>
              <c:idx val="2"/>
              <c:layout>
                <c:manualLayout>
                  <c:x val="-8.0622548585921161E-2"/>
                  <c:y val="3.326509186351704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852-4C86-BA29-082CCC70B59C}"/>
                </c:ext>
              </c:extLst>
            </c:dLbl>
            <c:dLbl>
              <c:idx val="3"/>
              <c:layout>
                <c:manualLayout>
                  <c:x val="4.6785514170279277E-2"/>
                  <c:y val="-0.1166131233595800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852-4C86-BA29-082CCC70B59C}"/>
                </c:ext>
              </c:extLst>
            </c:dLbl>
            <c:dLbl>
              <c:idx val="4"/>
              <c:layout>
                <c:manualLayout>
                  <c:x val="0.22076380901825468"/>
                  <c:y val="-1.202572178477691E-2"/>
                </c:manualLayout>
              </c:layout>
              <c:numFmt formatCode="0.0%;\-#;;" sourceLinked="0"/>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A852-4C86-BA29-082CCC70B59C}"/>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'1（問2）'!$BD$5:$BH$5</c:f>
              <c:strCache>
                <c:ptCount val="5"/>
                <c:pt idx="0">
                  <c:v>常用従業員</c:v>
                </c:pt>
                <c:pt idx="1">
                  <c:v>パート</c:v>
                </c:pt>
                <c:pt idx="2">
                  <c:v>臨時従業員</c:v>
                </c:pt>
                <c:pt idx="3">
                  <c:v>派遣従業員</c:v>
                </c:pt>
                <c:pt idx="4">
                  <c:v>その他従業員</c:v>
                </c:pt>
              </c:strCache>
            </c:strRef>
          </c:cat>
          <c:val>
            <c:numRef>
              <c:f>'1（問2）'!$BD$6:$BH$6</c:f>
              <c:numCache>
                <c:formatCode>0.0%</c:formatCode>
                <c:ptCount val="5"/>
                <c:pt idx="0">
                  <c:v>0.66521590297814071</c:v>
                </c:pt>
                <c:pt idx="1">
                  <c:v>0.30463592351704238</c:v>
                </c:pt>
                <c:pt idx="2">
                  <c:v>4.9635679006308376E-3</c:v>
                </c:pt>
                <c:pt idx="3">
                  <c:v>1.2298889921267544E-2</c:v>
                </c:pt>
                <c:pt idx="4">
                  <c:v>1.2885715682918479E-2</c:v>
                </c:pt>
              </c:numCache>
            </c:numRef>
          </c:val>
          <c:extLst>
            <c:ext xmlns:c16="http://schemas.microsoft.com/office/drawing/2014/chart" uri="{C3380CC4-5D6E-409C-BE32-E72D297353CC}">
              <c16:uniqueId val="{0000000A-A852-4C86-BA29-082CCC70B59C}"/>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1513433011884742"/>
          <c:y val="0.1766745406824147"/>
          <c:w val="0.2427299536996077"/>
          <c:h val="0.5560246719160104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151531058617673"/>
          <c:y val="2.2935779816513763E-2"/>
        </c:manualLayout>
      </c:layout>
      <c:overlay val="0"/>
      <c:spPr>
        <a:noFill/>
        <a:ln w="25400">
          <a:noFill/>
        </a:ln>
      </c:spPr>
    </c:title>
    <c:autoTitleDeleted val="0"/>
    <c:plotArea>
      <c:layout>
        <c:manualLayout>
          <c:layoutTarget val="inner"/>
          <c:xMode val="edge"/>
          <c:yMode val="edge"/>
          <c:x val="0.14090929940414804"/>
          <c:y val="9.1743119266055051E-2"/>
          <c:w val="0.75303141724582334"/>
          <c:h val="0.7844036697247706"/>
        </c:manualLayout>
      </c:layout>
      <c:barChart>
        <c:barDir val="bar"/>
        <c:grouping val="stacked"/>
        <c:varyColors val="0"/>
        <c:ser>
          <c:idx val="0"/>
          <c:order val="0"/>
          <c:tx>
            <c:strRef>
              <c:f>'9（問4）'!$AZ$28</c:f>
              <c:strCache>
                <c:ptCount val="1"/>
                <c:pt idx="0">
                  <c:v>雇用あり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0"/>
              <c:layout>
                <c:manualLayout>
                  <c:x val="7.9419952254762474E-3"/>
                  <c:y val="8.413397866551351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9F-4451-98A3-1CEE93BBC8E8}"/>
                </c:ext>
              </c:extLst>
            </c:dLbl>
            <c:dLbl>
              <c:idx val="1"/>
              <c:layout>
                <c:manualLayout>
                  <c:x val="8.754352108364062E-4"/>
                  <c:y val="-1.452478990584956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9F-4451-98A3-1CEE93BBC8E8}"/>
                </c:ext>
              </c:extLst>
            </c:dLbl>
            <c:dLbl>
              <c:idx val="2"/>
              <c:layout>
                <c:manualLayout>
                  <c:x val="6.2522106272291491E-3"/>
                  <c:y val="8.413397866550373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9F-4451-98A3-1CEE93BBC8E8}"/>
                </c:ext>
              </c:extLst>
            </c:dLbl>
            <c:dLbl>
              <c:idx val="3"/>
              <c:layout>
                <c:manualLayout>
                  <c:x val="-5.3198636542428372E-3"/>
                  <c:y val="-1.452478990584887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9F-4451-98A3-1CEE93BBC8E8}"/>
                </c:ext>
              </c:extLst>
            </c:dLbl>
            <c:dLbl>
              <c:idx val="4"/>
              <c:layout>
                <c:manualLayout>
                  <c:x val="9.8280366909033281E-4"/>
                  <c:y val="8.413397866551060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9F-4451-98A3-1CEE93BBC8E8}"/>
                </c:ext>
              </c:extLst>
            </c:dLbl>
            <c:dLbl>
              <c:idx val="5"/>
              <c:layout>
                <c:manualLayout>
                  <c:x val="1.2013998250218722E-2"/>
                  <c:y val="-1.45296058176215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9F-4451-98A3-1CEE93BBC8E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'9（問4）'!$AY$29:$AY$34</c:f>
              <c:strCache>
                <c:ptCount val="6"/>
                <c:pt idx="0">
                  <c:v>100人以上</c:v>
                </c:pt>
                <c:pt idx="1">
                  <c:v>50～99人</c:v>
                </c:pt>
                <c:pt idx="2">
                  <c:v>30～49人</c:v>
                </c:pt>
                <c:pt idx="3">
                  <c:v>10～29人</c:v>
                </c:pt>
                <c:pt idx="4">
                  <c:v>5～9人</c:v>
                </c:pt>
                <c:pt idx="5">
                  <c:v>1～4人</c:v>
                </c:pt>
              </c:strCache>
            </c:strRef>
          </c:cat>
          <c:val>
            <c:numRef>
              <c:f>'9（問4）'!$AZ$29:$AZ$34</c:f>
              <c:numCache>
                <c:formatCode>0.0%</c:formatCode>
                <c:ptCount val="6"/>
                <c:pt idx="0">
                  <c:v>0.59722222222222221</c:v>
                </c:pt>
                <c:pt idx="1">
                  <c:v>0.48809523809523808</c:v>
                </c:pt>
                <c:pt idx="2">
                  <c:v>0.36607142857142855</c:v>
                </c:pt>
                <c:pt idx="3">
                  <c:v>0.23777777777777778</c:v>
                </c:pt>
                <c:pt idx="4">
                  <c:v>7.7694235588972427E-2</c:v>
                </c:pt>
                <c:pt idx="5">
                  <c:v>5.5900621118012424E-2</c:v>
                </c:pt>
              </c:numCache>
            </c:numRef>
          </c:val>
          <c:extLst>
            <c:ext xmlns:c16="http://schemas.microsoft.com/office/drawing/2014/chart" uri="{C3380CC4-5D6E-409C-BE32-E72D297353CC}">
              <c16:uniqueId val="{00000006-089F-4451-98A3-1CEE93BBC8E8}"/>
            </c:ext>
          </c:extLst>
        </c:ser>
        <c:ser>
          <c:idx val="1"/>
          <c:order val="1"/>
          <c:tx>
            <c:strRef>
              <c:f>'9（問4）'!$BA$28</c:f>
              <c:strCache>
                <c:ptCount val="1"/>
                <c:pt idx="0">
                  <c:v>雇用なし</c:v>
                </c:pt>
              </c:strCache>
            </c:strRef>
          </c:tx>
          <c:spPr>
            <a:solidFill>
              <a:schemeClr val="bg1"/>
            </a:solidFill>
            <a:ln w="12700">
              <a:solidFill>
                <a:srgbClr val="000000"/>
              </a:solidFill>
              <a:prstDash val="solid"/>
            </a:ln>
          </c:spPr>
          <c:invertIfNegative val="0"/>
          <c:dLbls>
            <c:dLbl>
              <c:idx val="0"/>
              <c:layout>
                <c:manualLayout>
                  <c:x val="1.267891513560805E-2"/>
                  <c:y val="5.42849574995786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89F-4451-98A3-1CEE93BBC8E8}"/>
                </c:ext>
              </c:extLst>
            </c:dLbl>
            <c:dLbl>
              <c:idx val="1"/>
              <c:layout>
                <c:manualLayout>
                  <c:x val="2.2685118905591715E-3"/>
                  <c:y val="-1.45247899058489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9F-4451-98A3-1CEE93BBC8E8}"/>
                </c:ext>
              </c:extLst>
            </c:dLbl>
            <c:dLbl>
              <c:idx val="2"/>
              <c:layout>
                <c:manualLayout>
                  <c:x val="-1.6201383917919352E-3"/>
                  <c:y val="-6.877122011124755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9F-4451-98A3-1CEE93BBC8E8}"/>
                </c:ext>
              </c:extLst>
            </c:dLbl>
            <c:numFmt formatCode="0.0%;\-#;;" sourceLinked="0"/>
            <c:spPr>
              <a:solidFill>
                <a:sysClr val="window" lastClr="FFFFFF"/>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'9（問4）'!$AY$29:$AY$34</c:f>
              <c:strCache>
                <c:ptCount val="6"/>
                <c:pt idx="0">
                  <c:v>100人以上</c:v>
                </c:pt>
                <c:pt idx="1">
                  <c:v>50～99人</c:v>
                </c:pt>
                <c:pt idx="2">
                  <c:v>30～49人</c:v>
                </c:pt>
                <c:pt idx="3">
                  <c:v>10～29人</c:v>
                </c:pt>
                <c:pt idx="4">
                  <c:v>5～9人</c:v>
                </c:pt>
                <c:pt idx="5">
                  <c:v>1～4人</c:v>
                </c:pt>
              </c:strCache>
            </c:strRef>
          </c:cat>
          <c:val>
            <c:numRef>
              <c:f>'9（問4）'!$BA$29:$BA$34</c:f>
              <c:numCache>
                <c:formatCode>0.0%</c:formatCode>
                <c:ptCount val="6"/>
                <c:pt idx="0">
                  <c:v>0.40277777777777779</c:v>
                </c:pt>
                <c:pt idx="1">
                  <c:v>0.51190476190476186</c:v>
                </c:pt>
                <c:pt idx="2">
                  <c:v>0.6339285714285714</c:v>
                </c:pt>
                <c:pt idx="3">
                  <c:v>0.76222222222222225</c:v>
                </c:pt>
                <c:pt idx="4">
                  <c:v>0.92230576441102752</c:v>
                </c:pt>
                <c:pt idx="5">
                  <c:v>0.94409937888198758</c:v>
                </c:pt>
              </c:numCache>
            </c:numRef>
          </c:val>
          <c:extLst>
            <c:ext xmlns:c16="http://schemas.microsoft.com/office/drawing/2014/chart" uri="{C3380CC4-5D6E-409C-BE32-E72D297353CC}">
              <c16:uniqueId val="{0000000A-089F-4451-98A3-1CEE93BBC8E8}"/>
            </c:ext>
          </c:extLst>
        </c:ser>
        <c:dLbls>
          <c:showLegendKey val="0"/>
          <c:showVal val="0"/>
          <c:showCatName val="0"/>
          <c:showSerName val="0"/>
          <c:showPercent val="0"/>
          <c:showBubbleSize val="0"/>
        </c:dLbls>
        <c:gapWidth val="50"/>
        <c:overlap val="100"/>
        <c:axId val="100704256"/>
        <c:axId val="100705792"/>
      </c:barChart>
      <c:catAx>
        <c:axId val="1007042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705792"/>
        <c:crosses val="autoZero"/>
        <c:auto val="1"/>
        <c:lblAlgn val="ctr"/>
        <c:lblOffset val="100"/>
        <c:tickLblSkip val="1"/>
        <c:tickMarkSkip val="1"/>
        <c:noMultiLvlLbl val="0"/>
      </c:catAx>
      <c:valAx>
        <c:axId val="100705792"/>
        <c:scaling>
          <c:orientation val="minMax"/>
          <c:max val="1"/>
          <c:min val="0"/>
        </c:scaling>
        <c:delete val="0"/>
        <c:axPos val="b"/>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00704256"/>
        <c:crosses val="autoZero"/>
        <c:crossBetween val="between"/>
        <c:minorUnit val="0.1"/>
      </c:valAx>
      <c:spPr>
        <a:noFill/>
        <a:ln w="25400">
          <a:noFill/>
        </a:ln>
      </c:spPr>
    </c:plotArea>
    <c:legend>
      <c:legendPos val="r"/>
      <c:layout>
        <c:manualLayout>
          <c:xMode val="edge"/>
          <c:yMode val="edge"/>
          <c:x val="0.89747602004294913"/>
          <c:y val="0.11773700305810397"/>
          <c:w val="9.6969856040722169E-2"/>
          <c:h val="0.6850152905198776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696390658174096"/>
          <c:y val="2.3450586264656615E-2"/>
        </c:manualLayout>
      </c:layout>
      <c:overlay val="0"/>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4543524416135881"/>
          <c:y val="0.15075429641646554"/>
          <c:w val="0.52229299363057324"/>
          <c:h val="0.82412218573180862"/>
        </c:manualLayout>
      </c:layout>
      <c:pie3DChart>
        <c:varyColors val="1"/>
        <c:ser>
          <c:idx val="0"/>
          <c:order val="0"/>
          <c:tx>
            <c:strRef>
              <c:f>'9（問4）'!$AY$6</c:f>
              <c:strCache>
                <c:ptCount val="1"/>
                <c:pt idx="0">
                  <c:v>全　体</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1-B55A-4FCD-9A34-F3162B7E3FED}"/>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B55A-4FCD-9A34-F3162B7E3FED}"/>
              </c:ext>
            </c:extLst>
          </c:dPt>
          <c:dLbls>
            <c:dLbl>
              <c:idx val="0"/>
              <c:layout>
                <c:manualLayout>
                  <c:x val="5.4877375996790212E-2"/>
                  <c:y val="-1.96536488215354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5A-4FCD-9A34-F3162B7E3FED}"/>
                </c:ext>
              </c:extLst>
            </c:dLbl>
            <c:dLbl>
              <c:idx val="1"/>
              <c:layout>
                <c:manualLayout>
                  <c:x val="-6.0752963204440208E-2"/>
                  <c:y val="1.319827483876073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55A-4FCD-9A34-F3162B7E3FED}"/>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'9（問4）'!$AZ$5:$BA$5</c:f>
              <c:strCache>
                <c:ptCount val="2"/>
                <c:pt idx="0">
                  <c:v>雇用あり</c:v>
                </c:pt>
                <c:pt idx="1">
                  <c:v>雇用なし</c:v>
                </c:pt>
              </c:strCache>
            </c:strRef>
          </c:cat>
          <c:val>
            <c:numRef>
              <c:f>'9（問4）'!$AZ$6:$BA$6</c:f>
              <c:numCache>
                <c:formatCode>0.0%</c:formatCode>
                <c:ptCount val="2"/>
                <c:pt idx="0">
                  <c:v>0.21283255086071987</c:v>
                </c:pt>
                <c:pt idx="1">
                  <c:v>0.78716744913928016</c:v>
                </c:pt>
              </c:numCache>
            </c:numRef>
          </c:val>
          <c:extLst>
            <c:ext xmlns:c16="http://schemas.microsoft.com/office/drawing/2014/chart" uri="{C3380CC4-5D6E-409C-BE32-E72D297353CC}">
              <c16:uniqueId val="{00000004-B55A-4FCD-9A34-F3162B7E3FED}"/>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673036093418254"/>
          <c:y val="0.51256386921484054"/>
          <c:w val="0.20859889329120485"/>
          <c:h val="0.20510531660929321"/>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3441558441558439"/>
          <c:y val="3.7953795379537955E-2"/>
        </c:manualLayout>
      </c:layout>
      <c:overlay val="0"/>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4502164502164502"/>
          <c:y val="0.1914196616512045"/>
          <c:w val="0.52922077922077926"/>
          <c:h val="0.80693225228034615"/>
        </c:manualLayout>
      </c:layout>
      <c:pie3DChart>
        <c:varyColors val="1"/>
        <c:ser>
          <c:idx val="0"/>
          <c:order val="0"/>
          <c:tx>
            <c:strRef>
              <c:f>'10（問7）'!$BB$6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98C3-4B77-BD02-9766BDEB5759}"/>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98C3-4B77-BD02-9766BDEB5759}"/>
              </c:ext>
            </c:extLst>
          </c:dPt>
          <c:dPt>
            <c:idx val="2"/>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98C3-4B77-BD02-9766BDEB5759}"/>
              </c:ext>
            </c:extLst>
          </c:dPt>
          <c:dLbls>
            <c:dLbl>
              <c:idx val="0"/>
              <c:layout>
                <c:manualLayout>
                  <c:x val="0.25911340627876051"/>
                  <c:y val="-8.118603986382902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8C3-4B77-BD02-9766BDEB5759}"/>
                </c:ext>
              </c:extLst>
            </c:dLbl>
            <c:dLbl>
              <c:idx val="1"/>
              <c:layout>
                <c:manualLayout>
                  <c:x val="-0.11421515492381634"/>
                  <c:y val="-1.380941243730672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8C3-4B77-BD02-9766BDEB5759}"/>
                </c:ext>
              </c:extLst>
            </c:dLbl>
            <c:dLbl>
              <c:idx val="2"/>
              <c:layout>
                <c:manualLayout>
                  <c:x val="0.2461891127245458"/>
                  <c:y val="2.351602089342794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8C3-4B77-BD02-9766BDEB5759}"/>
                </c:ext>
              </c:extLst>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'10（問7）'!$BC$5:$BE$5</c:f>
              <c:strCache>
                <c:ptCount val="3"/>
                <c:pt idx="0">
                  <c:v>あり</c:v>
                </c:pt>
                <c:pt idx="1">
                  <c:v>なし</c:v>
                </c:pt>
                <c:pt idx="2">
                  <c:v>無回答</c:v>
                </c:pt>
              </c:strCache>
            </c:strRef>
          </c:cat>
          <c:val>
            <c:numRef>
              <c:f>'10（問7）'!$BC$6:$BE$6</c:f>
              <c:numCache>
                <c:formatCode>0.0%</c:formatCode>
                <c:ptCount val="3"/>
                <c:pt idx="0">
                  <c:v>0.892018779342723</c:v>
                </c:pt>
                <c:pt idx="1">
                  <c:v>8.4507042253521125E-2</c:v>
                </c:pt>
                <c:pt idx="2">
                  <c:v>2.3474178403755867E-2</c:v>
                </c:pt>
              </c:numCache>
            </c:numRef>
          </c:val>
          <c:extLst>
            <c:ext xmlns:c16="http://schemas.microsoft.com/office/drawing/2014/chart" uri="{C3380CC4-5D6E-409C-BE32-E72D297353CC}">
              <c16:uniqueId val="{00000006-98C3-4B77-BD02-9766BDEB5759}"/>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5324675324675328"/>
          <c:y val="0.31188170785582492"/>
          <c:w val="0.18467532467532466"/>
          <c:h val="0.30308879706868319"/>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069607411025209"/>
          <c:y val="1.2562814070351759E-2"/>
        </c:manualLayout>
      </c:layout>
      <c:overlay val="0"/>
      <c:spPr>
        <a:noFill/>
        <a:ln w="25400">
          <a:noFill/>
        </a:ln>
      </c:spPr>
    </c:title>
    <c:autoTitleDeleted val="0"/>
    <c:plotArea>
      <c:layout>
        <c:manualLayout>
          <c:layoutTarget val="inner"/>
          <c:xMode val="edge"/>
          <c:yMode val="edge"/>
          <c:x val="0.14826032132032529"/>
          <c:y val="6.78391959798995E-2"/>
          <c:w val="0.72314728154199481"/>
          <c:h val="0.86180904522613067"/>
        </c:manualLayout>
      </c:layout>
      <c:barChart>
        <c:barDir val="bar"/>
        <c:grouping val="percentStacked"/>
        <c:varyColors val="0"/>
        <c:ser>
          <c:idx val="0"/>
          <c:order val="0"/>
          <c:tx>
            <c:strRef>
              <c:f>'10（問7）'!$BC$10</c:f>
              <c:strCache>
                <c:ptCount val="1"/>
                <c:pt idx="0">
                  <c:v>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'10（問7）'!$BB$11:$BB$23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'10（問7）'!$BC$11:$BC$23</c:f>
              <c:numCache>
                <c:formatCode>0.0%</c:formatCode>
                <c:ptCount val="13"/>
                <c:pt idx="0">
                  <c:v>0</c:v>
                </c:pt>
                <c:pt idx="1">
                  <c:v>0.88095238095238093</c:v>
                </c:pt>
                <c:pt idx="2">
                  <c:v>0.8413793103448276</c:v>
                </c:pt>
                <c:pt idx="3">
                  <c:v>0.90476190476190477</c:v>
                </c:pt>
                <c:pt idx="4">
                  <c:v>0.93370165745856348</c:v>
                </c:pt>
                <c:pt idx="5">
                  <c:v>0.7142857142857143</c:v>
                </c:pt>
                <c:pt idx="6">
                  <c:v>0.76190476190476186</c:v>
                </c:pt>
                <c:pt idx="7">
                  <c:v>0.95238095238095233</c:v>
                </c:pt>
                <c:pt idx="8">
                  <c:v>0.88796680497925307</c:v>
                </c:pt>
                <c:pt idx="9">
                  <c:v>0.96153846153846156</c:v>
                </c:pt>
                <c:pt idx="10">
                  <c:v>1</c:v>
                </c:pt>
                <c:pt idx="11">
                  <c:v>0.91052631578947374</c:v>
                </c:pt>
                <c:pt idx="12">
                  <c:v>0.90295358649789026</c:v>
                </c:pt>
              </c:numCache>
            </c:numRef>
          </c:val>
          <c:extLst>
            <c:ext xmlns:c16="http://schemas.microsoft.com/office/drawing/2014/chart" uri="{C3380CC4-5D6E-409C-BE32-E72D297353CC}">
              <c16:uniqueId val="{00000000-50EE-4B67-A476-6BFA784427B1}"/>
            </c:ext>
          </c:extLst>
        </c:ser>
        <c:ser>
          <c:idx val="1"/>
          <c:order val="1"/>
          <c:tx>
            <c:strRef>
              <c:f>'10（問7）'!$BD$10</c:f>
              <c:strCache>
                <c:ptCount val="1"/>
                <c:pt idx="0">
                  <c:v>なし</c:v>
                </c:pt>
              </c:strCache>
            </c:strRef>
          </c:tx>
          <c:spPr>
            <a:solidFill>
              <a:schemeClr val="bg1"/>
            </a:solidFill>
            <a:ln w="12700">
              <a:solidFill>
                <a:srgbClr val="000000"/>
              </a:solidFill>
              <a:prstDash val="solid"/>
            </a:ln>
          </c:spPr>
          <c:invertIfNegative val="0"/>
          <c:dLbls>
            <c:dLbl>
              <c:idx val="2"/>
              <c:layout>
                <c:manualLayout>
                  <c:x val="-1.0615110327547937E-2"/>
                  <c:y val="-2.64049908334322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E-4B67-A476-6BFA784427B1}"/>
                </c:ext>
              </c:extLst>
            </c:dLbl>
            <c:dLbl>
              <c:idx val="3"/>
              <c:layout>
                <c:manualLayout>
                  <c:x val="-2.4079661570046079E-2"/>
                  <c:y val="7.021986573286602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EE-4B67-A476-6BFA784427B1}"/>
                </c:ext>
              </c:extLst>
            </c:dLbl>
            <c:dLbl>
              <c:idx val="4"/>
              <c:layout>
                <c:manualLayout>
                  <c:x val="-2.535425129347485E-2"/>
                  <c:y val="-8.438518049565412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E-4B67-A476-6BFA784427B1}"/>
                </c:ext>
              </c:extLst>
            </c:dLbl>
            <c:dLbl>
              <c:idx val="5"/>
              <c:layout>
                <c:manualLayout>
                  <c:x val="0"/>
                  <c:y val="3.35008375209380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EE-4B67-A476-6BFA784427B1}"/>
                </c:ext>
              </c:extLst>
            </c:dLbl>
            <c:dLbl>
              <c:idx val="6"/>
              <c:layout>
                <c:manualLayout>
                  <c:x val="-2.0927953683731E-3"/>
                  <c:y val="1.08890911249158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EE-4B67-A476-6BFA784427B1}"/>
                </c:ext>
              </c:extLst>
            </c:dLbl>
            <c:dLbl>
              <c:idx val="7"/>
              <c:layout>
                <c:manualLayout>
                  <c:x val="-5.4210394653769643E-3"/>
                  <c:y val="-4.57405135915799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EE-4B67-A476-6BFA784427B1}"/>
                </c:ext>
              </c:extLst>
            </c:dLbl>
            <c:dLbl>
              <c:idx val="8"/>
              <c:layout>
                <c:manualLayout>
                  <c:x val="-1.0644811607323668E-3"/>
                  <c:y val="5.091072158693731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EE-4B67-A476-6BFA784427B1}"/>
                </c:ext>
              </c:extLst>
            </c:dLbl>
            <c:dLbl>
              <c:idx val="9"/>
              <c:layout>
                <c:manualLayout>
                  <c:x val="2.0073459047573669E-2"/>
                  <c:y val="-1.87472797056146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0EE-4B67-A476-6BFA784427B1}"/>
                </c:ext>
              </c:extLst>
            </c:dLbl>
            <c:dLbl>
              <c:idx val="11"/>
              <c:layout>
                <c:manualLayout>
                  <c:x val="-1.00857286938981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5A-434B-9A7E-F10C90FCB4B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'10（問7）'!$BB$11:$BB$23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'10（問7）'!$BD$11:$BD$23</c:f>
              <c:numCache>
                <c:formatCode>0.0%</c:formatCode>
                <c:ptCount val="13"/>
                <c:pt idx="0">
                  <c:v>0</c:v>
                </c:pt>
                <c:pt idx="1">
                  <c:v>7.9365079365079361E-2</c:v>
                </c:pt>
                <c:pt idx="2">
                  <c:v>0.1310344827586207</c:v>
                </c:pt>
                <c:pt idx="3">
                  <c:v>7.1428571428571425E-2</c:v>
                </c:pt>
                <c:pt idx="4">
                  <c:v>4.9723756906077346E-2</c:v>
                </c:pt>
                <c:pt idx="5">
                  <c:v>0.22857142857142856</c:v>
                </c:pt>
                <c:pt idx="6">
                  <c:v>0.23809523809523808</c:v>
                </c:pt>
                <c:pt idx="7">
                  <c:v>4.7619047619047616E-2</c:v>
                </c:pt>
                <c:pt idx="8">
                  <c:v>7.4688796680497924E-2</c:v>
                </c:pt>
                <c:pt idx="9">
                  <c:v>3.8461538461538464E-2</c:v>
                </c:pt>
                <c:pt idx="10">
                  <c:v>0</c:v>
                </c:pt>
                <c:pt idx="11">
                  <c:v>6.8421052631578952E-2</c:v>
                </c:pt>
                <c:pt idx="12">
                  <c:v>8.8607594936708861E-2</c:v>
                </c:pt>
              </c:numCache>
            </c:numRef>
          </c:val>
          <c:extLst>
            <c:ext xmlns:c16="http://schemas.microsoft.com/office/drawing/2014/chart" uri="{C3380CC4-5D6E-409C-BE32-E72D297353CC}">
              <c16:uniqueId val="{00000009-50EE-4B67-A476-6BFA784427B1}"/>
            </c:ext>
          </c:extLst>
        </c:ser>
        <c:ser>
          <c:idx val="2"/>
          <c:order val="2"/>
          <c:tx>
            <c:strRef>
              <c:f>'10（問7）'!$BE$10</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4921837175377703E-2"/>
                  <c:y val="-7.221936453923087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0EE-4B67-A476-6BFA784427B1}"/>
                </c:ext>
              </c:extLst>
            </c:dLbl>
            <c:dLbl>
              <c:idx val="1"/>
              <c:layout>
                <c:manualLayout>
                  <c:x val="2.5340433051012346E-2"/>
                  <c:y val="4.444796159274060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0EE-4B67-A476-6BFA784427B1}"/>
                </c:ext>
              </c:extLst>
            </c:dLbl>
            <c:dLbl>
              <c:idx val="3"/>
              <c:layout>
                <c:manualLayout>
                  <c:x val="1.5254709392489258E-2"/>
                  <c:y val="7.021986573286602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0EE-4B67-A476-6BFA784427B1}"/>
                </c:ext>
              </c:extLst>
            </c:dLbl>
            <c:dLbl>
              <c:idx val="8"/>
              <c:layout>
                <c:manualLayout>
                  <c:x val="8.068582955118508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77-4404-B6B2-938B7654F2E0}"/>
                </c:ext>
              </c:extLst>
            </c:dLbl>
            <c:dLbl>
              <c:idx val="11"/>
              <c:layout>
                <c:manualLayout>
                  <c:x val="2.2188603126575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5A-434B-9A7E-F10C90FCB4B8}"/>
                </c:ext>
              </c:extLst>
            </c:dLbl>
            <c:dLbl>
              <c:idx val="12"/>
              <c:layout>
                <c:manualLayout>
                  <c:x val="6.0514372163388806E-3"/>
                  <c:y val="-3.35008375209380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0EE-4B67-A476-6BFA784427B1}"/>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'10（問7）'!$BB$11:$BB$23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'10（問7）'!$BE$11:$BE$23</c:f>
              <c:numCache>
                <c:formatCode>0.0%</c:formatCode>
                <c:ptCount val="13"/>
                <c:pt idx="0">
                  <c:v>0</c:v>
                </c:pt>
                <c:pt idx="1">
                  <c:v>3.968253968253968E-2</c:v>
                </c:pt>
                <c:pt idx="2">
                  <c:v>2.7586206896551724E-2</c:v>
                </c:pt>
                <c:pt idx="3">
                  <c:v>2.3809523809523808E-2</c:v>
                </c:pt>
                <c:pt idx="4">
                  <c:v>1.6574585635359115E-2</c:v>
                </c:pt>
                <c:pt idx="5">
                  <c:v>5.7142857142857141E-2</c:v>
                </c:pt>
                <c:pt idx="6">
                  <c:v>0</c:v>
                </c:pt>
                <c:pt idx="7">
                  <c:v>0</c:v>
                </c:pt>
                <c:pt idx="8">
                  <c:v>3.7344398340248962E-2</c:v>
                </c:pt>
                <c:pt idx="9">
                  <c:v>0</c:v>
                </c:pt>
                <c:pt idx="10">
                  <c:v>0</c:v>
                </c:pt>
                <c:pt idx="11">
                  <c:v>2.1052631578947368E-2</c:v>
                </c:pt>
                <c:pt idx="12">
                  <c:v>8.4388185654008432E-3</c:v>
                </c:pt>
              </c:numCache>
            </c:numRef>
          </c:val>
          <c:extLst>
            <c:ext xmlns:c16="http://schemas.microsoft.com/office/drawing/2014/chart" uri="{C3380CC4-5D6E-409C-BE32-E72D297353CC}">
              <c16:uniqueId val="{0000000E-50EE-4B67-A476-6BFA784427B1}"/>
            </c:ext>
          </c:extLst>
        </c:ser>
        <c:dLbls>
          <c:showLegendKey val="0"/>
          <c:showVal val="0"/>
          <c:showCatName val="0"/>
          <c:showSerName val="0"/>
          <c:showPercent val="0"/>
          <c:showBubbleSize val="0"/>
        </c:dLbls>
        <c:gapWidth val="40"/>
        <c:overlap val="100"/>
        <c:axId val="100619008"/>
        <c:axId val="100620544"/>
      </c:barChart>
      <c:catAx>
        <c:axId val="10061900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620544"/>
        <c:crosses val="autoZero"/>
        <c:auto val="1"/>
        <c:lblAlgn val="ctr"/>
        <c:lblOffset val="100"/>
        <c:tickLblSkip val="1"/>
        <c:tickMarkSkip val="1"/>
        <c:noMultiLvlLbl val="0"/>
      </c:catAx>
      <c:valAx>
        <c:axId val="100620544"/>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619008"/>
        <c:crosses val="autoZero"/>
        <c:crossBetween val="between"/>
      </c:valAx>
      <c:spPr>
        <a:noFill/>
        <a:ln w="25400">
          <a:noFill/>
        </a:ln>
      </c:spPr>
    </c:plotArea>
    <c:legend>
      <c:legendPos val="r"/>
      <c:layout>
        <c:manualLayout>
          <c:xMode val="edge"/>
          <c:yMode val="edge"/>
          <c:x val="0.89561334333964682"/>
          <c:y val="0.457286432160804"/>
          <c:w val="9.6822995461422035E-2"/>
          <c:h val="0.1608040201005025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608449594642939"/>
          <c:y val="2.1459227467811159E-2"/>
        </c:manualLayout>
      </c:layout>
      <c:overlay val="0"/>
      <c:spPr>
        <a:noFill/>
        <a:ln w="25400">
          <a:noFill/>
        </a:ln>
      </c:spPr>
    </c:title>
    <c:autoTitleDeleted val="0"/>
    <c:plotArea>
      <c:layout>
        <c:manualLayout>
          <c:layoutTarget val="inner"/>
          <c:xMode val="edge"/>
          <c:yMode val="edge"/>
          <c:x val="0.13704829355137363"/>
          <c:y val="0.12017167381974249"/>
          <c:w val="0.73644632468815052"/>
          <c:h val="0.75965665236051505"/>
        </c:manualLayout>
      </c:layout>
      <c:barChart>
        <c:barDir val="bar"/>
        <c:grouping val="percentStacked"/>
        <c:varyColors val="0"/>
        <c:ser>
          <c:idx val="0"/>
          <c:order val="0"/>
          <c:tx>
            <c:strRef>
              <c:f>'10（問7）'!$BC$28</c:f>
              <c:strCache>
                <c:ptCount val="1"/>
                <c:pt idx="0">
                  <c:v>あり</c:v>
                </c:pt>
              </c:strCache>
            </c:strRef>
          </c:tx>
          <c:spPr>
            <a:pattFill prst="pct6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'10（問7）'!$BB$29:$BB$34</c:f>
              <c:strCache>
                <c:ptCount val="6"/>
                <c:pt idx="0">
                  <c:v>100人以上</c:v>
                </c:pt>
                <c:pt idx="1">
                  <c:v>50～99人</c:v>
                </c:pt>
                <c:pt idx="2">
                  <c:v>30～49人</c:v>
                </c:pt>
                <c:pt idx="3">
                  <c:v>10～29人</c:v>
                </c:pt>
                <c:pt idx="4">
                  <c:v>5～9人</c:v>
                </c:pt>
                <c:pt idx="5">
                  <c:v>1～4人</c:v>
                </c:pt>
              </c:strCache>
            </c:strRef>
          </c:cat>
          <c:val>
            <c:numRef>
              <c:f>'10（問7）'!$BC$29:$BC$34</c:f>
              <c:numCache>
                <c:formatCode>0.0%</c:formatCode>
                <c:ptCount val="6"/>
                <c:pt idx="0">
                  <c:v>0.97222222222222221</c:v>
                </c:pt>
                <c:pt idx="1">
                  <c:v>0.97619047619047616</c:v>
                </c:pt>
                <c:pt idx="2">
                  <c:v>0.9821428571428571</c:v>
                </c:pt>
                <c:pt idx="3">
                  <c:v>0.93777777777777782</c:v>
                </c:pt>
                <c:pt idx="4">
                  <c:v>0.82706766917293228</c:v>
                </c:pt>
                <c:pt idx="5">
                  <c:v>0.78260869565217395</c:v>
                </c:pt>
              </c:numCache>
            </c:numRef>
          </c:val>
          <c:extLst>
            <c:ext xmlns:c16="http://schemas.microsoft.com/office/drawing/2014/chart" uri="{C3380CC4-5D6E-409C-BE32-E72D297353CC}">
              <c16:uniqueId val="{00000000-C44A-4CEA-B128-5C089D349D93}"/>
            </c:ext>
          </c:extLst>
        </c:ser>
        <c:ser>
          <c:idx val="1"/>
          <c:order val="1"/>
          <c:tx>
            <c:strRef>
              <c:f>'10（問7）'!$BD$28</c:f>
              <c:strCache>
                <c:ptCount val="1"/>
                <c:pt idx="0">
                  <c:v>なし</c:v>
                </c:pt>
              </c:strCache>
            </c:strRef>
          </c:tx>
          <c:spPr>
            <a:solidFill>
              <a:schemeClr val="bg1"/>
            </a:solidFill>
            <a:ln w="12700">
              <a:solidFill>
                <a:srgbClr val="000000"/>
              </a:solidFill>
              <a:prstDash val="solid"/>
            </a:ln>
          </c:spPr>
          <c:invertIfNegative val="0"/>
          <c:dLbls>
            <c:dLbl>
              <c:idx val="1"/>
              <c:layout>
                <c:manualLayout>
                  <c:x val="-2.0958795813173954E-2"/>
                  <c:y val="-3.50466921248577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4A-4CEA-B128-5C089D349D93}"/>
                </c:ext>
              </c:extLst>
            </c:dLbl>
            <c:dLbl>
              <c:idx val="2"/>
              <c:layout>
                <c:manualLayout>
                  <c:x val="-1.5161433134111248E-2"/>
                  <c:y val="7.1643405089385286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4A-4CEA-B128-5C089D349D93}"/>
                </c:ext>
              </c:extLst>
            </c:dLbl>
            <c:dLbl>
              <c:idx val="3"/>
              <c:layout>
                <c:manualLayout>
                  <c:x val="-1.4300034784808525E-2"/>
                  <c:y val="7.87176281076505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4A-4CEA-B128-5C089D349D93}"/>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'10（問7）'!$BB$29:$BB$34</c:f>
              <c:strCache>
                <c:ptCount val="6"/>
                <c:pt idx="0">
                  <c:v>100人以上</c:v>
                </c:pt>
                <c:pt idx="1">
                  <c:v>50～99人</c:v>
                </c:pt>
                <c:pt idx="2">
                  <c:v>30～49人</c:v>
                </c:pt>
                <c:pt idx="3">
                  <c:v>10～29人</c:v>
                </c:pt>
                <c:pt idx="4">
                  <c:v>5～9人</c:v>
                </c:pt>
                <c:pt idx="5">
                  <c:v>1～4人</c:v>
                </c:pt>
              </c:strCache>
            </c:strRef>
          </c:cat>
          <c:val>
            <c:numRef>
              <c:f>'10（問7）'!$BD$29:$BD$34</c:f>
              <c:numCache>
                <c:formatCode>0.0%</c:formatCode>
                <c:ptCount val="6"/>
                <c:pt idx="0">
                  <c:v>2.7777777777777776E-2</c:v>
                </c:pt>
                <c:pt idx="1">
                  <c:v>1.1904761904761904E-2</c:v>
                </c:pt>
                <c:pt idx="2">
                  <c:v>0</c:v>
                </c:pt>
                <c:pt idx="3">
                  <c:v>4.2222222222222223E-2</c:v>
                </c:pt>
                <c:pt idx="4">
                  <c:v>0.15538847117794485</c:v>
                </c:pt>
                <c:pt idx="5">
                  <c:v>0.14906832298136646</c:v>
                </c:pt>
              </c:numCache>
            </c:numRef>
          </c:val>
          <c:extLst>
            <c:ext xmlns:c16="http://schemas.microsoft.com/office/drawing/2014/chart" uri="{C3380CC4-5D6E-409C-BE32-E72D297353CC}">
              <c16:uniqueId val="{00000004-C44A-4CEA-B128-5C089D349D93}"/>
            </c:ext>
          </c:extLst>
        </c:ser>
        <c:ser>
          <c:idx val="2"/>
          <c:order val="2"/>
          <c:tx>
            <c:strRef>
              <c:f>'10（問7）'!$BE$28</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6189798564336083E-2"/>
                  <c:y val="-3.50466921248577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44A-4CEA-B128-5C089D349D93}"/>
                </c:ext>
              </c:extLst>
            </c:dLbl>
            <c:dLbl>
              <c:idx val="2"/>
              <c:layout>
                <c:manualLayout>
                  <c:x val="1.054322267909452E-2"/>
                  <c:y val="-2.789586923952102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4A-4CEA-B128-5C089D349D93}"/>
                </c:ext>
              </c:extLst>
            </c:dLbl>
            <c:dLbl>
              <c:idx val="3"/>
              <c:layout>
                <c:manualLayout>
                  <c:x val="6.02409638554216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44A-4CEA-B128-5C089D349D93}"/>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'10（問7）'!$BB$29:$BB$34</c:f>
              <c:strCache>
                <c:ptCount val="6"/>
                <c:pt idx="0">
                  <c:v>100人以上</c:v>
                </c:pt>
                <c:pt idx="1">
                  <c:v>50～99人</c:v>
                </c:pt>
                <c:pt idx="2">
                  <c:v>30～49人</c:v>
                </c:pt>
                <c:pt idx="3">
                  <c:v>10～29人</c:v>
                </c:pt>
                <c:pt idx="4">
                  <c:v>5～9人</c:v>
                </c:pt>
                <c:pt idx="5">
                  <c:v>1～4人</c:v>
                </c:pt>
              </c:strCache>
            </c:strRef>
          </c:cat>
          <c:val>
            <c:numRef>
              <c:f>'10（問7）'!$BE$29:$BE$34</c:f>
              <c:numCache>
                <c:formatCode>0.0%</c:formatCode>
                <c:ptCount val="6"/>
                <c:pt idx="0">
                  <c:v>0</c:v>
                </c:pt>
                <c:pt idx="1">
                  <c:v>1.1904761904761904E-2</c:v>
                </c:pt>
                <c:pt idx="2">
                  <c:v>1.7857142857142856E-2</c:v>
                </c:pt>
                <c:pt idx="3">
                  <c:v>0.02</c:v>
                </c:pt>
                <c:pt idx="4">
                  <c:v>1.7543859649122806E-2</c:v>
                </c:pt>
                <c:pt idx="5">
                  <c:v>6.8322981366459631E-2</c:v>
                </c:pt>
              </c:numCache>
            </c:numRef>
          </c:val>
          <c:extLst>
            <c:ext xmlns:c16="http://schemas.microsoft.com/office/drawing/2014/chart" uri="{C3380CC4-5D6E-409C-BE32-E72D297353CC}">
              <c16:uniqueId val="{00000008-C44A-4CEA-B128-5C089D349D93}"/>
            </c:ext>
          </c:extLst>
        </c:ser>
        <c:dLbls>
          <c:showLegendKey val="0"/>
          <c:showVal val="0"/>
          <c:showCatName val="0"/>
          <c:showSerName val="0"/>
          <c:showPercent val="0"/>
          <c:showBubbleSize val="0"/>
        </c:dLbls>
        <c:gapWidth val="40"/>
        <c:overlap val="100"/>
        <c:axId val="100807808"/>
        <c:axId val="100809344"/>
      </c:barChart>
      <c:catAx>
        <c:axId val="10080780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809344"/>
        <c:crosses val="autoZero"/>
        <c:auto val="1"/>
        <c:lblAlgn val="ctr"/>
        <c:lblOffset val="100"/>
        <c:tickLblSkip val="1"/>
        <c:tickMarkSkip val="1"/>
        <c:noMultiLvlLbl val="0"/>
      </c:catAx>
      <c:valAx>
        <c:axId val="100809344"/>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807808"/>
        <c:crosses val="autoZero"/>
        <c:crossBetween val="between"/>
      </c:valAx>
      <c:spPr>
        <a:noFill/>
        <a:ln w="25400">
          <a:noFill/>
        </a:ln>
      </c:spPr>
    </c:plotArea>
    <c:legend>
      <c:legendPos val="r"/>
      <c:layout>
        <c:manualLayout>
          <c:xMode val="edge"/>
          <c:yMode val="edge"/>
          <c:x val="0.90160703878324555"/>
          <c:y val="0.28612303290414881"/>
          <c:w val="9.6385509238604006E-2"/>
          <c:h val="0.2918454935622317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5709090285283"/>
          <c:y val="2.4390243902439025E-2"/>
        </c:manualLayout>
      </c:layout>
      <c:overlay val="0"/>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3071929734273413"/>
          <c:y val="0.18536636578964213"/>
          <c:w val="0.53377043555830028"/>
          <c:h val="0.79674950387299148"/>
        </c:manualLayout>
      </c:layout>
      <c:pie3DChart>
        <c:varyColors val="1"/>
        <c:ser>
          <c:idx val="0"/>
          <c:order val="0"/>
          <c:tx>
            <c:strRef>
              <c:f>'11（問10）'!$BA$6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extLst>
              <c:ext xmlns:c16="http://schemas.microsoft.com/office/drawing/2014/chart" uri="{C3380CC4-5D6E-409C-BE32-E72D297353CC}">
                <c16:uniqueId val="{00000000-B2F9-49C9-B0E2-42120895A163}"/>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2-B2F9-49C9-B0E2-42120895A163}"/>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B2F9-49C9-B0E2-42120895A163}"/>
              </c:ext>
            </c:extLst>
          </c:dPt>
          <c:dLbls>
            <c:dLbl>
              <c:idx val="0"/>
              <c:layout>
                <c:manualLayout>
                  <c:x val="0.10937573979723123"/>
                  <c:y val="-2.3798732475513733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2F9-49C9-B0E2-42120895A163}"/>
                </c:ext>
              </c:extLst>
            </c:dLbl>
            <c:dLbl>
              <c:idx val="1"/>
              <c:layout>
                <c:manualLayout>
                  <c:x val="0.11293088363954505"/>
                  <c:y val="-0.2276422764227642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2F9-49C9-B0E2-42120895A163}"/>
                </c:ext>
              </c:extLst>
            </c:dLbl>
            <c:dLbl>
              <c:idx val="2"/>
              <c:layout>
                <c:manualLayout>
                  <c:x val="-0.18321925445593812"/>
                  <c:y val="3.283426157096216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2F9-49C9-B0E2-42120895A163}"/>
                </c:ext>
              </c:extLst>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'11（問10）'!$BB$5:$BD$5</c:f>
              <c:strCache>
                <c:ptCount val="3"/>
                <c:pt idx="0">
                  <c:v>あり</c:v>
                </c:pt>
                <c:pt idx="1">
                  <c:v>なし</c:v>
                </c:pt>
                <c:pt idx="2">
                  <c:v>無回答</c:v>
                </c:pt>
              </c:strCache>
            </c:strRef>
          </c:cat>
          <c:val>
            <c:numRef>
              <c:f>'11（問10）'!$BB$6:$BD$6</c:f>
              <c:numCache>
                <c:formatCode>0.0%</c:formatCode>
                <c:ptCount val="3"/>
                <c:pt idx="0">
                  <c:v>6.8075117370892016E-2</c:v>
                </c:pt>
                <c:pt idx="1">
                  <c:v>0.91314553990610325</c:v>
                </c:pt>
                <c:pt idx="2">
                  <c:v>1.8779342723004695E-2</c:v>
                </c:pt>
              </c:numCache>
            </c:numRef>
          </c:val>
          <c:extLst>
            <c:ext xmlns:c16="http://schemas.microsoft.com/office/drawing/2014/chart" uri="{C3380CC4-5D6E-409C-BE32-E72D297353CC}">
              <c16:uniqueId val="{00000005-B2F9-49C9-B0E2-42120895A163}"/>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5163638858868131"/>
          <c:y val="0.28780539017988604"/>
          <c:w val="0.1858823529411765"/>
          <c:h val="0.29865335125792203"/>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692669413324833"/>
          <c:y val="1.4705882352941176E-2"/>
        </c:manualLayout>
      </c:layout>
      <c:overlay val="0"/>
      <c:spPr>
        <a:noFill/>
        <a:ln w="25400">
          <a:noFill/>
        </a:ln>
      </c:spPr>
    </c:title>
    <c:autoTitleDeleted val="0"/>
    <c:plotArea>
      <c:layout>
        <c:manualLayout>
          <c:layoutTarget val="inner"/>
          <c:xMode val="edge"/>
          <c:yMode val="edge"/>
          <c:x val="0.14692664429014324"/>
          <c:y val="9.4117782223377508E-2"/>
          <c:w val="0.72563771261662569"/>
          <c:h val="0.82353059445455312"/>
        </c:manualLayout>
      </c:layout>
      <c:barChart>
        <c:barDir val="bar"/>
        <c:grouping val="percentStacked"/>
        <c:varyColors val="0"/>
        <c:ser>
          <c:idx val="0"/>
          <c:order val="0"/>
          <c:tx>
            <c:strRef>
              <c:f>'11（問10）'!$BB$10</c:f>
              <c:strCache>
                <c:ptCount val="1"/>
                <c:pt idx="0">
                  <c:v>あり</c:v>
                </c:pt>
              </c:strCache>
            </c:strRef>
          </c:tx>
          <c:spPr>
            <a:pattFill prst="pct60">
              <a:fgClr>
                <a:srgbClr val="000000"/>
              </a:fgClr>
              <a:bgClr>
                <a:schemeClr val="bg1"/>
              </a:bgClr>
            </a:pattFill>
            <a:ln w="12700">
              <a:solidFill>
                <a:srgbClr val="000000"/>
              </a:solidFill>
              <a:prstDash val="solid"/>
            </a:ln>
          </c:spPr>
          <c:invertIfNegative val="0"/>
          <c:dLbls>
            <c:dLbl>
              <c:idx val="2"/>
              <c:layout>
                <c:manualLayout>
                  <c:x val="1.3185061012800705E-2"/>
                  <c:y val="-6.487571406515362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D9-4D43-9613-CAB2D8DD0448}"/>
                </c:ext>
              </c:extLst>
            </c:dLbl>
            <c:dLbl>
              <c:idx val="4"/>
              <c:layout>
                <c:manualLayout>
                  <c:x val="1.3673748669321395E-2"/>
                  <c:y val="-3.36334592853900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D9-4D43-9613-CAB2D8DD0448}"/>
                </c:ext>
              </c:extLst>
            </c:dLbl>
            <c:dLbl>
              <c:idx val="5"/>
              <c:layout>
                <c:manualLayout>
                  <c:x val="1.5992003998000999E-2"/>
                  <c:y val="-7.189459430411290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D9-4D43-9613-CAB2D8DD0448}"/>
                </c:ext>
              </c:extLst>
            </c:dLbl>
            <c:dLbl>
              <c:idx val="6"/>
              <c:layout>
                <c:manualLayout>
                  <c:x val="1.3993003498250856E-2"/>
                  <c:y val="-7.189459430411290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61-4EA9-A46E-E709BD61A67F}"/>
                </c:ext>
              </c:extLst>
            </c:dLbl>
            <c:dLbl>
              <c:idx val="10"/>
              <c:layout>
                <c:manualLayout>
                  <c:x val="7.996001999000499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D9-4D43-9613-CAB2D8DD0448}"/>
                </c:ext>
              </c:extLst>
            </c:dLbl>
            <c:dLbl>
              <c:idx val="11"/>
              <c:layout>
                <c:manualLayout>
                  <c:x val="1.861569702672275E-2"/>
                  <c:y val="1.84028594355846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D9-4D43-9613-CAB2D8DD0448}"/>
                </c:ext>
              </c:extLst>
            </c:dLbl>
            <c:dLbl>
              <c:idx val="12"/>
              <c:layout>
                <c:manualLayout>
                  <c:x val="1.7393148811769857E-2"/>
                  <c:y val="4.827744599532197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D9-4D43-9613-CAB2D8DD044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'11（問10）'!$BA$11:$BA$23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'11（問10）'!$BB$11:$BB$23</c:f>
              <c:numCache>
                <c:formatCode>0.0%</c:formatCode>
                <c:ptCount val="13"/>
                <c:pt idx="0">
                  <c:v>0</c:v>
                </c:pt>
                <c:pt idx="1">
                  <c:v>6.3492063492063489E-2</c:v>
                </c:pt>
                <c:pt idx="2">
                  <c:v>1.3793103448275862E-2</c:v>
                </c:pt>
                <c:pt idx="3">
                  <c:v>0.11904761904761904</c:v>
                </c:pt>
                <c:pt idx="4">
                  <c:v>3.8674033149171269E-2</c:v>
                </c:pt>
                <c:pt idx="5">
                  <c:v>0</c:v>
                </c:pt>
                <c:pt idx="6">
                  <c:v>0</c:v>
                </c:pt>
                <c:pt idx="7">
                  <c:v>0.19047619047619047</c:v>
                </c:pt>
                <c:pt idx="8">
                  <c:v>9.9585062240663894E-2</c:v>
                </c:pt>
                <c:pt idx="9">
                  <c:v>0.30769230769230771</c:v>
                </c:pt>
                <c:pt idx="10">
                  <c:v>0.15384615384615385</c:v>
                </c:pt>
                <c:pt idx="11">
                  <c:v>8.4210526315789472E-2</c:v>
                </c:pt>
                <c:pt idx="12">
                  <c:v>4.6413502109704644E-2</c:v>
                </c:pt>
              </c:numCache>
            </c:numRef>
          </c:val>
          <c:extLst>
            <c:ext xmlns:c16="http://schemas.microsoft.com/office/drawing/2014/chart" uri="{C3380CC4-5D6E-409C-BE32-E72D297353CC}">
              <c16:uniqueId val="{00000006-24D9-4D43-9613-CAB2D8DD0448}"/>
            </c:ext>
          </c:extLst>
        </c:ser>
        <c:ser>
          <c:idx val="1"/>
          <c:order val="1"/>
          <c:tx>
            <c:strRef>
              <c:f>'11（問10）'!$BC$10</c:f>
              <c:strCache>
                <c:ptCount val="1"/>
                <c:pt idx="0">
                  <c:v>なし</c:v>
                </c:pt>
              </c:strCache>
            </c:strRef>
          </c:tx>
          <c:spPr>
            <a:solidFill>
              <a:schemeClr val="bg1"/>
            </a:solidFill>
            <a:ln w="12700">
              <a:solidFill>
                <a:srgbClr val="000000"/>
              </a:solidFill>
              <a:prstDash val="solid"/>
            </a:ln>
          </c:spPr>
          <c:invertIfNegative val="0"/>
          <c:dLbls>
            <c:dLbl>
              <c:idx val="1"/>
              <c:layout>
                <c:manualLayout>
                  <c:x val="-5.997001499250374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4D9-4D43-9613-CAB2D8DD044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'11（問10）'!$BA$11:$BA$23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'11（問10）'!$BC$11:$BC$23</c:f>
              <c:numCache>
                <c:formatCode>0.0%</c:formatCode>
                <c:ptCount val="13"/>
                <c:pt idx="0">
                  <c:v>0</c:v>
                </c:pt>
                <c:pt idx="1">
                  <c:v>0.89682539682539686</c:v>
                </c:pt>
                <c:pt idx="2">
                  <c:v>0.92413793103448272</c:v>
                </c:pt>
                <c:pt idx="3">
                  <c:v>0.88095238095238093</c:v>
                </c:pt>
                <c:pt idx="4">
                  <c:v>0.95580110497237569</c:v>
                </c:pt>
                <c:pt idx="5">
                  <c:v>1</c:v>
                </c:pt>
                <c:pt idx="6">
                  <c:v>1</c:v>
                </c:pt>
                <c:pt idx="7">
                  <c:v>0.76190476190476186</c:v>
                </c:pt>
                <c:pt idx="8">
                  <c:v>0.88796680497925307</c:v>
                </c:pt>
                <c:pt idx="9">
                  <c:v>0.69230769230769229</c:v>
                </c:pt>
                <c:pt idx="10">
                  <c:v>0.84615384615384615</c:v>
                </c:pt>
                <c:pt idx="11">
                  <c:v>0.90526315789473688</c:v>
                </c:pt>
                <c:pt idx="12">
                  <c:v>0.94092827004219415</c:v>
                </c:pt>
              </c:numCache>
            </c:numRef>
          </c:val>
          <c:extLst>
            <c:ext xmlns:c16="http://schemas.microsoft.com/office/drawing/2014/chart" uri="{C3380CC4-5D6E-409C-BE32-E72D297353CC}">
              <c16:uniqueId val="{00000008-24D9-4D43-9613-CAB2D8DD0448}"/>
            </c:ext>
          </c:extLst>
        </c:ser>
        <c:ser>
          <c:idx val="2"/>
          <c:order val="2"/>
          <c:tx>
            <c:strRef>
              <c:f>'11（問10）'!$BD$10</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7111483628264588E-2"/>
                  <c:y val="-3.81596418094796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4D9-4D43-9613-CAB2D8DD0448}"/>
                </c:ext>
              </c:extLst>
            </c:dLbl>
            <c:dLbl>
              <c:idx val="1"/>
              <c:layout>
                <c:manualLayout>
                  <c:x val="4.622728006075702E-3"/>
                  <c:y val="-2.714219546086151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D9-4D43-9613-CAB2D8DD0448}"/>
                </c:ext>
              </c:extLst>
            </c:dLbl>
            <c:dLbl>
              <c:idx val="4"/>
              <c:layout>
                <c:manualLayout>
                  <c:x val="-6.6494461763217383E-3"/>
                  <c:y val="-4.221652340584377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4D9-4D43-9613-CAB2D8DD0448}"/>
                </c:ext>
              </c:extLst>
            </c:dLbl>
            <c:dLbl>
              <c:idx val="8"/>
              <c:layout>
                <c:manualLayout>
                  <c:x val="2.3979887274021938E-3"/>
                  <c:y val="-2.9110304739988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D9-4D43-9613-CAB2D8DD0448}"/>
                </c:ext>
              </c:extLst>
            </c:dLbl>
            <c:dLbl>
              <c:idx val="12"/>
              <c:layout>
                <c:manualLayout>
                  <c:x val="-2.6860823122217491E-3"/>
                  <c:y val="-2.458406234527310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4D9-4D43-9613-CAB2D8DD0448}"/>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'11（問10）'!$BA$11:$BA$23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'11（問10）'!$BD$11:$BD$23</c:f>
              <c:numCache>
                <c:formatCode>0.0%</c:formatCode>
                <c:ptCount val="13"/>
                <c:pt idx="0">
                  <c:v>0</c:v>
                </c:pt>
                <c:pt idx="1">
                  <c:v>3.968253968253968E-2</c:v>
                </c:pt>
                <c:pt idx="2">
                  <c:v>6.2068965517241378E-2</c:v>
                </c:pt>
                <c:pt idx="3">
                  <c:v>0</c:v>
                </c:pt>
                <c:pt idx="4">
                  <c:v>5.5248618784530384E-3</c:v>
                </c:pt>
                <c:pt idx="5">
                  <c:v>0</c:v>
                </c:pt>
                <c:pt idx="6">
                  <c:v>0</c:v>
                </c:pt>
                <c:pt idx="7">
                  <c:v>4.7619047619047616E-2</c:v>
                </c:pt>
                <c:pt idx="8">
                  <c:v>1.2448132780082987E-2</c:v>
                </c:pt>
                <c:pt idx="9">
                  <c:v>0</c:v>
                </c:pt>
                <c:pt idx="10">
                  <c:v>0</c:v>
                </c:pt>
                <c:pt idx="11">
                  <c:v>1.0526315789473684E-2</c:v>
                </c:pt>
                <c:pt idx="12">
                  <c:v>1.2658227848101266E-2</c:v>
                </c:pt>
              </c:numCache>
            </c:numRef>
          </c:val>
          <c:extLst>
            <c:ext xmlns:c16="http://schemas.microsoft.com/office/drawing/2014/chart" uri="{C3380CC4-5D6E-409C-BE32-E72D297353CC}">
              <c16:uniqueId val="{0000000E-24D9-4D43-9613-CAB2D8DD0448}"/>
            </c:ext>
          </c:extLst>
        </c:ser>
        <c:dLbls>
          <c:showLegendKey val="0"/>
          <c:showVal val="0"/>
          <c:showCatName val="0"/>
          <c:showSerName val="0"/>
          <c:showPercent val="0"/>
          <c:showBubbleSize val="0"/>
        </c:dLbls>
        <c:gapWidth val="20"/>
        <c:overlap val="100"/>
        <c:axId val="91924352"/>
        <c:axId val="91925888"/>
      </c:barChart>
      <c:catAx>
        <c:axId val="919243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925888"/>
        <c:crosses val="autoZero"/>
        <c:auto val="1"/>
        <c:lblAlgn val="ctr"/>
        <c:lblOffset val="100"/>
        <c:tickLblSkip val="1"/>
        <c:tickMarkSkip val="1"/>
        <c:noMultiLvlLbl val="0"/>
      </c:catAx>
      <c:valAx>
        <c:axId val="91925888"/>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924352"/>
        <c:crosses val="autoZero"/>
        <c:crossBetween val="between"/>
      </c:valAx>
      <c:spPr>
        <a:noFill/>
        <a:ln w="25400">
          <a:noFill/>
        </a:ln>
      </c:spPr>
    </c:plotArea>
    <c:legend>
      <c:legendPos val="r"/>
      <c:layout>
        <c:manualLayout>
          <c:xMode val="edge"/>
          <c:yMode val="edge"/>
          <c:x val="0.89355385299476242"/>
          <c:y val="0.27352972054963715"/>
          <c:w val="9.5952023988005952E-2"/>
          <c:h val="0.1911767793731665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781312994182935"/>
          <c:y val="2.3809523809523808E-2"/>
        </c:manualLayout>
      </c:layout>
      <c:overlay val="0"/>
      <c:spPr>
        <a:noFill/>
        <a:ln w="25400">
          <a:noFill/>
        </a:ln>
      </c:spPr>
    </c:title>
    <c:autoTitleDeleted val="0"/>
    <c:plotArea>
      <c:layout>
        <c:manualLayout>
          <c:layoutTarget val="inner"/>
          <c:xMode val="edge"/>
          <c:yMode val="edge"/>
          <c:x val="0.11161404072109599"/>
          <c:y val="0.13333395337589926"/>
          <c:w val="0.76319871087668334"/>
          <c:h val="0.73333674356744594"/>
        </c:manualLayout>
      </c:layout>
      <c:barChart>
        <c:barDir val="bar"/>
        <c:grouping val="percentStacked"/>
        <c:varyColors val="0"/>
        <c:ser>
          <c:idx val="0"/>
          <c:order val="0"/>
          <c:tx>
            <c:strRef>
              <c:f>'11（問10）'!$BB$28</c:f>
              <c:strCache>
                <c:ptCount val="1"/>
                <c:pt idx="0">
                  <c:v>あり</c:v>
                </c:pt>
              </c:strCache>
            </c:strRef>
          </c:tx>
          <c:spPr>
            <a:pattFill prst="pct60">
              <a:fgClr>
                <a:srgbClr val="000000"/>
              </a:fgClr>
              <a:bgClr>
                <a:schemeClr val="bg1"/>
              </a:bgClr>
            </a:pattFill>
            <a:ln w="12700">
              <a:solidFill>
                <a:srgbClr val="000000"/>
              </a:solidFill>
              <a:prstDash val="solid"/>
            </a:ln>
          </c:spPr>
          <c:invertIfNegative val="0"/>
          <c:dLbls>
            <c:dLbl>
              <c:idx val="2"/>
              <c:layout>
                <c:manualLayout>
                  <c:x val="1.25391849529780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35-4D8B-8235-F2E22091119B}"/>
                </c:ext>
              </c:extLst>
            </c:dLbl>
            <c:dLbl>
              <c:idx val="3"/>
              <c:layout>
                <c:manualLayout>
                  <c:x val="1.6501369968259658E-2"/>
                  <c:y val="3.65090399721409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32-4F8D-87CD-748695B5C7DE}"/>
                </c:ext>
              </c:extLst>
            </c:dLbl>
            <c:dLbl>
              <c:idx val="4"/>
              <c:layout>
                <c:manualLayout>
                  <c:x val="2.0090394312473506E-2"/>
                  <c:y val="6.82545349989121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32-4F8D-87CD-748695B5C7DE}"/>
                </c:ext>
              </c:extLst>
            </c:dLbl>
            <c:dLbl>
              <c:idx val="5"/>
              <c:layout>
                <c:manualLayout>
                  <c:x val="1.8017890972478127E-2"/>
                  <c:y val="4.761491900040895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32-4F8D-87CD-748695B5C7DE}"/>
                </c:ext>
              </c:extLst>
            </c:dLbl>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'11（問10）'!$BA$29:$BA$34</c:f>
              <c:strCache>
                <c:ptCount val="6"/>
                <c:pt idx="0">
                  <c:v>100人以上</c:v>
                </c:pt>
                <c:pt idx="1">
                  <c:v>50～99人</c:v>
                </c:pt>
                <c:pt idx="2">
                  <c:v>30～49人</c:v>
                </c:pt>
                <c:pt idx="3">
                  <c:v>10～29人</c:v>
                </c:pt>
                <c:pt idx="4">
                  <c:v>5～9人</c:v>
                </c:pt>
                <c:pt idx="5">
                  <c:v>1～4人</c:v>
                </c:pt>
              </c:strCache>
            </c:strRef>
          </c:cat>
          <c:val>
            <c:numRef>
              <c:f>'11（問10）'!$BB$29:$BB$34</c:f>
              <c:numCache>
                <c:formatCode>0.0%</c:formatCode>
                <c:ptCount val="6"/>
                <c:pt idx="0">
                  <c:v>0.25</c:v>
                </c:pt>
                <c:pt idx="1">
                  <c:v>0.13095238095238096</c:v>
                </c:pt>
                <c:pt idx="2">
                  <c:v>8.9285714285714288E-2</c:v>
                </c:pt>
                <c:pt idx="3">
                  <c:v>7.3333333333333334E-2</c:v>
                </c:pt>
                <c:pt idx="4">
                  <c:v>2.5062656641604009E-2</c:v>
                </c:pt>
                <c:pt idx="5">
                  <c:v>3.1055900621118012E-2</c:v>
                </c:pt>
              </c:numCache>
            </c:numRef>
          </c:val>
          <c:extLst>
            <c:ext xmlns:c16="http://schemas.microsoft.com/office/drawing/2014/chart" uri="{C3380CC4-5D6E-409C-BE32-E72D297353CC}">
              <c16:uniqueId val="{00000003-1132-4F8D-87CD-748695B5C7DE}"/>
            </c:ext>
          </c:extLst>
        </c:ser>
        <c:ser>
          <c:idx val="1"/>
          <c:order val="1"/>
          <c:tx>
            <c:strRef>
              <c:f>'11（問10）'!$BC$28</c:f>
              <c:strCache>
                <c:ptCount val="1"/>
                <c:pt idx="0">
                  <c:v>なし</c:v>
                </c:pt>
              </c:strCache>
            </c:strRef>
          </c:tx>
          <c:spPr>
            <a:solidFill>
              <a:schemeClr val="bg1"/>
            </a:solid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'11（問10）'!$BA$29:$BA$34</c:f>
              <c:strCache>
                <c:ptCount val="6"/>
                <c:pt idx="0">
                  <c:v>100人以上</c:v>
                </c:pt>
                <c:pt idx="1">
                  <c:v>50～99人</c:v>
                </c:pt>
                <c:pt idx="2">
                  <c:v>30～49人</c:v>
                </c:pt>
                <c:pt idx="3">
                  <c:v>10～29人</c:v>
                </c:pt>
                <c:pt idx="4">
                  <c:v>5～9人</c:v>
                </c:pt>
                <c:pt idx="5">
                  <c:v>1～4人</c:v>
                </c:pt>
              </c:strCache>
            </c:strRef>
          </c:cat>
          <c:val>
            <c:numRef>
              <c:f>'11（問10）'!$BC$29:$BC$34</c:f>
              <c:numCache>
                <c:formatCode>0.0%</c:formatCode>
                <c:ptCount val="6"/>
                <c:pt idx="0">
                  <c:v>0.75</c:v>
                </c:pt>
                <c:pt idx="1">
                  <c:v>0.84523809523809523</c:v>
                </c:pt>
                <c:pt idx="2">
                  <c:v>0.9107142857142857</c:v>
                </c:pt>
                <c:pt idx="3">
                  <c:v>0.91333333333333333</c:v>
                </c:pt>
                <c:pt idx="4">
                  <c:v>0.94987468671679198</c:v>
                </c:pt>
                <c:pt idx="5">
                  <c:v>0.93167701863354035</c:v>
                </c:pt>
              </c:numCache>
            </c:numRef>
          </c:val>
          <c:extLst>
            <c:ext xmlns:c16="http://schemas.microsoft.com/office/drawing/2014/chart" uri="{C3380CC4-5D6E-409C-BE32-E72D297353CC}">
              <c16:uniqueId val="{00000004-1132-4F8D-87CD-748695B5C7DE}"/>
            </c:ext>
          </c:extLst>
        </c:ser>
        <c:ser>
          <c:idx val="2"/>
          <c:order val="2"/>
          <c:tx>
            <c:strRef>
              <c:f>'11（問10）'!$BD$28</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'11（問10）'!$BA$29:$BA$34</c:f>
              <c:strCache>
                <c:ptCount val="6"/>
                <c:pt idx="0">
                  <c:v>100人以上</c:v>
                </c:pt>
                <c:pt idx="1">
                  <c:v>50～99人</c:v>
                </c:pt>
                <c:pt idx="2">
                  <c:v>30～49人</c:v>
                </c:pt>
                <c:pt idx="3">
                  <c:v>10～29人</c:v>
                </c:pt>
                <c:pt idx="4">
                  <c:v>5～9人</c:v>
                </c:pt>
                <c:pt idx="5">
                  <c:v>1～4人</c:v>
                </c:pt>
              </c:strCache>
            </c:strRef>
          </c:cat>
          <c:val>
            <c:numRef>
              <c:f>'11（問10）'!$BD$29:$BD$34</c:f>
              <c:numCache>
                <c:formatCode>0.0%</c:formatCode>
                <c:ptCount val="6"/>
                <c:pt idx="0">
                  <c:v>0</c:v>
                </c:pt>
                <c:pt idx="1">
                  <c:v>2.3809523809523808E-2</c:v>
                </c:pt>
                <c:pt idx="2">
                  <c:v>0</c:v>
                </c:pt>
                <c:pt idx="3">
                  <c:v>1.3333333333333334E-2</c:v>
                </c:pt>
                <c:pt idx="4">
                  <c:v>2.5062656641604009E-2</c:v>
                </c:pt>
                <c:pt idx="5">
                  <c:v>3.7267080745341616E-2</c:v>
                </c:pt>
              </c:numCache>
            </c:numRef>
          </c:val>
          <c:extLst>
            <c:ext xmlns:c16="http://schemas.microsoft.com/office/drawing/2014/chart" uri="{C3380CC4-5D6E-409C-BE32-E72D297353CC}">
              <c16:uniqueId val="{00000005-1132-4F8D-87CD-748695B5C7DE}"/>
            </c:ext>
          </c:extLst>
        </c:ser>
        <c:dLbls>
          <c:showLegendKey val="0"/>
          <c:showVal val="0"/>
          <c:showCatName val="0"/>
          <c:showSerName val="0"/>
          <c:showPercent val="0"/>
          <c:showBubbleSize val="0"/>
        </c:dLbls>
        <c:gapWidth val="40"/>
        <c:overlap val="100"/>
        <c:axId val="91867392"/>
        <c:axId val="101646336"/>
      </c:barChart>
      <c:catAx>
        <c:axId val="918673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646336"/>
        <c:crosses val="autoZero"/>
        <c:auto val="1"/>
        <c:lblAlgn val="ctr"/>
        <c:lblOffset val="100"/>
        <c:tickLblSkip val="1"/>
        <c:tickMarkSkip val="1"/>
        <c:noMultiLvlLbl val="0"/>
      </c:catAx>
      <c:valAx>
        <c:axId val="101646336"/>
        <c:scaling>
          <c:orientation val="minMax"/>
        </c:scaling>
        <c:delete val="0"/>
        <c:axPos val="b"/>
        <c:majorGridlines>
          <c:spPr>
            <a:ln w="3175">
              <a:solidFill>
                <a:srgbClr val="FFFFFF"/>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867392"/>
        <c:crosses val="autoZero"/>
        <c:crossBetween val="between"/>
      </c:valAx>
      <c:spPr>
        <a:noFill/>
        <a:ln w="25400">
          <a:noFill/>
        </a:ln>
      </c:spPr>
    </c:plotArea>
    <c:legend>
      <c:legendPos val="r"/>
      <c:layout>
        <c:manualLayout>
          <c:xMode val="edge"/>
          <c:yMode val="edge"/>
          <c:x val="0.8944205563646237"/>
          <c:y val="0.38095438070241222"/>
          <c:w val="9.6531154608808678E-2"/>
          <c:h val="0.3238110236220472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全体</a:t>
            </a:r>
          </a:p>
        </c:rich>
      </c:tx>
      <c:layout>
        <c:manualLayout>
          <c:xMode val="edge"/>
          <c:yMode val="edge"/>
          <c:x val="0.40552016985138006"/>
          <c:y val="2.3148148148148147E-2"/>
        </c:manualLayout>
      </c:layout>
      <c:overlay val="0"/>
      <c:spPr>
        <a:noFill/>
        <a:ln w="25400">
          <a:noFill/>
        </a:ln>
      </c:spPr>
    </c:title>
    <c:autoTitleDeleted val="0"/>
    <c:plotArea>
      <c:layout>
        <c:manualLayout>
          <c:layoutTarget val="inner"/>
          <c:xMode val="edge"/>
          <c:yMode val="edge"/>
          <c:x val="0.12420382165605096"/>
          <c:y val="0.12037091458204292"/>
          <c:w val="0.61889596602972397"/>
          <c:h val="0.7731516436615834"/>
        </c:manualLayout>
      </c:layout>
      <c:barChart>
        <c:barDir val="bar"/>
        <c:grouping val="percentStacked"/>
        <c:varyColors val="0"/>
        <c:ser>
          <c:idx val="0"/>
          <c:order val="0"/>
          <c:tx>
            <c:strRef>
              <c:f>'12（問9）'!$BD$5</c:f>
              <c:strCache>
                <c:ptCount val="1"/>
                <c:pt idx="0">
                  <c:v>あり</c:v>
                </c:pt>
              </c:strCache>
            </c:strRef>
          </c:tx>
          <c:spPr>
            <a:solidFill>
              <a:srgbClr val="808080"/>
            </a:solidFill>
            <a:ln w="12700">
              <a:solidFill>
                <a:srgbClr val="000000"/>
              </a:solidFill>
              <a:prstDash val="solid"/>
            </a:ln>
          </c:spPr>
          <c:invertIfNegative val="0"/>
          <c:dLbls>
            <c:spPr>
              <a:solidFill>
                <a:sysClr val="window" lastClr="FFFFFF"/>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'12（問9）'!$BC$6:$BC$9</c:f>
              <c:strCache>
                <c:ptCount val="4"/>
                <c:pt idx="0">
                  <c:v>労災保険</c:v>
                </c:pt>
                <c:pt idx="1">
                  <c:v>雇用保険</c:v>
                </c:pt>
                <c:pt idx="2">
                  <c:v>厚生年金</c:v>
                </c:pt>
                <c:pt idx="3">
                  <c:v>健康保険</c:v>
                </c:pt>
              </c:strCache>
            </c:strRef>
          </c:cat>
          <c:val>
            <c:numRef>
              <c:f>'12（問9）'!$BD$6:$BD$9</c:f>
              <c:numCache>
                <c:formatCode>0.0%</c:formatCode>
                <c:ptCount val="4"/>
                <c:pt idx="0">
                  <c:v>0.93818466353677621</c:v>
                </c:pt>
                <c:pt idx="1">
                  <c:v>0.95931142410015646</c:v>
                </c:pt>
                <c:pt idx="2">
                  <c:v>0.95931142410015646</c:v>
                </c:pt>
                <c:pt idx="3">
                  <c:v>0.96322378716744916</c:v>
                </c:pt>
              </c:numCache>
            </c:numRef>
          </c:val>
          <c:extLst>
            <c:ext xmlns:c16="http://schemas.microsoft.com/office/drawing/2014/chart" uri="{C3380CC4-5D6E-409C-BE32-E72D297353CC}">
              <c16:uniqueId val="{00000000-02BB-48E7-BC9D-758CC2696302}"/>
            </c:ext>
          </c:extLst>
        </c:ser>
        <c:ser>
          <c:idx val="1"/>
          <c:order val="1"/>
          <c:tx>
            <c:strRef>
              <c:f>'12（問9）'!$BE$5</c:f>
              <c:strCache>
                <c:ptCount val="1"/>
                <c:pt idx="0">
                  <c:v>なし</c:v>
                </c:pt>
              </c:strCache>
            </c:strRef>
          </c:tx>
          <c:spPr>
            <a:solidFill>
              <a:schemeClr val="bg1"/>
            </a:solidFill>
            <a:ln w="12700">
              <a:solidFill>
                <a:srgbClr val="000000"/>
              </a:solidFill>
              <a:prstDash val="solid"/>
            </a:ln>
          </c:spPr>
          <c:invertIfNegative val="0"/>
          <c:dLbls>
            <c:dLbl>
              <c:idx val="0"/>
              <c:layout>
                <c:manualLayout>
                  <c:x val="-3.7490011200829274E-2"/>
                  <c:y val="2.198891805191017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BB-48E7-BC9D-758CC2696302}"/>
                </c:ext>
              </c:extLst>
            </c:dLbl>
            <c:dLbl>
              <c:idx val="1"/>
              <c:layout>
                <c:manualLayout>
                  <c:x val="-4.1654044836752092E-2"/>
                  <c:y val="-2.0448138427141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BB-48E7-BC9D-758CC2696302}"/>
                </c:ext>
              </c:extLst>
            </c:dLbl>
            <c:dLbl>
              <c:idx val="2"/>
              <c:layout>
                <c:manualLayout>
                  <c:x val="-4.2445458648879004E-2"/>
                  <c:y val="-3.20258578788762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BB-48E7-BC9D-758CC2696302}"/>
                </c:ext>
              </c:extLst>
            </c:dLbl>
            <c:dLbl>
              <c:idx val="3"/>
              <c:layout>
                <c:manualLayout>
                  <c:x val="-3.264523463229517E-2"/>
                  <c:y val="-4.35938563235151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BB-48E7-BC9D-758CC2696302}"/>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'12（問9）'!$BC$6:$BC$9</c:f>
              <c:strCache>
                <c:ptCount val="4"/>
                <c:pt idx="0">
                  <c:v>労災保険</c:v>
                </c:pt>
                <c:pt idx="1">
                  <c:v>雇用保険</c:v>
                </c:pt>
                <c:pt idx="2">
                  <c:v>厚生年金</c:v>
                </c:pt>
                <c:pt idx="3">
                  <c:v>健康保険</c:v>
                </c:pt>
              </c:strCache>
            </c:strRef>
          </c:cat>
          <c:val>
            <c:numRef>
              <c:f>'12（問9）'!$BE$6:$BE$9</c:f>
              <c:numCache>
                <c:formatCode>0.0%</c:formatCode>
                <c:ptCount val="4"/>
                <c:pt idx="0">
                  <c:v>2.7386541471048513E-2</c:v>
                </c:pt>
                <c:pt idx="1">
                  <c:v>1.1737089201877934E-2</c:v>
                </c:pt>
                <c:pt idx="2">
                  <c:v>1.1737089201877934E-2</c:v>
                </c:pt>
                <c:pt idx="3">
                  <c:v>5.4773082942097028E-3</c:v>
                </c:pt>
              </c:numCache>
            </c:numRef>
          </c:val>
          <c:extLst>
            <c:ext xmlns:c16="http://schemas.microsoft.com/office/drawing/2014/chart" uri="{C3380CC4-5D6E-409C-BE32-E72D297353CC}">
              <c16:uniqueId val="{00000005-02BB-48E7-BC9D-758CC2696302}"/>
            </c:ext>
          </c:extLst>
        </c:ser>
        <c:ser>
          <c:idx val="2"/>
          <c:order val="2"/>
          <c:tx>
            <c:strRef>
              <c:f>'12（問9）'!$BF$5</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0839727836568198E-2"/>
                  <c:y val="3.742101681734227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BB-48E7-BC9D-758CC2696302}"/>
                </c:ext>
              </c:extLst>
            </c:dLbl>
            <c:dLbl>
              <c:idx val="1"/>
              <c:layout>
                <c:manualLayout>
                  <c:x val="5.0839727836568198E-2"/>
                  <c:y val="-3.58802371925731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BB-48E7-BC9D-758CC2696302}"/>
                </c:ext>
              </c:extLst>
            </c:dLbl>
            <c:dLbl>
              <c:idx val="2"/>
              <c:layout>
                <c:manualLayout>
                  <c:x val="4.8526004313155124E-2"/>
                  <c:y val="-1.658889860989598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2BB-48E7-BC9D-758CC2696302}"/>
                </c:ext>
              </c:extLst>
            </c:dLbl>
            <c:dLbl>
              <c:idx val="3"/>
              <c:layout>
                <c:manualLayout>
                  <c:x val="4.6593443335506628E-2"/>
                  <c:y val="4.89987362690774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2BB-48E7-BC9D-758CC2696302}"/>
                </c:ext>
              </c:extLst>
            </c:dLbl>
            <c:spPr>
              <a:solidFill>
                <a:sysClr val="window" lastClr="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'12（問9）'!$BC$6:$BC$9</c:f>
              <c:strCache>
                <c:ptCount val="4"/>
                <c:pt idx="0">
                  <c:v>労災保険</c:v>
                </c:pt>
                <c:pt idx="1">
                  <c:v>雇用保険</c:v>
                </c:pt>
                <c:pt idx="2">
                  <c:v>厚生年金</c:v>
                </c:pt>
                <c:pt idx="3">
                  <c:v>健康保険</c:v>
                </c:pt>
              </c:strCache>
            </c:strRef>
          </c:cat>
          <c:val>
            <c:numRef>
              <c:f>'12（問9）'!$BF$6:$BF$9</c:f>
              <c:numCache>
                <c:formatCode>0.0%</c:formatCode>
                <c:ptCount val="4"/>
                <c:pt idx="0">
                  <c:v>3.4428794992175271E-2</c:v>
                </c:pt>
                <c:pt idx="1">
                  <c:v>2.8951486697965573E-2</c:v>
                </c:pt>
                <c:pt idx="2">
                  <c:v>2.8951486697965573E-2</c:v>
                </c:pt>
                <c:pt idx="3">
                  <c:v>3.1298904538341159E-2</c:v>
                </c:pt>
              </c:numCache>
            </c:numRef>
          </c:val>
          <c:extLst>
            <c:ext xmlns:c16="http://schemas.microsoft.com/office/drawing/2014/chart" uri="{C3380CC4-5D6E-409C-BE32-E72D297353CC}">
              <c16:uniqueId val="{0000000A-02BB-48E7-BC9D-758CC2696302}"/>
            </c:ext>
          </c:extLst>
        </c:ser>
        <c:dLbls>
          <c:showLegendKey val="0"/>
          <c:showVal val="0"/>
          <c:showCatName val="0"/>
          <c:showSerName val="0"/>
          <c:showPercent val="0"/>
          <c:showBubbleSize val="0"/>
        </c:dLbls>
        <c:gapWidth val="50"/>
        <c:overlap val="100"/>
        <c:axId val="33963392"/>
        <c:axId val="33977472"/>
      </c:barChart>
      <c:catAx>
        <c:axId val="339633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33977472"/>
        <c:crosses val="autoZero"/>
        <c:auto val="1"/>
        <c:lblAlgn val="ctr"/>
        <c:lblOffset val="100"/>
        <c:noMultiLvlLbl val="0"/>
      </c:catAx>
      <c:valAx>
        <c:axId val="33977472"/>
        <c:scaling>
          <c:orientation val="minMax"/>
          <c:max val="1"/>
          <c:min val="0"/>
        </c:scaling>
        <c:delete val="0"/>
        <c:axPos val="b"/>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33963392"/>
        <c:crosses val="autoZero"/>
        <c:crossBetween val="between"/>
        <c:majorUnit val="0.2"/>
      </c:valAx>
      <c:spPr>
        <a:noFill/>
        <a:ln w="25400">
          <a:noFill/>
        </a:ln>
      </c:spPr>
    </c:plotArea>
    <c:legend>
      <c:legendPos val="r"/>
      <c:layout>
        <c:manualLayout>
          <c:xMode val="edge"/>
          <c:yMode val="edge"/>
          <c:x val="0.84501061571125269"/>
          <c:y val="0.11574122679109555"/>
          <c:w val="0.13906581740976642"/>
          <c:h val="0.7685219208710022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37463976945245"/>
          <c:y val="7.6923290941314268E-2"/>
          <c:w val="0.50432276657060515"/>
          <c:h val="0.84900521113006122"/>
        </c:manualLayout>
      </c:layout>
      <c:barChart>
        <c:barDir val="bar"/>
        <c:grouping val="clustered"/>
        <c:varyColors val="0"/>
        <c:ser>
          <c:idx val="0"/>
          <c:order val="0"/>
          <c:tx>
            <c:strRef>
              <c:f>'12（問9）'!$BD$13</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'12（問9）'!$BC$14:$BC$20</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'12（問9）'!$BD$14:$BD$20</c:f>
              <c:numCache>
                <c:formatCode>0.0%</c:formatCode>
                <c:ptCount val="7"/>
                <c:pt idx="0">
                  <c:v>0</c:v>
                </c:pt>
                <c:pt idx="1">
                  <c:v>0.93650793650793651</c:v>
                </c:pt>
                <c:pt idx="2">
                  <c:v>0.95862068965517244</c:v>
                </c:pt>
                <c:pt idx="3">
                  <c:v>0.9285714285714286</c:v>
                </c:pt>
                <c:pt idx="4">
                  <c:v>0.96132596685082872</c:v>
                </c:pt>
                <c:pt idx="5">
                  <c:v>0.91428571428571426</c:v>
                </c:pt>
                <c:pt idx="6">
                  <c:v>0.8571428571428571</c:v>
                </c:pt>
              </c:numCache>
            </c:numRef>
          </c:val>
          <c:extLst>
            <c:ext xmlns:c16="http://schemas.microsoft.com/office/drawing/2014/chart" uri="{C3380CC4-5D6E-409C-BE32-E72D297353CC}">
              <c16:uniqueId val="{00000000-A259-47C5-A741-16F747EE673C}"/>
            </c:ext>
          </c:extLst>
        </c:ser>
        <c:ser>
          <c:idx val="1"/>
          <c:order val="1"/>
          <c:tx>
            <c:strRef>
              <c:f>'12（問9）'!$BE$13</c:f>
              <c:strCache>
                <c:ptCount val="1"/>
                <c:pt idx="0">
                  <c:v>雇用保険</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'12（問9）'!$BC$14:$BC$20</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'12（問9）'!$BE$14:$BE$20</c:f>
              <c:numCache>
                <c:formatCode>0.0%</c:formatCode>
                <c:ptCount val="7"/>
                <c:pt idx="0">
                  <c:v>0</c:v>
                </c:pt>
                <c:pt idx="1">
                  <c:v>0.95238095238095233</c:v>
                </c:pt>
                <c:pt idx="2">
                  <c:v>0.96551724137931039</c:v>
                </c:pt>
                <c:pt idx="3">
                  <c:v>0.9285714285714286</c:v>
                </c:pt>
                <c:pt idx="4">
                  <c:v>0.98895027624309395</c:v>
                </c:pt>
                <c:pt idx="5">
                  <c:v>0.88571428571428568</c:v>
                </c:pt>
                <c:pt idx="6">
                  <c:v>0.95238095238095233</c:v>
                </c:pt>
              </c:numCache>
            </c:numRef>
          </c:val>
          <c:extLst>
            <c:ext xmlns:c16="http://schemas.microsoft.com/office/drawing/2014/chart" uri="{C3380CC4-5D6E-409C-BE32-E72D297353CC}">
              <c16:uniqueId val="{00000001-A259-47C5-A741-16F747EE673C}"/>
            </c:ext>
          </c:extLst>
        </c:ser>
        <c:ser>
          <c:idx val="2"/>
          <c:order val="2"/>
          <c:tx>
            <c:strRef>
              <c:f>'12（問9）'!$BF$13</c:f>
              <c:strCache>
                <c:ptCount val="1"/>
                <c:pt idx="0">
                  <c:v>厚生年金</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'12（問9）'!$BC$14:$BC$20</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'12（問9）'!$BF$14:$BF$20</c:f>
              <c:numCache>
                <c:formatCode>0.0%</c:formatCode>
                <c:ptCount val="7"/>
                <c:pt idx="0">
                  <c:v>0</c:v>
                </c:pt>
                <c:pt idx="1">
                  <c:v>0.94444444444444442</c:v>
                </c:pt>
                <c:pt idx="2">
                  <c:v>0.95862068965517244</c:v>
                </c:pt>
                <c:pt idx="3">
                  <c:v>0.95238095238095233</c:v>
                </c:pt>
                <c:pt idx="4">
                  <c:v>0.97790055248618779</c:v>
                </c:pt>
                <c:pt idx="5">
                  <c:v>0.91428571428571426</c:v>
                </c:pt>
                <c:pt idx="6">
                  <c:v>0.95238095238095233</c:v>
                </c:pt>
              </c:numCache>
            </c:numRef>
          </c:val>
          <c:extLst>
            <c:ext xmlns:c16="http://schemas.microsoft.com/office/drawing/2014/chart" uri="{C3380CC4-5D6E-409C-BE32-E72D297353CC}">
              <c16:uniqueId val="{00000002-A259-47C5-A741-16F747EE673C}"/>
            </c:ext>
          </c:extLst>
        </c:ser>
        <c:ser>
          <c:idx val="3"/>
          <c:order val="3"/>
          <c:tx>
            <c:strRef>
              <c:f>'12（問9）'!$BG$13</c:f>
              <c:strCache>
                <c:ptCount val="1"/>
                <c:pt idx="0">
                  <c:v>健康保険</c:v>
                </c:pt>
              </c:strCache>
            </c:strRef>
          </c:tx>
          <c:spPr>
            <a:solidFill>
              <a:srgbClr val="FFFFFF"/>
            </a:solidFill>
            <a:ln w="12700">
              <a:solidFill>
                <a:srgbClr val="000000"/>
              </a:solidFill>
              <a:prstDash val="solid"/>
            </a:ln>
          </c:spPr>
          <c:invertIfNegative val="0"/>
          <c:dLbls>
            <c:dLbl>
              <c:idx val="6"/>
              <c:layout>
                <c:manualLayout>
                  <c:x val="-7.6849183477424943E-3"/>
                  <c:y val="5.63600527082649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59-47C5-A741-16F747EE673C}"/>
                </c:ext>
              </c:extLst>
            </c:dLbl>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'12（問9）'!$BC$14:$BC$20</c:f>
              <c:strCache>
                <c:ptCount val="7"/>
                <c:pt idx="0">
                  <c:v>無回答</c:v>
                </c:pt>
                <c:pt idx="1">
                  <c:v>その他</c:v>
                </c:pt>
                <c:pt idx="2">
                  <c:v>サービス業</c:v>
                </c:pt>
                <c:pt idx="3">
                  <c:v>教育・学習支援業</c:v>
                </c:pt>
                <c:pt idx="4">
                  <c:v>医療・福祉</c:v>
                </c:pt>
                <c:pt idx="5">
                  <c:v>飲食店・宿泊業</c:v>
                </c:pt>
                <c:pt idx="6">
                  <c:v>不動産業</c:v>
                </c:pt>
              </c:strCache>
            </c:strRef>
          </c:cat>
          <c:val>
            <c:numRef>
              <c:f>'12（問9）'!$BG$14:$BG$20</c:f>
              <c:numCache>
                <c:formatCode>0.0%</c:formatCode>
                <c:ptCount val="7"/>
                <c:pt idx="0">
                  <c:v>0</c:v>
                </c:pt>
                <c:pt idx="1">
                  <c:v>0.95238095238095233</c:v>
                </c:pt>
                <c:pt idx="2">
                  <c:v>0.9517241379310345</c:v>
                </c:pt>
                <c:pt idx="3">
                  <c:v>0.9285714285714286</c:v>
                </c:pt>
                <c:pt idx="4">
                  <c:v>0.98342541436464093</c:v>
                </c:pt>
                <c:pt idx="5">
                  <c:v>0.94285714285714284</c:v>
                </c:pt>
                <c:pt idx="6">
                  <c:v>1</c:v>
                </c:pt>
              </c:numCache>
            </c:numRef>
          </c:val>
          <c:extLst>
            <c:ext xmlns:c16="http://schemas.microsoft.com/office/drawing/2014/chart" uri="{C3380CC4-5D6E-409C-BE32-E72D297353CC}">
              <c16:uniqueId val="{00000004-A259-47C5-A741-16F747EE673C}"/>
            </c:ext>
          </c:extLst>
        </c:ser>
        <c:dLbls>
          <c:showLegendKey val="0"/>
          <c:showVal val="0"/>
          <c:showCatName val="0"/>
          <c:showSerName val="0"/>
          <c:showPercent val="0"/>
          <c:showBubbleSize val="0"/>
        </c:dLbls>
        <c:gapWidth val="20"/>
        <c:overlap val="-30"/>
        <c:axId val="101684352"/>
        <c:axId val="101685888"/>
      </c:barChart>
      <c:catAx>
        <c:axId val="1016843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1685888"/>
        <c:crosses val="autoZero"/>
        <c:auto val="1"/>
        <c:lblAlgn val="ctr"/>
        <c:lblOffset val="100"/>
        <c:tickLblSkip val="1"/>
        <c:tickMarkSkip val="1"/>
        <c:noMultiLvlLbl val="0"/>
      </c:catAx>
      <c:valAx>
        <c:axId val="101685888"/>
        <c:scaling>
          <c:orientation val="minMax"/>
          <c:max val="1"/>
        </c:scaling>
        <c:delete val="0"/>
        <c:axPos val="b"/>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1684352"/>
        <c:crosses val="autoZero"/>
        <c:crossBetween val="between"/>
        <c:majorUnit val="0.2"/>
        <c:minorUnit val="0.2"/>
      </c:valAx>
      <c:spPr>
        <a:noFill/>
        <a:ln w="25400">
          <a:noFill/>
        </a:ln>
      </c:spPr>
    </c:plotArea>
    <c:legend>
      <c:legendPos val="r"/>
      <c:layout>
        <c:manualLayout>
          <c:xMode val="edge"/>
          <c:yMode val="edge"/>
          <c:x val="0.83957732949087416"/>
          <c:y val="5.1284145037425878E-2"/>
          <c:w val="0.14601344860710852"/>
          <c:h val="0.25356185177707485"/>
        </c:manualLayout>
      </c:layout>
      <c:overlay val="0"/>
      <c:spPr>
        <a:noFill/>
        <a:ln w="3175">
          <a:solidFill>
            <a:srgbClr val="000000"/>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948453608247422"/>
          <c:y val="1.1820330969267139E-2"/>
        </c:manualLayout>
      </c:layout>
      <c:overlay val="0"/>
      <c:spPr>
        <a:noFill/>
        <a:ln w="25400">
          <a:noFill/>
        </a:ln>
      </c:spPr>
    </c:title>
    <c:autoTitleDeleted val="0"/>
    <c:plotArea>
      <c:layout>
        <c:manualLayout>
          <c:layoutTarget val="inner"/>
          <c:xMode val="edge"/>
          <c:yMode val="edge"/>
          <c:x val="0.12628865979381443"/>
          <c:y val="6.1465862943869458E-2"/>
          <c:w val="0.75644329896907214"/>
          <c:h val="0.87470651112429609"/>
        </c:manualLayout>
      </c:layout>
      <c:barChart>
        <c:barDir val="bar"/>
        <c:grouping val="percentStacked"/>
        <c:varyColors val="0"/>
        <c:ser>
          <c:idx val="0"/>
          <c:order val="0"/>
          <c:tx>
            <c:strRef>
              <c:f>'1（問2）'!$BD$10</c:f>
              <c:strCache>
                <c:ptCount val="1"/>
                <c:pt idx="0">
                  <c:v>常用従業員</c:v>
                </c:pt>
              </c:strCache>
            </c:strRef>
          </c:tx>
          <c:spPr>
            <a:solidFill>
              <a:srgbClr val="FFFFFF"/>
            </a:solidFill>
            <a:ln w="12700">
              <a:solidFill>
                <a:srgbClr val="000000"/>
              </a:solidFill>
              <a:prstDash val="solid"/>
            </a:ln>
          </c:spPr>
          <c:invertIfNegative val="0"/>
          <c:dLbls>
            <c:dLbl>
              <c:idx val="0"/>
              <c:layout>
                <c:manualLayout>
                  <c:x val="2.4591958221717135E-2"/>
                  <c:y val="3.877322408219429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69-48C3-886B-F2E19D08D443}"/>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'1（問2）'!$BD$11:$BD$23</c:f>
              <c:numCache>
                <c:formatCode>0.0%</c:formatCode>
                <c:ptCount val="13"/>
                <c:pt idx="0">
                  <c:v>0</c:v>
                </c:pt>
                <c:pt idx="1">
                  <c:v>0.53866534194403048</c:v>
                </c:pt>
                <c:pt idx="2">
                  <c:v>0.65313292992387273</c:v>
                </c:pt>
                <c:pt idx="3">
                  <c:v>0.45691287878787878</c:v>
                </c:pt>
                <c:pt idx="4">
                  <c:v>0.59447625463118892</c:v>
                </c:pt>
                <c:pt idx="5">
                  <c:v>0.21311475409836064</c:v>
                </c:pt>
                <c:pt idx="6">
                  <c:v>0.69230769230769229</c:v>
                </c:pt>
                <c:pt idx="7">
                  <c:v>0.86929460580912865</c:v>
                </c:pt>
                <c:pt idx="8">
                  <c:v>0.71035278602044183</c:v>
                </c:pt>
                <c:pt idx="9">
                  <c:v>0.77272727272727271</c:v>
                </c:pt>
                <c:pt idx="10">
                  <c:v>0.908675799086758</c:v>
                </c:pt>
                <c:pt idx="11">
                  <c:v>0.71563438706908877</c:v>
                </c:pt>
                <c:pt idx="12">
                  <c:v>0.89542097488921713</c:v>
                </c:pt>
              </c:numCache>
            </c:numRef>
          </c:val>
          <c:extLst>
            <c:ext xmlns:c16="http://schemas.microsoft.com/office/drawing/2014/chart" uri="{C3380CC4-5D6E-409C-BE32-E72D297353CC}">
              <c16:uniqueId val="{00000001-D769-48C3-886B-F2E19D08D443}"/>
            </c:ext>
          </c:extLst>
        </c:ser>
        <c:ser>
          <c:idx val="1"/>
          <c:order val="1"/>
          <c:tx>
            <c:strRef>
              <c:f>'1（問2）'!$BE$10</c:f>
              <c:strCache>
                <c:ptCount val="1"/>
                <c:pt idx="0">
                  <c:v>パート</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920962199312727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69-48C3-886B-F2E19D08D443}"/>
                </c:ext>
              </c:extLst>
            </c:dLbl>
            <c:dLbl>
              <c:idx val="4"/>
              <c:layout>
                <c:manualLayout>
                  <c:x val="-2.0473523283816328E-2"/>
                  <c:y val="2.4075004808796064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69-48C3-886B-F2E19D08D443}"/>
                </c:ext>
              </c:extLst>
            </c:dLbl>
            <c:dLbl>
              <c:idx val="5"/>
              <c:layout>
                <c:manualLayout>
                  <c:x val="-2.5891459052080814E-2"/>
                  <c:y val="-4.3050663213258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69-48C3-886B-F2E19D08D443}"/>
                </c:ext>
              </c:extLst>
            </c:dLbl>
            <c:dLbl>
              <c:idx val="6"/>
              <c:layout>
                <c:manualLayout>
                  <c:x val="-1.8663446708336716E-2"/>
                  <c:y val="-2.52191880270285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69-48C3-886B-F2E19D08D443}"/>
                </c:ext>
              </c:extLst>
            </c:dLbl>
            <c:dLbl>
              <c:idx val="7"/>
              <c:layout>
                <c:manualLayout>
                  <c:x val="-1.8404632410639516E-2"/>
                  <c:y val="-1.400569609649857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69-48C3-886B-F2E19D08D443}"/>
                </c:ext>
              </c:extLst>
            </c:dLbl>
            <c:dLbl>
              <c:idx val="8"/>
              <c:layout>
                <c:manualLayout>
                  <c:x val="-1.3258922531590767E-2"/>
                  <c:y val="-3.395320265817836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69-48C3-886B-F2E19D08D443}"/>
                </c:ext>
              </c:extLst>
            </c:dLbl>
            <c:dLbl>
              <c:idx val="9"/>
              <c:layout>
                <c:manualLayout>
                  <c:x val="-2.95908758827827E-2"/>
                  <c:y val="-1.61264040938760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69-48C3-886B-F2E19D08D443}"/>
                </c:ext>
              </c:extLst>
            </c:dLbl>
            <c:dLbl>
              <c:idx val="10"/>
              <c:layout>
                <c:manualLayout>
                  <c:x val="-7.5557115870070381E-3"/>
                  <c:y val="-5.214074803149606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69-48C3-886B-F2E19D08D443}"/>
                </c:ext>
              </c:extLst>
            </c:dLbl>
            <c:dLbl>
              <c:idx val="11"/>
              <c:layout>
                <c:manualLayout>
                  <c:x val="-1.0786319235868713E-2"/>
                  <c:y val="1.36855233521341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69-48C3-886B-F2E19D08D443}"/>
                </c:ext>
              </c:extLst>
            </c:dLbl>
            <c:dLbl>
              <c:idx val="12"/>
              <c:layout>
                <c:manualLayout>
                  <c:x val="-2.5512758070189805E-2"/>
                  <c:y val="2.4491973964247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69-48C3-886B-F2E19D08D443}"/>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'1（問2）'!$BE$11:$BE$23</c:f>
              <c:numCache>
                <c:formatCode>0.0%</c:formatCode>
                <c:ptCount val="13"/>
                <c:pt idx="0">
                  <c:v>0</c:v>
                </c:pt>
                <c:pt idx="1">
                  <c:v>0.43533697632058288</c:v>
                </c:pt>
                <c:pt idx="2">
                  <c:v>0.30099551044309975</c:v>
                </c:pt>
                <c:pt idx="3">
                  <c:v>0.51373106060606055</c:v>
                </c:pt>
                <c:pt idx="4">
                  <c:v>0.37655776355675313</c:v>
                </c:pt>
                <c:pt idx="5">
                  <c:v>0.78278688524590168</c:v>
                </c:pt>
                <c:pt idx="6">
                  <c:v>0.28205128205128205</c:v>
                </c:pt>
                <c:pt idx="7">
                  <c:v>0.10580912863070539</c:v>
                </c:pt>
                <c:pt idx="8">
                  <c:v>0.25914935707220571</c:v>
                </c:pt>
                <c:pt idx="9">
                  <c:v>0.20884520884520885</c:v>
                </c:pt>
                <c:pt idx="10">
                  <c:v>7.3059360730593603E-2</c:v>
                </c:pt>
                <c:pt idx="11">
                  <c:v>0.24645973394364182</c:v>
                </c:pt>
                <c:pt idx="12">
                  <c:v>8.4785819793205319E-2</c:v>
                </c:pt>
              </c:numCache>
            </c:numRef>
          </c:val>
          <c:extLst>
            <c:ext xmlns:c16="http://schemas.microsoft.com/office/drawing/2014/chart" uri="{C3380CC4-5D6E-409C-BE32-E72D297353CC}">
              <c16:uniqueId val="{0000000C-D769-48C3-886B-F2E19D08D443}"/>
            </c:ext>
          </c:extLst>
        </c:ser>
        <c:ser>
          <c:idx val="2"/>
          <c:order val="2"/>
          <c:tx>
            <c:strRef>
              <c:f>'1（問2）'!$BF$10</c:f>
              <c:strCache>
                <c:ptCount val="1"/>
                <c:pt idx="0">
                  <c:v>臨時従業員</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3.600075763725410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69-48C3-886B-F2E19D08D443}"/>
                </c:ext>
              </c:extLst>
            </c:dLbl>
            <c:dLbl>
              <c:idx val="2"/>
              <c:layout>
                <c:manualLayout>
                  <c:x val="-3.1580756013745707E-2"/>
                  <c:y val="9.940246830847116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769-48C3-886B-F2E19D08D443}"/>
                </c:ext>
              </c:extLst>
            </c:dLbl>
            <c:dLbl>
              <c:idx val="3"/>
              <c:layout>
                <c:manualLayout>
                  <c:x val="-4.81099656357389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29-4BDF-AE0F-56BD76FB7854}"/>
                </c:ext>
              </c:extLst>
            </c:dLbl>
            <c:dLbl>
              <c:idx val="4"/>
              <c:delete val="1"/>
              <c:extLst>
                <c:ext xmlns:c15="http://schemas.microsoft.com/office/drawing/2012/chart" uri="{CE6537A1-D6FC-4f65-9D91-7224C49458BB}"/>
                <c:ext xmlns:c16="http://schemas.microsoft.com/office/drawing/2014/chart" uri="{C3380CC4-5D6E-409C-BE32-E72D297353CC}">
                  <c16:uniqueId val="{0000000F-D769-48C3-886B-F2E19D08D443}"/>
                </c:ext>
              </c:extLst>
            </c:dLbl>
            <c:dLbl>
              <c:idx val="5"/>
              <c:layout>
                <c:manualLayout>
                  <c:x val="-2.3128500689991196E-2"/>
                  <c:y val="1.87586480767918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769-48C3-886B-F2E19D08D443}"/>
                </c:ext>
              </c:extLst>
            </c:dLbl>
            <c:dLbl>
              <c:idx val="6"/>
              <c:layout>
                <c:manualLayout>
                  <c:x val="1.5316901054561268E-2"/>
                  <c:y val="3.18244134347143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769-48C3-886B-F2E19D08D443}"/>
                </c:ext>
              </c:extLst>
            </c:dLbl>
            <c:dLbl>
              <c:idx val="7"/>
              <c:layout>
                <c:manualLayout>
                  <c:x val="-2.2336769759450172E-2"/>
                  <c:y val="-5.778761717115457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DF-44B8-A546-FC8972DB8FA2}"/>
                </c:ext>
              </c:extLst>
            </c:dLbl>
            <c:dLbl>
              <c:idx val="8"/>
              <c:layout>
                <c:manualLayout>
                  <c:x val="-4.1945639527017888E-2"/>
                  <c:y val="-3.665853825009462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769-48C3-886B-F2E19D08D443}"/>
                </c:ext>
              </c:extLst>
            </c:dLbl>
            <c:dLbl>
              <c:idx val="9"/>
              <c:layout>
                <c:manualLayout>
                  <c:x val="-1.9959409542174747E-2"/>
                  <c:y val="-8.246783040444319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769-48C3-886B-F2E19D08D443}"/>
                </c:ext>
              </c:extLst>
            </c:dLbl>
            <c:dLbl>
              <c:idx val="11"/>
              <c:layout>
                <c:manualLayout>
                  <c:x val="-2.2124412634366274E-2"/>
                  <c:y val="-3.1824413434713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769-48C3-886B-F2E19D08D443}"/>
                </c:ext>
              </c:extLst>
            </c:dLbl>
            <c:dLbl>
              <c:idx val="12"/>
              <c:layout>
                <c:manualLayout>
                  <c:x val="-1.8317098249316772E-2"/>
                  <c:y val="2.4491973964247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769-48C3-886B-F2E19D08D443}"/>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'1（問2）'!$BF$11:$BF$23</c:f>
              <c:numCache>
                <c:formatCode>0.0%</c:formatCode>
                <c:ptCount val="13"/>
                <c:pt idx="0">
                  <c:v>0</c:v>
                </c:pt>
                <c:pt idx="1">
                  <c:v>8.2795164762377877E-4</c:v>
                </c:pt>
                <c:pt idx="2">
                  <c:v>1.1711887565879367E-3</c:v>
                </c:pt>
                <c:pt idx="3">
                  <c:v>8.049242424242424E-3</c:v>
                </c:pt>
                <c:pt idx="4">
                  <c:v>6.3994610980127988E-3</c:v>
                </c:pt>
                <c:pt idx="5">
                  <c:v>0</c:v>
                </c:pt>
                <c:pt idx="6">
                  <c:v>0</c:v>
                </c:pt>
                <c:pt idx="7">
                  <c:v>2.0746887966804979E-3</c:v>
                </c:pt>
                <c:pt idx="8">
                  <c:v>1.1210023079459281E-2</c:v>
                </c:pt>
                <c:pt idx="9">
                  <c:v>1.5663390663390665E-2</c:v>
                </c:pt>
                <c:pt idx="10">
                  <c:v>0</c:v>
                </c:pt>
                <c:pt idx="11">
                  <c:v>1.1443284222571878E-3</c:v>
                </c:pt>
                <c:pt idx="12">
                  <c:v>2.6587887740029542E-3</c:v>
                </c:pt>
              </c:numCache>
            </c:numRef>
          </c:val>
          <c:extLst>
            <c:ext xmlns:c16="http://schemas.microsoft.com/office/drawing/2014/chart" uri="{C3380CC4-5D6E-409C-BE32-E72D297353CC}">
              <c16:uniqueId val="{00000016-D769-48C3-886B-F2E19D08D443}"/>
            </c:ext>
          </c:extLst>
        </c:ser>
        <c:ser>
          <c:idx val="3"/>
          <c:order val="3"/>
          <c:tx>
            <c:strRef>
              <c:f>'1（問2）'!$BG$10</c:f>
              <c:strCache>
                <c:ptCount val="1"/>
                <c:pt idx="0">
                  <c:v>派遣従業員</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8.558324539329491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769-48C3-886B-F2E19D08D443}"/>
                </c:ext>
              </c:extLst>
            </c:dLbl>
            <c:dLbl>
              <c:idx val="2"/>
              <c:layout>
                <c:manualLayout>
                  <c:x val="1.695213356061191E-4"/>
                  <c:y val="2.060026184670178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769-48C3-886B-F2E19D08D443}"/>
                </c:ext>
              </c:extLst>
            </c:dLbl>
            <c:dLbl>
              <c:idx val="3"/>
              <c:layout>
                <c:manualLayout>
                  <c:x val="-1.6331595497125904E-2"/>
                  <c:y val="1.29703278691400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769-48C3-886B-F2E19D08D443}"/>
                </c:ext>
              </c:extLst>
            </c:dLbl>
            <c:dLbl>
              <c:idx val="4"/>
              <c:layout>
                <c:manualLayout>
                  <c:x val="-2.0319618028917182E-2"/>
                  <c:y val="-2.33997143821540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769-48C3-886B-F2E19D08D443}"/>
                </c:ext>
              </c:extLst>
            </c:dLbl>
            <c:dLbl>
              <c:idx val="5"/>
              <c:layout>
                <c:manualLayout>
                  <c:x val="-2.2140731119950213E-2"/>
                  <c:y val="3.18236816142663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769-48C3-886B-F2E19D08D443}"/>
                </c:ext>
              </c:extLst>
            </c:dLbl>
            <c:dLbl>
              <c:idx val="6"/>
              <c:layout>
                <c:manualLayout>
                  <c:x val="-2.8931924214171283E-2"/>
                  <c:y val="5.834408396780513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769-48C3-886B-F2E19D08D443}"/>
                </c:ext>
              </c:extLst>
            </c:dLbl>
            <c:dLbl>
              <c:idx val="7"/>
              <c:layout>
                <c:manualLayout>
                  <c:x val="-2.0168033119571395E-3"/>
                  <c:y val="9.334648771740411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769-48C3-886B-F2E19D08D443}"/>
                </c:ext>
              </c:extLst>
            </c:dLbl>
            <c:dLbl>
              <c:idx val="8"/>
              <c:layout>
                <c:manualLayout>
                  <c:x val="-1.0731255242579339E-2"/>
                  <c:y val="-3.665853825009462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769-48C3-886B-F2E19D08D443}"/>
                </c:ext>
              </c:extLst>
            </c:dLbl>
            <c:dLbl>
              <c:idx val="9"/>
              <c:layout>
                <c:manualLayout>
                  <c:x val="2.1004657383168427E-2"/>
                  <c:y val="7.244439310217115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769-48C3-886B-F2E19D08D443}"/>
                </c:ext>
              </c:extLst>
            </c:dLbl>
            <c:dLbl>
              <c:idx val="10"/>
              <c:layout>
                <c:manualLayout>
                  <c:x val="-8.876030255904813E-3"/>
                  <c:y val="1.758110902818515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769-48C3-886B-F2E19D08D443}"/>
                </c:ext>
              </c:extLst>
            </c:dLbl>
            <c:dLbl>
              <c:idx val="11"/>
              <c:layout>
                <c:manualLayout>
                  <c:x val="2.0754869950397629E-3"/>
                  <c:y val="7.7528781673748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769-48C3-886B-F2E19D08D443}"/>
                </c:ext>
              </c:extLst>
            </c:dLbl>
            <c:dLbl>
              <c:idx val="12"/>
              <c:layout>
                <c:manualLayout>
                  <c:x val="1.4266038910084567E-2"/>
                  <c:y val="2.47625075234390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769-48C3-886B-F2E19D08D443}"/>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'1（問2）'!$BG$11:$BG$23</c:f>
              <c:numCache>
                <c:formatCode>0.0%</c:formatCode>
                <c:ptCount val="13"/>
                <c:pt idx="0">
                  <c:v>0</c:v>
                </c:pt>
                <c:pt idx="1">
                  <c:v>1.5731081304851798E-2</c:v>
                </c:pt>
                <c:pt idx="2">
                  <c:v>1.5030255709545188E-2</c:v>
                </c:pt>
                <c:pt idx="3">
                  <c:v>8.9962121212121219E-3</c:v>
                </c:pt>
                <c:pt idx="4">
                  <c:v>1.2798922196025598E-2</c:v>
                </c:pt>
                <c:pt idx="5">
                  <c:v>1.366120218579235E-3</c:v>
                </c:pt>
                <c:pt idx="6">
                  <c:v>0</c:v>
                </c:pt>
                <c:pt idx="7">
                  <c:v>0</c:v>
                </c:pt>
                <c:pt idx="8">
                  <c:v>1.071546323771843E-2</c:v>
                </c:pt>
                <c:pt idx="9">
                  <c:v>2.4570024570024569E-3</c:v>
                </c:pt>
                <c:pt idx="10">
                  <c:v>1.8264840182648401E-2</c:v>
                </c:pt>
                <c:pt idx="11">
                  <c:v>1.8309254756115004E-2</c:v>
                </c:pt>
                <c:pt idx="12">
                  <c:v>6.4992614475627769E-3</c:v>
                </c:pt>
              </c:numCache>
            </c:numRef>
          </c:val>
          <c:extLst>
            <c:ext xmlns:c16="http://schemas.microsoft.com/office/drawing/2014/chart" uri="{C3380CC4-5D6E-409C-BE32-E72D297353CC}">
              <c16:uniqueId val="{00000023-D769-48C3-886B-F2E19D08D443}"/>
            </c:ext>
          </c:extLst>
        </c:ser>
        <c:ser>
          <c:idx val="4"/>
          <c:order val="4"/>
          <c:tx>
            <c:strRef>
              <c:f>'1（問2）'!$BH$10</c:f>
              <c:strCache>
                <c:ptCount val="1"/>
                <c:pt idx="0">
                  <c:v>その他従業員</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8148523960278162E-2"/>
                  <c:y val="1.42191445927415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769-48C3-886B-F2E19D08D443}"/>
                </c:ext>
              </c:extLst>
            </c:dLbl>
            <c:dLbl>
              <c:idx val="2"/>
              <c:layout>
                <c:manualLayout>
                  <c:x val="3.0262467191600924E-2"/>
                  <c:y val="-6.125475450320483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769-48C3-886B-F2E19D08D443}"/>
                </c:ext>
              </c:extLst>
            </c:dLbl>
            <c:dLbl>
              <c:idx val="3"/>
              <c:layout>
                <c:manualLayout>
                  <c:x val="2.3300457288199673E-2"/>
                  <c:y val="-1.0669942852888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D769-48C3-886B-F2E19D08D443}"/>
                </c:ext>
              </c:extLst>
            </c:dLbl>
            <c:dLbl>
              <c:idx val="4"/>
              <c:layout>
                <c:manualLayout>
                  <c:x val="2.1743783315745325E-2"/>
                  <c:y val="-1.57927067627184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D769-48C3-886B-F2E19D08D443}"/>
                </c:ext>
              </c:extLst>
            </c:dLbl>
            <c:dLbl>
              <c:idx val="5"/>
              <c:layout>
                <c:manualLayout>
                  <c:x val="2.5823785954683272E-2"/>
                  <c:y val="2.72136322756685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D769-48C3-886B-F2E19D08D443}"/>
                </c:ext>
              </c:extLst>
            </c:dLbl>
            <c:dLbl>
              <c:idx val="6"/>
              <c:layout>
                <c:manualLayout>
                  <c:x val="3.068282057526314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D769-48C3-886B-F2E19D08D443}"/>
                </c:ext>
              </c:extLst>
            </c:dLbl>
            <c:dLbl>
              <c:idx val="7"/>
              <c:layout>
                <c:manualLayout>
                  <c:x val="1.6965933382038584E-2"/>
                  <c:y val="1.454428125561741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D769-48C3-886B-F2E19D08D443}"/>
                </c:ext>
              </c:extLst>
            </c:dLbl>
            <c:dLbl>
              <c:idx val="8"/>
              <c:layout>
                <c:manualLayout>
                  <c:x val="2.0549151716860135E-2"/>
                  <c:y val="2.024534167271586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D769-48C3-886B-F2E19D08D443}"/>
                </c:ext>
              </c:extLst>
            </c:dLbl>
            <c:dLbl>
              <c:idx val="9"/>
              <c:delete val="1"/>
              <c:extLst>
                <c:ext xmlns:c15="http://schemas.microsoft.com/office/drawing/2012/chart" uri="{CE6537A1-D6FC-4f65-9D91-7224C49458BB}"/>
                <c:ext xmlns:c16="http://schemas.microsoft.com/office/drawing/2014/chart" uri="{C3380CC4-5D6E-409C-BE32-E72D297353CC}">
                  <c16:uniqueId val="{0000002C-D769-48C3-886B-F2E19D08D443}"/>
                </c:ext>
              </c:extLst>
            </c:dLbl>
            <c:dLbl>
              <c:idx val="10"/>
              <c:layout>
                <c:manualLayout>
                  <c:x val="1.6105184497832138E-2"/>
                  <c:y val="-5.21537306300771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D769-48C3-886B-F2E19D08D443}"/>
                </c:ext>
              </c:extLst>
            </c:dLbl>
            <c:dLbl>
              <c:idx val="11"/>
              <c:layout>
                <c:manualLayout>
                  <c:x val="2.7499264641342759E-2"/>
                  <c:y val="5.33146630107849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D769-48C3-886B-F2E19D08D443}"/>
                </c:ext>
              </c:extLst>
            </c:dLbl>
            <c:dLbl>
              <c:idx val="12"/>
              <c:layout>
                <c:manualLayout>
                  <c:x val="4.2044944124252512E-2"/>
                  <c:y val="1.65000651514305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D769-48C3-886B-F2E19D08D443}"/>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'1（問2）'!$BH$11:$BH$23</c:f>
              <c:numCache>
                <c:formatCode>0.0%</c:formatCode>
                <c:ptCount val="13"/>
                <c:pt idx="0">
                  <c:v>0</c:v>
                </c:pt>
                <c:pt idx="1">
                  <c:v>9.4386487829110789E-3</c:v>
                </c:pt>
                <c:pt idx="2">
                  <c:v>2.9670115166894398E-2</c:v>
                </c:pt>
                <c:pt idx="3">
                  <c:v>1.231060606060606E-2</c:v>
                </c:pt>
                <c:pt idx="4">
                  <c:v>9.7675985180195359E-3</c:v>
                </c:pt>
                <c:pt idx="5">
                  <c:v>2.7322404371584699E-3</c:v>
                </c:pt>
                <c:pt idx="6">
                  <c:v>2.564102564102564E-2</c:v>
                </c:pt>
                <c:pt idx="7">
                  <c:v>2.2821576763485476E-2</c:v>
                </c:pt>
                <c:pt idx="8">
                  <c:v>8.5723705901747452E-3</c:v>
                </c:pt>
                <c:pt idx="9">
                  <c:v>3.0712530712530712E-4</c:v>
                </c:pt>
                <c:pt idx="10">
                  <c:v>0</c:v>
                </c:pt>
                <c:pt idx="11">
                  <c:v>1.8452295808897155E-2</c:v>
                </c:pt>
                <c:pt idx="12">
                  <c:v>1.0635155096011817E-2</c:v>
                </c:pt>
              </c:numCache>
            </c:numRef>
          </c:val>
          <c:extLst>
            <c:ext xmlns:c16="http://schemas.microsoft.com/office/drawing/2014/chart" uri="{C3380CC4-5D6E-409C-BE32-E72D297353CC}">
              <c16:uniqueId val="{00000030-D769-48C3-886B-F2E19D08D443}"/>
            </c:ext>
          </c:extLst>
        </c:ser>
        <c:dLbls>
          <c:showLegendKey val="0"/>
          <c:showVal val="0"/>
          <c:showCatName val="0"/>
          <c:showSerName val="0"/>
          <c:showPercent val="0"/>
          <c:showBubbleSize val="0"/>
        </c:dLbls>
        <c:gapWidth val="30"/>
        <c:overlap val="100"/>
        <c:axId val="31106944"/>
        <c:axId val="31108480"/>
      </c:barChart>
      <c:catAx>
        <c:axId val="311069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108480"/>
        <c:crosses val="autoZero"/>
        <c:auto val="1"/>
        <c:lblAlgn val="ctr"/>
        <c:lblOffset val="100"/>
        <c:tickLblSkip val="1"/>
        <c:tickMarkSkip val="1"/>
        <c:noMultiLvlLbl val="0"/>
      </c:catAx>
      <c:valAx>
        <c:axId val="311084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1106944"/>
        <c:crosses val="autoZero"/>
        <c:crossBetween val="between"/>
      </c:valAx>
      <c:spPr>
        <a:noFill/>
        <a:ln w="25400">
          <a:noFill/>
        </a:ln>
      </c:spPr>
    </c:plotArea>
    <c:legend>
      <c:legendPos val="r"/>
      <c:layout>
        <c:manualLayout>
          <c:xMode val="edge"/>
          <c:yMode val="edge"/>
          <c:x val="0.92611683848797255"/>
          <c:y val="0.18282161538318348"/>
          <c:w val="6.8728522336769737E-2"/>
          <c:h val="0.3840410019669527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5.5555898649923663E-2"/>
          <c:y val="1.4534883720930232E-2"/>
        </c:manualLayout>
      </c:layout>
      <c:overlay val="0"/>
      <c:spPr>
        <a:noFill/>
        <a:ln w="25400">
          <a:noFill/>
        </a:ln>
      </c:spPr>
    </c:title>
    <c:autoTitleDeleted val="0"/>
    <c:plotArea>
      <c:layout>
        <c:manualLayout>
          <c:layoutTarget val="inner"/>
          <c:xMode val="edge"/>
          <c:yMode val="edge"/>
          <c:x val="0.19607905713547136"/>
          <c:y val="0.19767441860465115"/>
          <c:w val="0.6307210128145746"/>
          <c:h val="0.73546511627906974"/>
        </c:manualLayout>
      </c:layout>
      <c:barChart>
        <c:barDir val="bar"/>
        <c:grouping val="clustered"/>
        <c:varyColors val="0"/>
        <c:ser>
          <c:idx val="0"/>
          <c:order val="0"/>
          <c:tx>
            <c:strRef>
              <c:f>'12（問9）'!$BD$13</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'12（問9）'!$BC$21:$BC$26</c:f>
              <c:strCache>
                <c:ptCount val="6"/>
                <c:pt idx="0">
                  <c:v>金融･保険業</c:v>
                </c:pt>
                <c:pt idx="1">
                  <c:v>卸売･小売業</c:v>
                </c:pt>
                <c:pt idx="2">
                  <c:v>運輸業</c:v>
                </c:pt>
                <c:pt idx="3">
                  <c:v>情報通信業</c:v>
                </c:pt>
                <c:pt idx="4">
                  <c:v>製造業</c:v>
                </c:pt>
                <c:pt idx="5">
                  <c:v>建設業</c:v>
                </c:pt>
              </c:strCache>
            </c:strRef>
          </c:cat>
          <c:val>
            <c:numRef>
              <c:f>'12（問9）'!$BD$21:$BD$26</c:f>
              <c:numCache>
                <c:formatCode>0.0%</c:formatCode>
                <c:ptCount val="6"/>
                <c:pt idx="0">
                  <c:v>0.95238095238095233</c:v>
                </c:pt>
                <c:pt idx="1">
                  <c:v>0.88796680497925307</c:v>
                </c:pt>
                <c:pt idx="2">
                  <c:v>1</c:v>
                </c:pt>
                <c:pt idx="3">
                  <c:v>0.84615384615384615</c:v>
                </c:pt>
                <c:pt idx="4">
                  <c:v>0.94210526315789478</c:v>
                </c:pt>
                <c:pt idx="5">
                  <c:v>0.96624472573839659</c:v>
                </c:pt>
              </c:numCache>
            </c:numRef>
          </c:val>
          <c:extLst>
            <c:ext xmlns:c16="http://schemas.microsoft.com/office/drawing/2014/chart" uri="{C3380CC4-5D6E-409C-BE32-E72D297353CC}">
              <c16:uniqueId val="{00000000-EBB6-41E7-8D7F-A5802C30A4D1}"/>
            </c:ext>
          </c:extLst>
        </c:ser>
        <c:ser>
          <c:idx val="1"/>
          <c:order val="1"/>
          <c:tx>
            <c:strRef>
              <c:f>'12（問9）'!$BE$13</c:f>
              <c:strCache>
                <c:ptCount val="1"/>
                <c:pt idx="0">
                  <c:v>雇用保険</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'12（問9）'!$BC$21:$BC$26</c:f>
              <c:strCache>
                <c:ptCount val="6"/>
                <c:pt idx="0">
                  <c:v>金融･保険業</c:v>
                </c:pt>
                <c:pt idx="1">
                  <c:v>卸売･小売業</c:v>
                </c:pt>
                <c:pt idx="2">
                  <c:v>運輸業</c:v>
                </c:pt>
                <c:pt idx="3">
                  <c:v>情報通信業</c:v>
                </c:pt>
                <c:pt idx="4">
                  <c:v>製造業</c:v>
                </c:pt>
                <c:pt idx="5">
                  <c:v>建設業</c:v>
                </c:pt>
              </c:strCache>
            </c:strRef>
          </c:cat>
          <c:val>
            <c:numRef>
              <c:f>'12（問9）'!$BE$21:$BE$26</c:f>
              <c:numCache>
                <c:formatCode>0.0%</c:formatCode>
                <c:ptCount val="6"/>
                <c:pt idx="0">
                  <c:v>0.95238095238095233</c:v>
                </c:pt>
                <c:pt idx="1">
                  <c:v>0.92531120331950212</c:v>
                </c:pt>
                <c:pt idx="2">
                  <c:v>1</c:v>
                </c:pt>
                <c:pt idx="3">
                  <c:v>0.92307692307692313</c:v>
                </c:pt>
                <c:pt idx="4">
                  <c:v>0.9631578947368421</c:v>
                </c:pt>
                <c:pt idx="5">
                  <c:v>0.9831223628691983</c:v>
                </c:pt>
              </c:numCache>
            </c:numRef>
          </c:val>
          <c:extLst>
            <c:ext xmlns:c16="http://schemas.microsoft.com/office/drawing/2014/chart" uri="{C3380CC4-5D6E-409C-BE32-E72D297353CC}">
              <c16:uniqueId val="{00000001-EBB6-41E7-8D7F-A5802C30A4D1}"/>
            </c:ext>
          </c:extLst>
        </c:ser>
        <c:ser>
          <c:idx val="2"/>
          <c:order val="2"/>
          <c:tx>
            <c:strRef>
              <c:f>'12（問9）'!$BF$13</c:f>
              <c:strCache>
                <c:ptCount val="1"/>
                <c:pt idx="0">
                  <c:v>厚生年金</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'12（問9）'!$BC$21:$BC$26</c:f>
              <c:strCache>
                <c:ptCount val="6"/>
                <c:pt idx="0">
                  <c:v>金融･保険業</c:v>
                </c:pt>
                <c:pt idx="1">
                  <c:v>卸売･小売業</c:v>
                </c:pt>
                <c:pt idx="2">
                  <c:v>運輸業</c:v>
                </c:pt>
                <c:pt idx="3">
                  <c:v>情報通信業</c:v>
                </c:pt>
                <c:pt idx="4">
                  <c:v>製造業</c:v>
                </c:pt>
                <c:pt idx="5">
                  <c:v>建設業</c:v>
                </c:pt>
              </c:strCache>
            </c:strRef>
          </c:cat>
          <c:val>
            <c:numRef>
              <c:f>'12（問9）'!$BF$21:$BF$26</c:f>
              <c:numCache>
                <c:formatCode>0.0%</c:formatCode>
                <c:ptCount val="6"/>
                <c:pt idx="0">
                  <c:v>1</c:v>
                </c:pt>
                <c:pt idx="1">
                  <c:v>0.94605809128630702</c:v>
                </c:pt>
                <c:pt idx="2">
                  <c:v>1</c:v>
                </c:pt>
                <c:pt idx="3">
                  <c:v>0.92307692307692313</c:v>
                </c:pt>
                <c:pt idx="4">
                  <c:v>0.95789473684210524</c:v>
                </c:pt>
                <c:pt idx="5">
                  <c:v>0.97046413502109707</c:v>
                </c:pt>
              </c:numCache>
            </c:numRef>
          </c:val>
          <c:extLst>
            <c:ext xmlns:c16="http://schemas.microsoft.com/office/drawing/2014/chart" uri="{C3380CC4-5D6E-409C-BE32-E72D297353CC}">
              <c16:uniqueId val="{00000002-EBB6-41E7-8D7F-A5802C30A4D1}"/>
            </c:ext>
          </c:extLst>
        </c:ser>
        <c:ser>
          <c:idx val="3"/>
          <c:order val="3"/>
          <c:tx>
            <c:strRef>
              <c:f>'12（問9）'!$BG$13</c:f>
              <c:strCache>
                <c:ptCount val="1"/>
                <c:pt idx="0">
                  <c:v>健康保険</c:v>
                </c:pt>
              </c:strCache>
            </c:strRef>
          </c:tx>
          <c:spPr>
            <a:solidFill>
              <a:srgbClr val="FFFFFF"/>
            </a:solidFill>
            <a:ln w="12700">
              <a:solidFill>
                <a:srgbClr val="000000"/>
              </a:solidFill>
              <a:prstDash val="solid"/>
            </a:ln>
          </c:spPr>
          <c:invertIfNegative val="0"/>
          <c:dLbls>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'12（問9）'!$BC$21:$BC$26</c:f>
              <c:strCache>
                <c:ptCount val="6"/>
                <c:pt idx="0">
                  <c:v>金融･保険業</c:v>
                </c:pt>
                <c:pt idx="1">
                  <c:v>卸売･小売業</c:v>
                </c:pt>
                <c:pt idx="2">
                  <c:v>運輸業</c:v>
                </c:pt>
                <c:pt idx="3">
                  <c:v>情報通信業</c:v>
                </c:pt>
                <c:pt idx="4">
                  <c:v>製造業</c:v>
                </c:pt>
                <c:pt idx="5">
                  <c:v>建設業</c:v>
                </c:pt>
              </c:strCache>
            </c:strRef>
          </c:cat>
          <c:val>
            <c:numRef>
              <c:f>'12（問9）'!$BG$21:$BG$26</c:f>
              <c:numCache>
                <c:formatCode>0.0%</c:formatCode>
                <c:ptCount val="6"/>
                <c:pt idx="0">
                  <c:v>1</c:v>
                </c:pt>
                <c:pt idx="1">
                  <c:v>0.94190871369294604</c:v>
                </c:pt>
                <c:pt idx="2">
                  <c:v>1</c:v>
                </c:pt>
                <c:pt idx="3">
                  <c:v>0.92307692307692313</c:v>
                </c:pt>
                <c:pt idx="4">
                  <c:v>0.97368421052631582</c:v>
                </c:pt>
                <c:pt idx="5">
                  <c:v>0.97468354430379744</c:v>
                </c:pt>
              </c:numCache>
            </c:numRef>
          </c:val>
          <c:extLst>
            <c:ext xmlns:c16="http://schemas.microsoft.com/office/drawing/2014/chart" uri="{C3380CC4-5D6E-409C-BE32-E72D297353CC}">
              <c16:uniqueId val="{00000003-EBB6-41E7-8D7F-A5802C30A4D1}"/>
            </c:ext>
          </c:extLst>
        </c:ser>
        <c:dLbls>
          <c:showLegendKey val="0"/>
          <c:showVal val="0"/>
          <c:showCatName val="0"/>
          <c:showSerName val="0"/>
          <c:showPercent val="0"/>
          <c:showBubbleSize val="0"/>
        </c:dLbls>
        <c:gapWidth val="20"/>
        <c:overlap val="-20"/>
        <c:axId val="101329152"/>
        <c:axId val="101339136"/>
      </c:barChart>
      <c:catAx>
        <c:axId val="1013291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101339136"/>
        <c:crosses val="autoZero"/>
        <c:auto val="1"/>
        <c:lblAlgn val="ctr"/>
        <c:lblOffset val="100"/>
        <c:tickLblSkip val="1"/>
        <c:tickMarkSkip val="1"/>
        <c:noMultiLvlLbl val="0"/>
      </c:catAx>
      <c:valAx>
        <c:axId val="101339136"/>
        <c:scaling>
          <c:orientation val="minMax"/>
          <c:max val="1"/>
          <c:min val="0"/>
        </c:scaling>
        <c:delete val="0"/>
        <c:axPos val="b"/>
        <c:numFmt formatCode="0%" sourceLinked="0"/>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1013291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262962705998"/>
          <c:y val="0.13229571984435798"/>
          <c:w val="0.4664885463206716"/>
          <c:h val="0.74708171206225682"/>
        </c:manualLayout>
      </c:layout>
      <c:barChart>
        <c:barDir val="bar"/>
        <c:grouping val="clustered"/>
        <c:varyColors val="0"/>
        <c:ser>
          <c:idx val="0"/>
          <c:order val="0"/>
          <c:tx>
            <c:strRef>
              <c:f>'12（問9）'!$BD$31</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'12（問9）'!$BC$32:$BC$34</c:f>
              <c:strCache>
                <c:ptCount val="3"/>
                <c:pt idx="0">
                  <c:v>100人以上</c:v>
                </c:pt>
                <c:pt idx="1">
                  <c:v>50～99人</c:v>
                </c:pt>
                <c:pt idx="2">
                  <c:v>30～49人</c:v>
                </c:pt>
              </c:strCache>
            </c:strRef>
          </c:cat>
          <c:val>
            <c:numRef>
              <c:f>'12（問9）'!$BD$32:$BD$34</c:f>
              <c:numCache>
                <c:formatCode>0.0%</c:formatCode>
                <c:ptCount val="3"/>
                <c:pt idx="0">
                  <c:v>0.98611111111111116</c:v>
                </c:pt>
                <c:pt idx="1">
                  <c:v>1</c:v>
                </c:pt>
                <c:pt idx="2">
                  <c:v>0.9821428571428571</c:v>
                </c:pt>
              </c:numCache>
            </c:numRef>
          </c:val>
          <c:extLst>
            <c:ext xmlns:c16="http://schemas.microsoft.com/office/drawing/2014/chart" uri="{C3380CC4-5D6E-409C-BE32-E72D297353CC}">
              <c16:uniqueId val="{00000000-8E4C-4D3D-91E7-3790E5911CC6}"/>
            </c:ext>
          </c:extLst>
        </c:ser>
        <c:ser>
          <c:idx val="1"/>
          <c:order val="1"/>
          <c:tx>
            <c:strRef>
              <c:f>'12（問9）'!$BE$31</c:f>
              <c:strCache>
                <c:ptCount val="1"/>
                <c:pt idx="0">
                  <c:v>雇用保険</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'12（問9）'!$BC$32:$BC$34</c:f>
              <c:strCache>
                <c:ptCount val="3"/>
                <c:pt idx="0">
                  <c:v>100人以上</c:v>
                </c:pt>
                <c:pt idx="1">
                  <c:v>50～99人</c:v>
                </c:pt>
                <c:pt idx="2">
                  <c:v>30～49人</c:v>
                </c:pt>
              </c:strCache>
            </c:strRef>
          </c:cat>
          <c:val>
            <c:numRef>
              <c:f>'12（問9）'!$BE$32:$BE$34</c:f>
              <c:numCache>
                <c:formatCode>0.0%</c:formatCode>
                <c:ptCount val="3"/>
                <c:pt idx="0">
                  <c:v>0.98611111111111116</c:v>
                </c:pt>
                <c:pt idx="1">
                  <c:v>1</c:v>
                </c:pt>
                <c:pt idx="2">
                  <c:v>0.9821428571428571</c:v>
                </c:pt>
              </c:numCache>
            </c:numRef>
          </c:val>
          <c:extLst>
            <c:ext xmlns:c16="http://schemas.microsoft.com/office/drawing/2014/chart" uri="{C3380CC4-5D6E-409C-BE32-E72D297353CC}">
              <c16:uniqueId val="{00000001-8E4C-4D3D-91E7-3790E5911CC6}"/>
            </c:ext>
          </c:extLst>
        </c:ser>
        <c:ser>
          <c:idx val="2"/>
          <c:order val="2"/>
          <c:tx>
            <c:strRef>
              <c:f>'12（問9）'!$BF$31</c:f>
              <c:strCache>
                <c:ptCount val="1"/>
                <c:pt idx="0">
                  <c:v>厚生年金</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'12（問9）'!$BC$32:$BC$34</c:f>
              <c:strCache>
                <c:ptCount val="3"/>
                <c:pt idx="0">
                  <c:v>100人以上</c:v>
                </c:pt>
                <c:pt idx="1">
                  <c:v>50～99人</c:v>
                </c:pt>
                <c:pt idx="2">
                  <c:v>30～49人</c:v>
                </c:pt>
              </c:strCache>
            </c:strRef>
          </c:cat>
          <c:val>
            <c:numRef>
              <c:f>'12（問9）'!$BF$32:$BF$34</c:f>
              <c:numCache>
                <c:formatCode>0.0%</c:formatCode>
                <c:ptCount val="3"/>
                <c:pt idx="0">
                  <c:v>0.98611111111111116</c:v>
                </c:pt>
                <c:pt idx="1">
                  <c:v>1</c:v>
                </c:pt>
                <c:pt idx="2">
                  <c:v>0.9642857142857143</c:v>
                </c:pt>
              </c:numCache>
            </c:numRef>
          </c:val>
          <c:extLst>
            <c:ext xmlns:c16="http://schemas.microsoft.com/office/drawing/2014/chart" uri="{C3380CC4-5D6E-409C-BE32-E72D297353CC}">
              <c16:uniqueId val="{00000002-8E4C-4D3D-91E7-3790E5911CC6}"/>
            </c:ext>
          </c:extLst>
        </c:ser>
        <c:ser>
          <c:idx val="3"/>
          <c:order val="3"/>
          <c:tx>
            <c:strRef>
              <c:f>'12（問9）'!$BG$31</c:f>
              <c:strCache>
                <c:ptCount val="1"/>
                <c:pt idx="0">
                  <c:v>健康保険</c:v>
                </c:pt>
              </c:strCache>
            </c:strRef>
          </c:tx>
          <c:spPr>
            <a:solidFill>
              <a:srgbClr val="FFFFFF"/>
            </a:solid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'12（問9）'!$BC$32:$BC$34</c:f>
              <c:strCache>
                <c:ptCount val="3"/>
                <c:pt idx="0">
                  <c:v>100人以上</c:v>
                </c:pt>
                <c:pt idx="1">
                  <c:v>50～99人</c:v>
                </c:pt>
                <c:pt idx="2">
                  <c:v>30～49人</c:v>
                </c:pt>
              </c:strCache>
            </c:strRef>
          </c:cat>
          <c:val>
            <c:numRef>
              <c:f>'12（問9）'!$BG$32:$BG$34</c:f>
              <c:numCache>
                <c:formatCode>0.0%</c:formatCode>
                <c:ptCount val="3"/>
                <c:pt idx="0">
                  <c:v>0.97222222222222221</c:v>
                </c:pt>
                <c:pt idx="1">
                  <c:v>1</c:v>
                </c:pt>
                <c:pt idx="2">
                  <c:v>0.9821428571428571</c:v>
                </c:pt>
              </c:numCache>
            </c:numRef>
          </c:val>
          <c:extLst>
            <c:ext xmlns:c16="http://schemas.microsoft.com/office/drawing/2014/chart" uri="{C3380CC4-5D6E-409C-BE32-E72D297353CC}">
              <c16:uniqueId val="{00000003-8E4C-4D3D-91E7-3790E5911CC6}"/>
            </c:ext>
          </c:extLst>
        </c:ser>
        <c:dLbls>
          <c:showLegendKey val="0"/>
          <c:showVal val="0"/>
          <c:showCatName val="0"/>
          <c:showSerName val="0"/>
          <c:showPercent val="0"/>
          <c:showBubbleSize val="0"/>
        </c:dLbls>
        <c:gapWidth val="50"/>
        <c:axId val="101371264"/>
        <c:axId val="101516416"/>
      </c:barChart>
      <c:catAx>
        <c:axId val="1013712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Narrow"/>
                <a:ea typeface="Arial Narrow"/>
                <a:cs typeface="Arial Narrow"/>
              </a:defRPr>
            </a:pPr>
            <a:endParaRPr lang="ja-JP"/>
          </a:p>
        </c:txPr>
        <c:crossAx val="101516416"/>
        <c:crosses val="autoZero"/>
        <c:auto val="1"/>
        <c:lblAlgn val="ctr"/>
        <c:lblOffset val="100"/>
        <c:tickLblSkip val="1"/>
        <c:tickMarkSkip val="1"/>
        <c:noMultiLvlLbl val="0"/>
      </c:catAx>
      <c:valAx>
        <c:axId val="101516416"/>
        <c:scaling>
          <c:orientation val="minMax"/>
          <c:max val="1"/>
          <c:min val="0"/>
        </c:scaling>
        <c:delete val="0"/>
        <c:axPos val="b"/>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ja-JP"/>
          </a:p>
        </c:txPr>
        <c:crossAx val="101371264"/>
        <c:crosses val="autoZero"/>
        <c:crossBetween val="between"/>
        <c:majorUnit val="0.2"/>
        <c:minorUnit val="0.2"/>
      </c:valAx>
      <c:spPr>
        <a:noFill/>
        <a:ln w="25400">
          <a:noFill/>
        </a:ln>
      </c:spPr>
    </c:plotArea>
    <c:legend>
      <c:legendPos val="r"/>
      <c:layout>
        <c:manualLayout>
          <c:xMode val="edge"/>
          <c:yMode val="edge"/>
          <c:x val="0.74794714244534455"/>
          <c:y val="0.18158236057068741"/>
          <c:w val="0.19306783183893927"/>
          <c:h val="0.35667963683527881"/>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8.3056478405315617E-2"/>
          <c:y val="1.9305019305019305E-2"/>
        </c:manualLayout>
      </c:layout>
      <c:overlay val="0"/>
      <c:spPr>
        <a:noFill/>
        <a:ln w="25400">
          <a:noFill/>
        </a:ln>
      </c:spPr>
    </c:title>
    <c:autoTitleDeleted val="0"/>
    <c:plotArea>
      <c:layout>
        <c:manualLayout>
          <c:layoutTarget val="inner"/>
          <c:xMode val="edge"/>
          <c:yMode val="edge"/>
          <c:x val="0.19601360700919948"/>
          <c:y val="0.11583033419992421"/>
          <c:w val="0.63565996110951239"/>
          <c:h val="0.76448020571949982"/>
        </c:manualLayout>
      </c:layout>
      <c:barChart>
        <c:barDir val="bar"/>
        <c:grouping val="clustered"/>
        <c:varyColors val="0"/>
        <c:ser>
          <c:idx val="0"/>
          <c:order val="0"/>
          <c:tx>
            <c:strRef>
              <c:f>'12（問9）'!$BD$31</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6271634345186269E-3"/>
                  <c:y val="-6.3451250718732002E-3"/>
                </c:manualLayout>
              </c:layout>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8F-48E1-AF34-255DAC5B10E1}"/>
                </c:ext>
              </c:extLst>
            </c:dLbl>
            <c:spPr>
              <a:solidFill>
                <a:srgbClr val="FFFFFF"/>
              </a:solid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'12（問9）'!$BC$35:$BC$37</c:f>
              <c:strCache>
                <c:ptCount val="3"/>
                <c:pt idx="0">
                  <c:v>10～29人</c:v>
                </c:pt>
                <c:pt idx="1">
                  <c:v>5～9人</c:v>
                </c:pt>
                <c:pt idx="2">
                  <c:v>1～4人</c:v>
                </c:pt>
              </c:strCache>
            </c:strRef>
          </c:cat>
          <c:val>
            <c:numRef>
              <c:f>'12（問9）'!$BD$35:$BD$37</c:f>
              <c:numCache>
                <c:formatCode>0.0%</c:formatCode>
                <c:ptCount val="3"/>
                <c:pt idx="0">
                  <c:v>0.95777777777777773</c:v>
                </c:pt>
                <c:pt idx="1">
                  <c:v>0.91228070175438591</c:v>
                </c:pt>
                <c:pt idx="2">
                  <c:v>0.86335403726708071</c:v>
                </c:pt>
              </c:numCache>
            </c:numRef>
          </c:val>
          <c:extLst>
            <c:ext xmlns:c16="http://schemas.microsoft.com/office/drawing/2014/chart" uri="{C3380CC4-5D6E-409C-BE32-E72D297353CC}">
              <c16:uniqueId val="{00000001-BF8F-48E1-AF34-255DAC5B10E1}"/>
            </c:ext>
          </c:extLst>
        </c:ser>
        <c:ser>
          <c:idx val="1"/>
          <c:order val="1"/>
          <c:tx>
            <c:strRef>
              <c:f>'12（問9）'!$BE$31</c:f>
              <c:strCache>
                <c:ptCount val="1"/>
                <c:pt idx="0">
                  <c:v>雇用保険</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6271634345186269E-3"/>
                  <c:y val="-1.53542578237736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8F-48E1-AF34-255DAC5B10E1}"/>
                </c:ext>
              </c:extLst>
            </c:dLbl>
            <c:dLbl>
              <c:idx val="2"/>
              <c:layout>
                <c:manualLayout>
                  <c:x val="2.3048281755476616E-3"/>
                  <c:y val="-5.05801639659907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8F-48E1-AF34-255DAC5B10E1}"/>
                </c:ext>
              </c:extLst>
            </c:dLbl>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'12（問9）'!$BC$35:$BC$37</c:f>
              <c:strCache>
                <c:ptCount val="3"/>
                <c:pt idx="0">
                  <c:v>10～29人</c:v>
                </c:pt>
                <c:pt idx="1">
                  <c:v>5～9人</c:v>
                </c:pt>
                <c:pt idx="2">
                  <c:v>1～4人</c:v>
                </c:pt>
              </c:strCache>
            </c:strRef>
          </c:cat>
          <c:val>
            <c:numRef>
              <c:f>'12（問9）'!$BE$35:$BE$37</c:f>
              <c:numCache>
                <c:formatCode>0.0%</c:formatCode>
                <c:ptCount val="3"/>
                <c:pt idx="0">
                  <c:v>0.96444444444444444</c:v>
                </c:pt>
                <c:pt idx="1">
                  <c:v>0.95739348370927313</c:v>
                </c:pt>
                <c:pt idx="2">
                  <c:v>0.90062111801242239</c:v>
                </c:pt>
              </c:numCache>
            </c:numRef>
          </c:val>
          <c:extLst>
            <c:ext xmlns:c16="http://schemas.microsoft.com/office/drawing/2014/chart" uri="{C3380CC4-5D6E-409C-BE32-E72D297353CC}">
              <c16:uniqueId val="{00000004-BF8F-48E1-AF34-255DAC5B10E1}"/>
            </c:ext>
          </c:extLst>
        </c:ser>
        <c:ser>
          <c:idx val="2"/>
          <c:order val="2"/>
          <c:tx>
            <c:strRef>
              <c:f>'12（問9）'!$BF$31</c:f>
              <c:strCache>
                <c:ptCount val="1"/>
                <c:pt idx="0">
                  <c:v>厚生年金</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'12（問9）'!$BC$35:$BC$37</c:f>
              <c:strCache>
                <c:ptCount val="3"/>
                <c:pt idx="0">
                  <c:v>10～29人</c:v>
                </c:pt>
                <c:pt idx="1">
                  <c:v>5～9人</c:v>
                </c:pt>
                <c:pt idx="2">
                  <c:v>1～4人</c:v>
                </c:pt>
              </c:strCache>
            </c:strRef>
          </c:cat>
          <c:val>
            <c:numRef>
              <c:f>'12（問9）'!$BF$35:$BF$37</c:f>
              <c:numCache>
                <c:formatCode>0.0%</c:formatCode>
                <c:ptCount val="3"/>
                <c:pt idx="0">
                  <c:v>0.9622222222222222</c:v>
                </c:pt>
                <c:pt idx="1">
                  <c:v>0.96491228070175439</c:v>
                </c:pt>
                <c:pt idx="2">
                  <c:v>0.90062111801242239</c:v>
                </c:pt>
              </c:numCache>
            </c:numRef>
          </c:val>
          <c:extLst>
            <c:ext xmlns:c16="http://schemas.microsoft.com/office/drawing/2014/chart" uri="{C3380CC4-5D6E-409C-BE32-E72D297353CC}">
              <c16:uniqueId val="{00000005-BF8F-48E1-AF34-255DAC5B10E1}"/>
            </c:ext>
          </c:extLst>
        </c:ser>
        <c:ser>
          <c:idx val="3"/>
          <c:order val="3"/>
          <c:tx>
            <c:strRef>
              <c:f>'12（問9）'!$BG$31</c:f>
              <c:strCache>
                <c:ptCount val="1"/>
                <c:pt idx="0">
                  <c:v>健康保険</c:v>
                </c:pt>
              </c:strCache>
            </c:strRef>
          </c:tx>
          <c:spPr>
            <a:solidFill>
              <a:srgbClr val="FFFFFF"/>
            </a:solidFill>
            <a:ln w="12700">
              <a:solidFill>
                <a:srgbClr val="000000"/>
              </a:solidFill>
              <a:prstDash val="solid"/>
            </a:ln>
          </c:spPr>
          <c:invertIfNegative val="0"/>
          <c:dLbls>
            <c:spPr>
              <a:noFill/>
              <a:ln w="25400">
                <a:noFill/>
              </a:ln>
            </c:spPr>
            <c:txPr>
              <a:bodyPr/>
              <a:lstStyle/>
              <a:p>
                <a:pPr>
                  <a:defRPr sz="7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'12（問9）'!$BC$35:$BC$37</c:f>
              <c:strCache>
                <c:ptCount val="3"/>
                <c:pt idx="0">
                  <c:v>10～29人</c:v>
                </c:pt>
                <c:pt idx="1">
                  <c:v>5～9人</c:v>
                </c:pt>
                <c:pt idx="2">
                  <c:v>1～4人</c:v>
                </c:pt>
              </c:strCache>
            </c:strRef>
          </c:cat>
          <c:val>
            <c:numRef>
              <c:f>'12（問9）'!$BG$35:$BG$37</c:f>
              <c:numCache>
                <c:formatCode>0.0%</c:formatCode>
                <c:ptCount val="3"/>
                <c:pt idx="0">
                  <c:v>0.9622222222222222</c:v>
                </c:pt>
                <c:pt idx="1">
                  <c:v>0.97243107769423553</c:v>
                </c:pt>
                <c:pt idx="2">
                  <c:v>0.90683229813664601</c:v>
                </c:pt>
              </c:numCache>
            </c:numRef>
          </c:val>
          <c:extLst>
            <c:ext xmlns:c16="http://schemas.microsoft.com/office/drawing/2014/chart" uri="{C3380CC4-5D6E-409C-BE32-E72D297353CC}">
              <c16:uniqueId val="{00000006-BF8F-48E1-AF34-255DAC5B10E1}"/>
            </c:ext>
          </c:extLst>
        </c:ser>
        <c:dLbls>
          <c:showLegendKey val="0"/>
          <c:showVal val="0"/>
          <c:showCatName val="0"/>
          <c:showSerName val="0"/>
          <c:showPercent val="0"/>
          <c:showBubbleSize val="0"/>
        </c:dLbls>
        <c:gapWidth val="50"/>
        <c:axId val="101577856"/>
        <c:axId val="101579392"/>
      </c:barChart>
      <c:catAx>
        <c:axId val="1015778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ja-JP"/>
          </a:p>
        </c:txPr>
        <c:crossAx val="101579392"/>
        <c:crosses val="autoZero"/>
        <c:auto val="1"/>
        <c:lblAlgn val="ctr"/>
        <c:lblOffset val="100"/>
        <c:tickLblSkip val="1"/>
        <c:tickMarkSkip val="1"/>
        <c:noMultiLvlLbl val="0"/>
      </c:catAx>
      <c:valAx>
        <c:axId val="101579392"/>
        <c:scaling>
          <c:orientation val="minMax"/>
          <c:max val="1"/>
          <c:min val="0"/>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ja-JP"/>
          </a:p>
        </c:txPr>
        <c:crossAx val="101577856"/>
        <c:crosses val="autoZero"/>
        <c:crossBetween val="between"/>
        <c:majorUnit val="0.2"/>
        <c:minorUnit val="0.2"/>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195100612423446"/>
          <c:y val="6.4677139238192238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10691856733541955"/>
          <c:y val="0.22885683329851378"/>
          <c:w val="0.80503391876080599"/>
          <c:h val="0.6069681230960583"/>
        </c:manualLayout>
      </c:layout>
      <c:barChart>
        <c:barDir val="bar"/>
        <c:grouping val="clustered"/>
        <c:varyColors val="0"/>
        <c:ser>
          <c:idx val="0"/>
          <c:order val="0"/>
          <c:tx>
            <c:strRef>
              <c:f>'13（問11）'!$AT$6</c:f>
              <c:strCache>
                <c:ptCount val="1"/>
                <c:pt idx="0">
                  <c:v>全　体</c:v>
                </c:pt>
              </c:strCache>
            </c:strRef>
          </c:tx>
          <c:spPr>
            <a:solidFill>
              <a:srgbClr val="C0C0C0"/>
            </a:solidFill>
            <a:ln w="12700">
              <a:solidFill>
                <a:srgbClr val="000000"/>
              </a:solidFill>
              <a:prstDash val="solid"/>
            </a:ln>
          </c:spPr>
          <c:invertIfNegative val="0"/>
          <c:dPt>
            <c:idx val="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1-BB4B-4540-9AEE-A81B7DB8ABD5}"/>
              </c:ext>
            </c:extLst>
          </c:dPt>
          <c:dLbls>
            <c:dLbl>
              <c:idx val="0"/>
              <c:layout>
                <c:manualLayout>
                  <c:x val="3.1215231910834362E-2"/>
                  <c:y val="1.21059074021613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4B-4540-9AEE-A81B7DB8ABD5}"/>
                </c:ext>
              </c:extLst>
            </c:dLbl>
            <c:dLbl>
              <c:idx val="1"/>
              <c:layout>
                <c:manualLayout>
                  <c:x val="2.4201375710404299E-2"/>
                  <c:y val="-7.794594312753828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4B-4540-9AEE-A81B7DB8ABD5}"/>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'13（問11）'!$AU$5:$AV$5</c:f>
              <c:strCache>
                <c:ptCount val="2"/>
                <c:pt idx="0">
                  <c:v>女性</c:v>
                </c:pt>
                <c:pt idx="1">
                  <c:v>男性</c:v>
                </c:pt>
              </c:strCache>
            </c:strRef>
          </c:cat>
          <c:val>
            <c:numRef>
              <c:f>'13（問11）'!$AU$6:$AV$6</c:f>
              <c:numCache>
                <c:formatCode>#,###.0"歳"</c:formatCode>
                <c:ptCount val="2"/>
                <c:pt idx="0">
                  <c:v>46.643000000000022</c:v>
                </c:pt>
                <c:pt idx="1">
                  <c:v>48.463254759746185</c:v>
                </c:pt>
              </c:numCache>
            </c:numRef>
          </c:val>
          <c:extLst>
            <c:ext xmlns:c16="http://schemas.microsoft.com/office/drawing/2014/chart" uri="{C3380CC4-5D6E-409C-BE32-E72D297353CC}">
              <c16:uniqueId val="{00000003-BB4B-4540-9AEE-A81B7DB8ABD5}"/>
            </c:ext>
          </c:extLst>
        </c:ser>
        <c:dLbls>
          <c:showLegendKey val="0"/>
          <c:showVal val="0"/>
          <c:showCatName val="0"/>
          <c:showSerName val="0"/>
          <c:showPercent val="0"/>
          <c:showBubbleSize val="0"/>
        </c:dLbls>
        <c:gapWidth val="100"/>
        <c:axId val="101724928"/>
        <c:axId val="101726464"/>
      </c:barChart>
      <c:catAx>
        <c:axId val="1017249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26464"/>
        <c:crosses val="autoZero"/>
        <c:auto val="1"/>
        <c:lblAlgn val="ctr"/>
        <c:lblOffset val="0"/>
        <c:tickLblSkip val="1"/>
        <c:tickMarkSkip val="1"/>
        <c:noMultiLvlLbl val="0"/>
      </c:catAx>
      <c:valAx>
        <c:axId val="101726464"/>
        <c:scaling>
          <c:orientation val="minMax"/>
          <c:max val="60"/>
          <c:min val="0"/>
        </c:scaling>
        <c:delete val="0"/>
        <c:axPos val="b"/>
        <c:numFmt formatCode="0_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24928"/>
        <c:crosses val="autoZero"/>
        <c:crossBetween val="between"/>
        <c:majorUnit val="10"/>
        <c:minorUnit val="5"/>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8260243566377198"/>
          <c:y val="4.464285714285714E-3"/>
        </c:manualLayout>
      </c:layout>
      <c:overlay val="0"/>
      <c:spPr>
        <a:noFill/>
        <a:ln w="25400">
          <a:noFill/>
        </a:ln>
      </c:spPr>
    </c:title>
    <c:autoTitleDeleted val="0"/>
    <c:plotArea>
      <c:layout>
        <c:manualLayout>
          <c:layoutTarget val="inner"/>
          <c:xMode val="edge"/>
          <c:yMode val="edge"/>
          <c:x val="8.5224407463439233E-2"/>
          <c:y val="3.0952380952380953E-2"/>
          <c:w val="0.89712623003013159"/>
          <c:h val="0.70971362954630668"/>
        </c:manualLayout>
      </c:layout>
      <c:barChart>
        <c:barDir val="col"/>
        <c:grouping val="clustered"/>
        <c:varyColors val="0"/>
        <c:ser>
          <c:idx val="0"/>
          <c:order val="0"/>
          <c:tx>
            <c:strRef>
              <c:f>'13（問11）'!$AD$27</c:f>
              <c:strCache>
                <c:ptCount val="1"/>
                <c:pt idx="0">
                  <c:v>男性</c:v>
                </c:pt>
              </c:strCache>
            </c:strRef>
          </c:tx>
          <c:spPr>
            <a:solidFill>
              <a:srgbClr val="C0C0C0"/>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'13（問11）'!$AC$28:$AC$33</c:f>
              <c:strCache>
                <c:ptCount val="6"/>
                <c:pt idx="0">
                  <c:v>1～4人</c:v>
                </c:pt>
                <c:pt idx="1">
                  <c:v>5～9人</c:v>
                </c:pt>
                <c:pt idx="2">
                  <c:v>10～29人</c:v>
                </c:pt>
                <c:pt idx="3">
                  <c:v>30～49人</c:v>
                </c:pt>
                <c:pt idx="4">
                  <c:v>50～99人</c:v>
                </c:pt>
                <c:pt idx="5">
                  <c:v>100人以上</c:v>
                </c:pt>
              </c:strCache>
            </c:strRef>
          </c:cat>
          <c:val>
            <c:numRef>
              <c:f>'13（問11）'!$AD$28:$AD$33</c:f>
              <c:numCache>
                <c:formatCode>#,###.0"歳"</c:formatCode>
                <c:ptCount val="6"/>
                <c:pt idx="0">
                  <c:v>52.504464285714278</c:v>
                </c:pt>
                <c:pt idx="1">
                  <c:v>50.258388059701474</c:v>
                </c:pt>
                <c:pt idx="2">
                  <c:v>47.763092269326677</c:v>
                </c:pt>
                <c:pt idx="3">
                  <c:v>46.270285714285706</c:v>
                </c:pt>
                <c:pt idx="4">
                  <c:v>44.928765432098778</c:v>
                </c:pt>
                <c:pt idx="5">
                  <c:v>44.743478260869558</c:v>
                </c:pt>
              </c:numCache>
            </c:numRef>
          </c:val>
          <c:extLst>
            <c:ext xmlns:c16="http://schemas.microsoft.com/office/drawing/2014/chart" uri="{C3380CC4-5D6E-409C-BE32-E72D297353CC}">
              <c16:uniqueId val="{00000000-618C-4E75-9CC0-E6360CF240CA}"/>
            </c:ext>
          </c:extLst>
        </c:ser>
        <c:ser>
          <c:idx val="1"/>
          <c:order val="1"/>
          <c:tx>
            <c:strRef>
              <c:f>'13（問11）'!$AE$27</c:f>
              <c:strCache>
                <c:ptCount val="1"/>
                <c:pt idx="0">
                  <c:v>女性</c:v>
                </c:pt>
              </c:strCache>
            </c:strRef>
          </c:tx>
          <c:spPr>
            <a:no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'13（問11）'!$AC$28:$AC$33</c:f>
              <c:strCache>
                <c:ptCount val="6"/>
                <c:pt idx="0">
                  <c:v>1～4人</c:v>
                </c:pt>
                <c:pt idx="1">
                  <c:v>5～9人</c:v>
                </c:pt>
                <c:pt idx="2">
                  <c:v>10～29人</c:v>
                </c:pt>
                <c:pt idx="3">
                  <c:v>30～49人</c:v>
                </c:pt>
                <c:pt idx="4">
                  <c:v>50～99人</c:v>
                </c:pt>
                <c:pt idx="5">
                  <c:v>100人以上</c:v>
                </c:pt>
              </c:strCache>
            </c:strRef>
          </c:cat>
          <c:val>
            <c:numRef>
              <c:f>'13（問11）'!$AE$28:$AE$33</c:f>
              <c:numCache>
                <c:formatCode>#,###.0"歳"</c:formatCode>
                <c:ptCount val="6"/>
                <c:pt idx="0">
                  <c:v>49.32921348314607</c:v>
                </c:pt>
                <c:pt idx="1">
                  <c:v>50.576517571884978</c:v>
                </c:pt>
                <c:pt idx="2">
                  <c:v>45.977179487179463</c:v>
                </c:pt>
                <c:pt idx="3">
                  <c:v>43.45809523809524</c:v>
                </c:pt>
                <c:pt idx="4">
                  <c:v>40.932530120481928</c:v>
                </c:pt>
                <c:pt idx="5">
                  <c:v>40.897142857142867</c:v>
                </c:pt>
              </c:numCache>
            </c:numRef>
          </c:val>
          <c:extLst>
            <c:ext xmlns:c16="http://schemas.microsoft.com/office/drawing/2014/chart" uri="{C3380CC4-5D6E-409C-BE32-E72D297353CC}">
              <c16:uniqueId val="{00000001-618C-4E75-9CC0-E6360CF240CA}"/>
            </c:ext>
          </c:extLst>
        </c:ser>
        <c:dLbls>
          <c:showLegendKey val="0"/>
          <c:showVal val="0"/>
          <c:showCatName val="0"/>
          <c:showSerName val="0"/>
          <c:showPercent val="0"/>
          <c:showBubbleSize val="0"/>
        </c:dLbls>
        <c:gapWidth val="200"/>
        <c:overlap val="-50"/>
        <c:axId val="101776384"/>
        <c:axId val="102306560"/>
      </c:barChart>
      <c:catAx>
        <c:axId val="1017763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306560"/>
        <c:crosses val="autoZero"/>
        <c:auto val="1"/>
        <c:lblAlgn val="ctr"/>
        <c:lblOffset val="100"/>
        <c:tickMarkSkip val="1"/>
        <c:noMultiLvlLbl val="0"/>
      </c:catAx>
      <c:valAx>
        <c:axId val="102306560"/>
        <c:scaling>
          <c:orientation val="minMax"/>
        </c:scaling>
        <c:delete val="0"/>
        <c:axPos val="l"/>
        <c:numFmt formatCode="#,###&quot;歳&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76384"/>
        <c:crosses val="autoZero"/>
        <c:crossBetween val="between"/>
      </c:valAx>
      <c:dTable>
        <c:showHorzBorder val="1"/>
        <c:showVertBorder val="1"/>
        <c:showOutline val="1"/>
        <c:showKeys val="1"/>
        <c:spPr>
          <a:ln w="3175">
            <a:solidFill>
              <a:srgbClr val="000000"/>
            </a:solidFill>
            <a:prstDash val="solid"/>
          </a:ln>
        </c:spPr>
        <c:txPr>
          <a:bodyPr/>
          <a:lstStyle/>
          <a:p>
            <a:pPr rtl="0">
              <a:defRPr sz="9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6223564954682778"/>
          <c:y val="5.6759545923632609E-2"/>
        </c:manualLayout>
      </c:layout>
      <c:overlay val="0"/>
      <c:spPr>
        <a:noFill/>
        <a:ln w="25400">
          <a:noFill/>
        </a:ln>
      </c:spPr>
    </c:title>
    <c:autoTitleDeleted val="0"/>
    <c:plotArea>
      <c:layout>
        <c:manualLayout>
          <c:layoutTarget val="inner"/>
          <c:xMode val="edge"/>
          <c:yMode val="edge"/>
          <c:x val="7.6938569989929512E-2"/>
          <c:y val="0.21877639908014593"/>
          <c:w val="0.90936555891238668"/>
          <c:h val="0.47203302373581013"/>
        </c:manualLayout>
      </c:layout>
      <c:barChart>
        <c:barDir val="col"/>
        <c:grouping val="clustered"/>
        <c:varyColors val="0"/>
        <c:ser>
          <c:idx val="0"/>
          <c:order val="0"/>
          <c:tx>
            <c:strRef>
              <c:f>'13（問11）'!$AD$10</c:f>
              <c:strCache>
                <c:ptCount val="1"/>
                <c:pt idx="0">
                  <c:v>男性</c:v>
                </c:pt>
              </c:strCache>
            </c:strRef>
          </c:tx>
          <c:spPr>
            <a:solidFill>
              <a:srgbClr val="C0C0C0"/>
            </a:solidFill>
            <a:ln w="12700">
              <a:solidFill>
                <a:srgbClr val="000000"/>
              </a:solidFill>
              <a:prstDash val="solid"/>
            </a:ln>
          </c:spPr>
          <c:invertIfNegative val="0"/>
          <c:dLbls>
            <c:dLbl>
              <c:idx val="0"/>
              <c:layout>
                <c:manualLayout>
                  <c:x val="3.3606871184595905E-4"/>
                  <c:y val="-8.28725733738764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0E-4EC9-AB9F-EA138138CD3A}"/>
                </c:ext>
              </c:extLst>
            </c:dLbl>
            <c:dLbl>
              <c:idx val="1"/>
              <c:layout>
                <c:manualLayout>
                  <c:x val="-1.9934949278111536E-3"/>
                  <c:y val="-4.18248959564550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0E-4EC9-AB9F-EA138138CD3A}"/>
                </c:ext>
              </c:extLst>
            </c:dLbl>
            <c:dLbl>
              <c:idx val="2"/>
              <c:layout>
                <c:manualLayout>
                  <c:x val="0"/>
                  <c:y val="-5.00808669543473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0E-4EC9-AB9F-EA138138CD3A}"/>
                </c:ext>
              </c:extLst>
            </c:dLbl>
            <c:dLbl>
              <c:idx val="3"/>
              <c:layout>
                <c:manualLayout>
                  <c:x val="1.5716313406447221E-4"/>
                  <c:y val="1.727895468174837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0E-4EC9-AB9F-EA138138CD3A}"/>
                </c:ext>
              </c:extLst>
            </c:dLbl>
            <c:dLbl>
              <c:idx val="4"/>
              <c:layout>
                <c:manualLayout>
                  <c:x val="-2.9029681255857854E-3"/>
                  <c:y val="-1.36536878855012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0E-4EC9-AB9F-EA138138CD3A}"/>
                </c:ext>
              </c:extLst>
            </c:dLbl>
            <c:dLbl>
              <c:idx val="5"/>
              <c:layout>
                <c:manualLayout>
                  <c:x val="-9.2783846600722278E-4"/>
                  <c:y val="-6.89847319369965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0E-4EC9-AB9F-EA138138CD3A}"/>
                </c:ext>
              </c:extLst>
            </c:dLbl>
            <c:dLbl>
              <c:idx val="6"/>
              <c:layout>
                <c:manualLayout>
                  <c:x val="-2.0964660043973045E-3"/>
                  <c:y val="-2.50949375738728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0E-4EC9-AB9F-EA138138CD3A}"/>
                </c:ext>
              </c:extLst>
            </c:dLbl>
            <c:dLbl>
              <c:idx val="7"/>
              <c:layout>
                <c:manualLayout>
                  <c:x val="-9.6481670908961162E-3"/>
                  <c:y val="-7.6383640899376745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0E-4EC9-AB9F-EA138138CD3A}"/>
                </c:ext>
              </c:extLst>
            </c:dLbl>
            <c:dLbl>
              <c:idx val="8"/>
              <c:layout>
                <c:manualLayout>
                  <c:x val="7.3849432215705091E-17"/>
                  <c:y val="-1.2383900928792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0E-4EC9-AB9F-EA138138CD3A}"/>
                </c:ext>
              </c:extLst>
            </c:dLbl>
            <c:dLbl>
              <c:idx val="9"/>
              <c:layout>
                <c:manualLayout>
                  <c:x val="4.028197381671701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0E-4EC9-AB9F-EA138138CD3A}"/>
                </c:ext>
              </c:extLst>
            </c:dLbl>
            <c:dLbl>
              <c:idx val="10"/>
              <c:layout>
                <c:manualLayout>
                  <c:x val="0"/>
                  <c:y val="-4.16612190014125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20E-4EC9-AB9F-EA138138CD3A}"/>
                </c:ext>
              </c:extLst>
            </c:dLbl>
            <c:dLbl>
              <c:idx val="12"/>
              <c:delete val="1"/>
              <c:extLst>
                <c:ext xmlns:c15="http://schemas.microsoft.com/office/drawing/2012/chart" uri="{CE6537A1-D6FC-4f65-9D91-7224C49458BB}"/>
                <c:ext xmlns:c16="http://schemas.microsoft.com/office/drawing/2014/chart" uri="{C3380CC4-5D6E-409C-BE32-E72D297353CC}">
                  <c16:uniqueId val="{0000000B-720E-4EC9-AB9F-EA138138CD3A}"/>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'13（問11）'!$AD$11:$AD$23</c:f>
              <c:numCache>
                <c:formatCode>#,###.0"歳"</c:formatCode>
                <c:ptCount val="13"/>
                <c:pt idx="0">
                  <c:v>46.803244444444431</c:v>
                </c:pt>
                <c:pt idx="1">
                  <c:v>47.906976744186061</c:v>
                </c:pt>
                <c:pt idx="2">
                  <c:v>42.316666666666663</c:v>
                </c:pt>
                <c:pt idx="3">
                  <c:v>53.117391304347827</c:v>
                </c:pt>
                <c:pt idx="4">
                  <c:v>49.675471698113213</c:v>
                </c:pt>
                <c:pt idx="5">
                  <c:v>46.556999999999995</c:v>
                </c:pt>
                <c:pt idx="6">
                  <c:v>59.81666666666667</c:v>
                </c:pt>
                <c:pt idx="7">
                  <c:v>44.127586206896552</c:v>
                </c:pt>
                <c:pt idx="8">
                  <c:v>48.381102362204736</c:v>
                </c:pt>
                <c:pt idx="9">
                  <c:v>51.116216216216223</c:v>
                </c:pt>
                <c:pt idx="10">
                  <c:v>49.085245901639354</c:v>
                </c:pt>
                <c:pt idx="11">
                  <c:v>48.225471698113211</c:v>
                </c:pt>
                <c:pt idx="12">
                  <c:v>0</c:v>
                </c:pt>
              </c:numCache>
            </c:numRef>
          </c:val>
          <c:extLst>
            <c:ext xmlns:c16="http://schemas.microsoft.com/office/drawing/2014/chart" uri="{C3380CC4-5D6E-409C-BE32-E72D297353CC}">
              <c16:uniqueId val="{0000000C-720E-4EC9-AB9F-EA138138CD3A}"/>
            </c:ext>
          </c:extLst>
        </c:ser>
        <c:ser>
          <c:idx val="1"/>
          <c:order val="1"/>
          <c:tx>
            <c:strRef>
              <c:f>'13（問11）'!$AE$10</c:f>
              <c:strCache>
                <c:ptCount val="1"/>
                <c:pt idx="0">
                  <c:v>女性</c:v>
                </c:pt>
              </c:strCache>
            </c:strRef>
          </c:tx>
          <c:spPr>
            <a:noFill/>
            <a:ln w="12700">
              <a:solidFill>
                <a:srgbClr val="000000"/>
              </a:solidFill>
              <a:prstDash val="solid"/>
            </a:ln>
          </c:spPr>
          <c:invertIfNegative val="0"/>
          <c:dLbls>
            <c:dLbl>
              <c:idx val="0"/>
              <c:layout>
                <c:manualLayout>
                  <c:x val="1.0935967844141973E-3"/>
                  <c:y val="-3.845881515668363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20E-4EC9-AB9F-EA138138CD3A}"/>
                </c:ext>
              </c:extLst>
            </c:dLbl>
            <c:dLbl>
              <c:idx val="1"/>
              <c:layout>
                <c:manualLayout>
                  <c:x val="1.1166240053519846E-2"/>
                  <c:y val="1.722724651560743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20E-4EC9-AB9F-EA138138CD3A}"/>
                </c:ext>
              </c:extLst>
            </c:dLbl>
            <c:dLbl>
              <c:idx val="2"/>
              <c:layout>
                <c:manualLayout>
                  <c:x val="8.1059898871728969E-3"/>
                  <c:y val="1.07236398593234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20E-4EC9-AB9F-EA138138CD3A}"/>
                </c:ext>
              </c:extLst>
            </c:dLbl>
            <c:dLbl>
              <c:idx val="3"/>
              <c:layout>
                <c:manualLayout>
                  <c:x val="9.536519415435608E-3"/>
                  <c:y val="7.419939380642435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20E-4EC9-AB9F-EA138138CD3A}"/>
                </c:ext>
              </c:extLst>
            </c:dLbl>
            <c:dLbl>
              <c:idx val="4"/>
              <c:layout>
                <c:manualLayout>
                  <c:x val="2.9929108494941153E-3"/>
                  <c:y val="1.34429167562718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20E-4EC9-AB9F-EA138138CD3A}"/>
                </c:ext>
              </c:extLst>
            </c:dLbl>
            <c:dLbl>
              <c:idx val="5"/>
              <c:layout>
                <c:manualLayout>
                  <c:x val="3.4573794708636588E-3"/>
                  <c:y val="-1.99550859896807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20E-4EC9-AB9F-EA138138CD3A}"/>
                </c:ext>
              </c:extLst>
            </c:dLbl>
            <c:dLbl>
              <c:idx val="6"/>
              <c:layout>
                <c:manualLayout>
                  <c:x val="1.3868759909592651E-2"/>
                  <c:y val="1.38130835519809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20E-4EC9-AB9F-EA138138CD3A}"/>
                </c:ext>
              </c:extLst>
            </c:dLbl>
            <c:dLbl>
              <c:idx val="7"/>
              <c:layout>
                <c:manualLayout>
                  <c:x val="8.0563947633434784E-3"/>
                  <c:y val="1.23835758920227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20E-4EC9-AB9F-EA138138CD3A}"/>
                </c:ext>
              </c:extLst>
            </c:dLbl>
            <c:dLbl>
              <c:idx val="8"/>
              <c:layout>
                <c:manualLayout>
                  <c:x val="1.2763200672423499E-2"/>
                  <c:y val="1.0498687664045779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20E-4EC9-AB9F-EA138138CD3A}"/>
                </c:ext>
              </c:extLst>
            </c:dLbl>
            <c:dLbl>
              <c:idx val="9"/>
              <c:layout>
                <c:manualLayout>
                  <c:x val="1.1696521318520985E-2"/>
                  <c:y val="5.15865857325113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20E-4EC9-AB9F-EA138138CD3A}"/>
                </c:ext>
              </c:extLst>
            </c:dLbl>
            <c:dLbl>
              <c:idx val="10"/>
              <c:layout>
                <c:manualLayout>
                  <c:x val="5.1529489362348579E-3"/>
                  <c:y val="1.20722457565020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20E-4EC9-AB9F-EA138138CD3A}"/>
                </c:ext>
              </c:extLst>
            </c:dLbl>
            <c:dLbl>
              <c:idx val="11"/>
              <c:layout>
                <c:manualLayout>
                  <c:x val="1.4098690835850957E-2"/>
                  <c:y val="1.2383900928792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20E-4EC9-AB9F-EA138138CD3A}"/>
                </c:ext>
              </c:extLst>
            </c:dLbl>
            <c:dLbl>
              <c:idx val="12"/>
              <c:delete val="1"/>
              <c:extLst>
                <c:ext xmlns:c15="http://schemas.microsoft.com/office/drawing/2012/chart" uri="{CE6537A1-D6FC-4f65-9D91-7224C49458BB}"/>
                <c:ext xmlns:c16="http://schemas.microsoft.com/office/drawing/2014/chart" uri="{C3380CC4-5D6E-409C-BE32-E72D297353CC}">
                  <c16:uniqueId val="{00000019-720E-4EC9-AB9F-EA138138CD3A}"/>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'13（問11）'!$AE$11:$AE$23</c:f>
              <c:numCache>
                <c:formatCode>#,###.0"歳"</c:formatCode>
                <c:ptCount val="13"/>
                <c:pt idx="0">
                  <c:v>49.417777777777793</c:v>
                </c:pt>
                <c:pt idx="1">
                  <c:v>48.225974025974018</c:v>
                </c:pt>
                <c:pt idx="2">
                  <c:v>40.69166666666667</c:v>
                </c:pt>
                <c:pt idx="3">
                  <c:v>48.976470588235294</c:v>
                </c:pt>
                <c:pt idx="4">
                  <c:v>46.25663265306121</c:v>
                </c:pt>
                <c:pt idx="5">
                  <c:v>46.949999999999996</c:v>
                </c:pt>
                <c:pt idx="6">
                  <c:v>55.442857142857136</c:v>
                </c:pt>
                <c:pt idx="7">
                  <c:v>46.680769230769222</c:v>
                </c:pt>
                <c:pt idx="8">
                  <c:v>45.388023952095814</c:v>
                </c:pt>
                <c:pt idx="9">
                  <c:v>42.259999999999991</c:v>
                </c:pt>
                <c:pt idx="10">
                  <c:v>44.443650793650804</c:v>
                </c:pt>
                <c:pt idx="11">
                  <c:v>45.567010309278359</c:v>
                </c:pt>
                <c:pt idx="12">
                  <c:v>0</c:v>
                </c:pt>
              </c:numCache>
            </c:numRef>
          </c:val>
          <c:extLst>
            <c:ext xmlns:c16="http://schemas.microsoft.com/office/drawing/2014/chart" uri="{C3380CC4-5D6E-409C-BE32-E72D297353CC}">
              <c16:uniqueId val="{0000001A-720E-4EC9-AB9F-EA138138CD3A}"/>
            </c:ext>
          </c:extLst>
        </c:ser>
        <c:dLbls>
          <c:showLegendKey val="0"/>
          <c:showVal val="0"/>
          <c:showCatName val="0"/>
          <c:showSerName val="0"/>
          <c:showPercent val="0"/>
          <c:showBubbleSize val="0"/>
        </c:dLbls>
        <c:gapWidth val="200"/>
        <c:overlap val="-50"/>
        <c:axId val="102350208"/>
        <c:axId val="102368384"/>
      </c:barChart>
      <c:catAx>
        <c:axId val="102350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02368384"/>
        <c:crosses val="autoZero"/>
        <c:auto val="1"/>
        <c:lblAlgn val="ctr"/>
        <c:lblOffset val="100"/>
        <c:tickMarkSkip val="1"/>
        <c:noMultiLvlLbl val="0"/>
      </c:catAx>
      <c:valAx>
        <c:axId val="102368384"/>
        <c:scaling>
          <c:orientation val="minMax"/>
        </c:scaling>
        <c:delete val="0"/>
        <c:axPos val="l"/>
        <c:numFmt formatCode="#,###&quot;歳&quot;"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35020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770035135384433"/>
          <c:y val="4.4999999999999998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13738040600727275"/>
          <c:y val="0.21"/>
          <c:w val="0.72204585482892192"/>
          <c:h val="0.55500000000000005"/>
        </c:manualLayout>
      </c:layout>
      <c:barChart>
        <c:barDir val="bar"/>
        <c:grouping val="clustered"/>
        <c:varyColors val="0"/>
        <c:ser>
          <c:idx val="0"/>
          <c:order val="0"/>
          <c:tx>
            <c:strRef>
              <c:f>'14（問11）'!$AT$6</c:f>
              <c:strCache>
                <c:ptCount val="1"/>
                <c:pt idx="0">
                  <c:v>全　体</c:v>
                </c:pt>
              </c:strCache>
            </c:strRef>
          </c:tx>
          <c:spPr>
            <a:solidFill>
              <a:srgbClr val="000000"/>
            </a:solidFill>
            <a:ln w="12700">
              <a:solidFill>
                <a:srgbClr val="000000"/>
              </a:solidFill>
              <a:prstDash val="solid"/>
            </a:ln>
          </c:spPr>
          <c:invertIfNegative val="0"/>
          <c:dPt>
            <c:idx val="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1-551A-4303-8508-296C74ABD72C}"/>
              </c:ext>
            </c:extLst>
          </c:dPt>
          <c:dPt>
            <c:idx val="1"/>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3-551A-4303-8508-296C74ABD72C}"/>
              </c:ext>
            </c:extLst>
          </c:dPt>
          <c:dLbls>
            <c:dLbl>
              <c:idx val="0"/>
              <c:layout>
                <c:manualLayout>
                  <c:x val="1.9098376260274396E-2"/>
                  <c:y val="-1.58320209973760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1A-4303-8508-296C74ABD72C}"/>
                </c:ext>
              </c:extLst>
            </c:dLbl>
            <c:dLbl>
              <c:idx val="1"/>
              <c:layout>
                <c:manualLayout>
                  <c:x val="3.2325600329670912E-2"/>
                  <c:y val="-9.08293963254592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1A-4303-8508-296C74ABD72C}"/>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'14（問11）'!$AU$5:$AV$5</c:f>
              <c:strCache>
                <c:ptCount val="2"/>
                <c:pt idx="0">
                  <c:v>女性</c:v>
                </c:pt>
                <c:pt idx="1">
                  <c:v>男性</c:v>
                </c:pt>
              </c:strCache>
            </c:strRef>
          </c:cat>
          <c:val>
            <c:numRef>
              <c:f>'14（問11）'!$AU$6:$AV$6</c:f>
              <c:numCache>
                <c:formatCode>#,###.0"年"</c:formatCode>
                <c:ptCount val="2"/>
                <c:pt idx="0">
                  <c:v>10.022355816226778</c:v>
                </c:pt>
                <c:pt idx="1">
                  <c:v>12.007287037037033</c:v>
                </c:pt>
              </c:numCache>
            </c:numRef>
          </c:val>
          <c:extLst>
            <c:ext xmlns:c16="http://schemas.microsoft.com/office/drawing/2014/chart" uri="{C3380CC4-5D6E-409C-BE32-E72D297353CC}">
              <c16:uniqueId val="{00000004-551A-4303-8508-296C74ABD72C}"/>
            </c:ext>
          </c:extLst>
        </c:ser>
        <c:dLbls>
          <c:showLegendKey val="0"/>
          <c:showVal val="0"/>
          <c:showCatName val="0"/>
          <c:showSerName val="0"/>
          <c:showPercent val="0"/>
          <c:showBubbleSize val="0"/>
        </c:dLbls>
        <c:gapWidth val="100"/>
        <c:axId val="101880192"/>
        <c:axId val="101881728"/>
      </c:barChart>
      <c:catAx>
        <c:axId val="1018801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881728"/>
        <c:crosses val="autoZero"/>
        <c:auto val="1"/>
        <c:lblAlgn val="ctr"/>
        <c:lblOffset val="100"/>
        <c:tickLblSkip val="1"/>
        <c:tickMarkSkip val="1"/>
        <c:noMultiLvlLbl val="0"/>
      </c:catAx>
      <c:valAx>
        <c:axId val="101881728"/>
        <c:scaling>
          <c:orientation val="minMax"/>
          <c:max val="20"/>
        </c:scaling>
        <c:delete val="0"/>
        <c:axPos val="b"/>
        <c:numFmt formatCode="#,###&quot;年&quot;"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880192"/>
        <c:crosses val="autoZero"/>
        <c:crossBetween val="between"/>
        <c:majorUnit val="5"/>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6556886227544908"/>
          <c:y val="7.7077077077077075E-2"/>
        </c:manualLayout>
      </c:layout>
      <c:overlay val="0"/>
      <c:spPr>
        <a:noFill/>
        <a:ln w="25400">
          <a:noFill/>
        </a:ln>
      </c:spPr>
    </c:title>
    <c:autoTitleDeleted val="0"/>
    <c:plotArea>
      <c:layout>
        <c:manualLayout>
          <c:layoutTarget val="inner"/>
          <c:xMode val="edge"/>
          <c:yMode val="edge"/>
          <c:x val="7.769453219545161E-2"/>
          <c:y val="0.16372277789600623"/>
          <c:w val="0.90568862275449102"/>
          <c:h val="0.43912101077455407"/>
        </c:manualLayout>
      </c:layout>
      <c:barChart>
        <c:barDir val="col"/>
        <c:grouping val="clustered"/>
        <c:varyColors val="0"/>
        <c:ser>
          <c:idx val="0"/>
          <c:order val="0"/>
          <c:tx>
            <c:strRef>
              <c:f>'14（問11）'!$AD$10</c:f>
              <c:strCache>
                <c:ptCount val="1"/>
                <c:pt idx="0">
                  <c:v>男性</c:v>
                </c:pt>
              </c:strCache>
            </c:strRef>
          </c:tx>
          <c:spPr>
            <a:solidFill>
              <a:srgbClr val="C0C0C0"/>
            </a:solidFill>
            <a:ln w="12700">
              <a:solidFill>
                <a:srgbClr val="000000"/>
              </a:solidFill>
              <a:prstDash val="solid"/>
            </a:ln>
          </c:spPr>
          <c:invertIfNegative val="0"/>
          <c:dLbls>
            <c:dLbl>
              <c:idx val="0"/>
              <c:layout>
                <c:manualLayout>
                  <c:x val="1.0556839077750008E-3"/>
                  <c:y val="-4.48264390416973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3-4428-972A-184BC3D29704}"/>
                </c:ext>
              </c:extLst>
            </c:dLbl>
            <c:dLbl>
              <c:idx val="12"/>
              <c:delete val="1"/>
              <c:extLst>
                <c:ext xmlns:c15="http://schemas.microsoft.com/office/drawing/2012/chart" uri="{CE6537A1-D6FC-4f65-9D91-7224C49458BB}"/>
                <c:ext xmlns:c16="http://schemas.microsoft.com/office/drawing/2014/chart" uri="{C3380CC4-5D6E-409C-BE32-E72D297353CC}">
                  <c16:uniqueId val="{00000001-BF53-4428-972A-184BC3D29704}"/>
                </c:ext>
              </c:extLst>
            </c:dLbl>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'14（問11）'!$AD$11:$AD$23</c:f>
              <c:numCache>
                <c:formatCode>#,###.0"年"</c:formatCode>
                <c:ptCount val="13"/>
                <c:pt idx="0">
                  <c:v>12.823853211009178</c:v>
                </c:pt>
                <c:pt idx="1">
                  <c:v>12.635928143712576</c:v>
                </c:pt>
                <c:pt idx="2">
                  <c:v>13.149999999999999</c:v>
                </c:pt>
                <c:pt idx="3">
                  <c:v>9.0695652173913057</c:v>
                </c:pt>
                <c:pt idx="4">
                  <c:v>15.015700483091788</c:v>
                </c:pt>
                <c:pt idx="5">
                  <c:v>11.09</c:v>
                </c:pt>
                <c:pt idx="6">
                  <c:v>12.244444444444445</c:v>
                </c:pt>
                <c:pt idx="7">
                  <c:v>10.672413793103448</c:v>
                </c:pt>
                <c:pt idx="8">
                  <c:v>9.4320312499999979</c:v>
                </c:pt>
                <c:pt idx="9">
                  <c:v>10.667567567567568</c:v>
                </c:pt>
                <c:pt idx="10">
                  <c:v>10.591596638655464</c:v>
                </c:pt>
                <c:pt idx="11">
                  <c:v>9.5721153846153868</c:v>
                </c:pt>
                <c:pt idx="12">
                  <c:v>0</c:v>
                </c:pt>
              </c:numCache>
            </c:numRef>
          </c:val>
          <c:extLst>
            <c:ext xmlns:c16="http://schemas.microsoft.com/office/drawing/2014/chart" uri="{C3380CC4-5D6E-409C-BE32-E72D297353CC}">
              <c16:uniqueId val="{00000002-BF53-4428-972A-184BC3D29704}"/>
            </c:ext>
          </c:extLst>
        </c:ser>
        <c:ser>
          <c:idx val="1"/>
          <c:order val="1"/>
          <c:tx>
            <c:strRef>
              <c:f>'14（問11）'!$AE$10</c:f>
              <c:strCache>
                <c:ptCount val="1"/>
                <c:pt idx="0">
                  <c:v>女性</c:v>
                </c:pt>
              </c:strCache>
            </c:strRef>
          </c:tx>
          <c:spPr>
            <a:solidFill>
              <a:srgbClr val="FFFFFF"/>
            </a:solidFill>
            <a:ln w="12700">
              <a:solidFill>
                <a:srgbClr val="000000"/>
              </a:solidFill>
              <a:prstDash val="solid"/>
            </a:ln>
          </c:spPr>
          <c:invertIfNegative val="0"/>
          <c:dLbls>
            <c:dLbl>
              <c:idx val="6"/>
              <c:layout>
                <c:manualLayout>
                  <c:x val="1.996007984031936E-3"/>
                  <c:y val="1.60160160160160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53-4428-972A-184BC3D29704}"/>
                </c:ext>
              </c:extLst>
            </c:dLbl>
            <c:dLbl>
              <c:idx val="12"/>
              <c:delete val="1"/>
              <c:extLst>
                <c:ext xmlns:c15="http://schemas.microsoft.com/office/drawing/2012/chart" uri="{CE6537A1-D6FC-4f65-9D91-7224C49458BB}"/>
                <c:ext xmlns:c16="http://schemas.microsoft.com/office/drawing/2014/chart" uri="{C3380CC4-5D6E-409C-BE32-E72D297353CC}">
                  <c16:uniqueId val="{00000004-BF53-4428-972A-184BC3D29704}"/>
                </c:ext>
              </c:extLst>
            </c:dLbl>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'14（問11）'!$AE$11:$AE$23</c:f>
              <c:numCache>
                <c:formatCode>#,###.0"年"</c:formatCode>
                <c:ptCount val="13"/>
                <c:pt idx="0">
                  <c:v>12.175988372093025</c:v>
                </c:pt>
                <c:pt idx="1">
                  <c:v>10.131972789115647</c:v>
                </c:pt>
                <c:pt idx="2">
                  <c:v>8.7307692307692299</c:v>
                </c:pt>
                <c:pt idx="3">
                  <c:v>6.8411764705882359</c:v>
                </c:pt>
                <c:pt idx="4">
                  <c:v>10.920103092783503</c:v>
                </c:pt>
                <c:pt idx="5">
                  <c:v>9.19</c:v>
                </c:pt>
                <c:pt idx="6">
                  <c:v>15.778571428571428</c:v>
                </c:pt>
                <c:pt idx="7">
                  <c:v>11.207692307692307</c:v>
                </c:pt>
                <c:pt idx="8">
                  <c:v>8.273214285714289</c:v>
                </c:pt>
                <c:pt idx="9">
                  <c:v>9.3871794871794858</c:v>
                </c:pt>
                <c:pt idx="10">
                  <c:v>8.85983606557377</c:v>
                </c:pt>
                <c:pt idx="11">
                  <c:v>8.6582417582417595</c:v>
                </c:pt>
                <c:pt idx="12">
                  <c:v>0</c:v>
                </c:pt>
              </c:numCache>
            </c:numRef>
          </c:val>
          <c:extLst>
            <c:ext xmlns:c16="http://schemas.microsoft.com/office/drawing/2014/chart" uri="{C3380CC4-5D6E-409C-BE32-E72D297353CC}">
              <c16:uniqueId val="{00000005-BF53-4428-972A-184BC3D29704}"/>
            </c:ext>
          </c:extLst>
        </c:ser>
        <c:dLbls>
          <c:showLegendKey val="0"/>
          <c:showVal val="0"/>
          <c:showCatName val="0"/>
          <c:showSerName val="0"/>
          <c:showPercent val="0"/>
          <c:showBubbleSize val="0"/>
        </c:dLbls>
        <c:gapWidth val="50"/>
        <c:overlap val="-50"/>
        <c:axId val="101788672"/>
        <c:axId val="101802752"/>
      </c:barChart>
      <c:catAx>
        <c:axId val="1017886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01802752"/>
        <c:crosses val="autoZero"/>
        <c:auto val="1"/>
        <c:lblAlgn val="ctr"/>
        <c:lblOffset val="100"/>
        <c:tickMarkSkip val="1"/>
        <c:noMultiLvlLbl val="0"/>
      </c:catAx>
      <c:valAx>
        <c:axId val="101802752"/>
        <c:scaling>
          <c:orientation val="minMax"/>
        </c:scaling>
        <c:delete val="0"/>
        <c:axPos val="l"/>
        <c:numFmt formatCode="#,###&quot;年&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88672"/>
        <c:crosses val="autoZero"/>
        <c:crossBetween val="between"/>
        <c:majorUnit val="5"/>
      </c:valAx>
      <c:dTable>
        <c:showHorzBorder val="1"/>
        <c:showVertBorder val="1"/>
        <c:showOutline val="1"/>
        <c:showKeys val="1"/>
        <c:spPr>
          <a:ln w="3175">
            <a:solidFill>
              <a:srgbClr val="000000"/>
            </a:solidFill>
            <a:prstDash val="solid"/>
          </a:ln>
        </c:spPr>
        <c:txPr>
          <a:bodyPr/>
          <a:lstStyle/>
          <a:p>
            <a:pPr rtl="0">
              <a:defRPr sz="825"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6466165413533833"/>
          <c:y val="4.2857142857142858E-2"/>
        </c:manualLayout>
      </c:layout>
      <c:overlay val="0"/>
      <c:spPr>
        <a:noFill/>
        <a:ln w="25400">
          <a:noFill/>
        </a:ln>
      </c:spPr>
    </c:title>
    <c:autoTitleDeleted val="0"/>
    <c:plotArea>
      <c:layout>
        <c:manualLayout>
          <c:layoutTarget val="inner"/>
          <c:xMode val="edge"/>
          <c:yMode val="edge"/>
          <c:x val="7.9699248120300756E-2"/>
          <c:y val="3.3015873015873019E-2"/>
          <c:w val="0.89924812030075185"/>
          <c:h val="0.70635170603674535"/>
        </c:manualLayout>
      </c:layout>
      <c:barChart>
        <c:barDir val="col"/>
        <c:grouping val="clustered"/>
        <c:varyColors val="0"/>
        <c:ser>
          <c:idx val="0"/>
          <c:order val="0"/>
          <c:tx>
            <c:strRef>
              <c:f>'14（問11）'!$AD$27</c:f>
              <c:strCache>
                <c:ptCount val="1"/>
                <c:pt idx="0">
                  <c:v>男性</c:v>
                </c:pt>
              </c:strCache>
            </c:strRef>
          </c:tx>
          <c:spPr>
            <a:solidFill>
              <a:srgbClr val="C0C0C0"/>
            </a:solidFill>
            <a:ln w="12700">
              <a:solidFill>
                <a:srgbClr val="000000"/>
              </a:solidFill>
              <a:prstDash val="solid"/>
            </a:ln>
          </c:spPr>
          <c:invertIfNegative val="0"/>
          <c:dLbls>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'14（問11）'!$AC$28:$AC$33</c:f>
              <c:strCache>
                <c:ptCount val="6"/>
                <c:pt idx="0">
                  <c:v>1～4人</c:v>
                </c:pt>
                <c:pt idx="1">
                  <c:v>5～9人</c:v>
                </c:pt>
                <c:pt idx="2">
                  <c:v>10～29人</c:v>
                </c:pt>
                <c:pt idx="3">
                  <c:v>30～49人</c:v>
                </c:pt>
                <c:pt idx="4">
                  <c:v>50～99人</c:v>
                </c:pt>
                <c:pt idx="5">
                  <c:v>100人以上</c:v>
                </c:pt>
              </c:strCache>
            </c:strRef>
          </c:cat>
          <c:val>
            <c:numRef>
              <c:f>'14（問11）'!$AD$28:$AD$33</c:f>
              <c:numCache>
                <c:formatCode>#,###.0"年"</c:formatCode>
                <c:ptCount val="6"/>
                <c:pt idx="0">
                  <c:v>12.522935779816514</c:v>
                </c:pt>
                <c:pt idx="1">
                  <c:v>12.363522012578612</c:v>
                </c:pt>
                <c:pt idx="2">
                  <c:v>11.684296482412062</c:v>
                </c:pt>
                <c:pt idx="3">
                  <c:v>11.975428571428573</c:v>
                </c:pt>
                <c:pt idx="4">
                  <c:v>11.528395061728391</c:v>
                </c:pt>
                <c:pt idx="5">
                  <c:v>12.024637681159414</c:v>
                </c:pt>
              </c:numCache>
            </c:numRef>
          </c:val>
          <c:extLst>
            <c:ext xmlns:c16="http://schemas.microsoft.com/office/drawing/2014/chart" uri="{C3380CC4-5D6E-409C-BE32-E72D297353CC}">
              <c16:uniqueId val="{00000000-2906-408E-8B2B-EFE12722ED74}"/>
            </c:ext>
          </c:extLst>
        </c:ser>
        <c:ser>
          <c:idx val="1"/>
          <c:order val="1"/>
          <c:tx>
            <c:strRef>
              <c:f>'14（問11）'!$AE$27</c:f>
              <c:strCache>
                <c:ptCount val="1"/>
                <c:pt idx="0">
                  <c:v>女性</c:v>
                </c:pt>
              </c:strCache>
            </c:strRef>
          </c:tx>
          <c:spPr>
            <a:solidFill>
              <a:srgbClr val="FFFFFF"/>
            </a:solidFill>
            <a:ln w="12700">
              <a:solidFill>
                <a:srgbClr val="000000"/>
              </a:solidFill>
              <a:prstDash val="solid"/>
            </a:ln>
          </c:spPr>
          <c:invertIfNegative val="0"/>
          <c:dLbls>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'14（問11）'!$AC$28:$AC$33</c:f>
              <c:strCache>
                <c:ptCount val="6"/>
                <c:pt idx="0">
                  <c:v>1～4人</c:v>
                </c:pt>
                <c:pt idx="1">
                  <c:v>5～9人</c:v>
                </c:pt>
                <c:pt idx="2">
                  <c:v>10～29人</c:v>
                </c:pt>
                <c:pt idx="3">
                  <c:v>30～49人</c:v>
                </c:pt>
                <c:pt idx="4">
                  <c:v>50～99人</c:v>
                </c:pt>
                <c:pt idx="5">
                  <c:v>100人以上</c:v>
                </c:pt>
              </c:strCache>
            </c:strRef>
          </c:cat>
          <c:val>
            <c:numRef>
              <c:f>'14（問11）'!$AE$28:$AE$33</c:f>
              <c:numCache>
                <c:formatCode>#,###.0"年"</c:formatCode>
                <c:ptCount val="6"/>
                <c:pt idx="0">
                  <c:v>9.9813953488372089</c:v>
                </c:pt>
                <c:pt idx="1">
                  <c:v>11.411010101010103</c:v>
                </c:pt>
                <c:pt idx="2">
                  <c:v>9.8015625000000028</c:v>
                </c:pt>
                <c:pt idx="3">
                  <c:v>9.2817307692307658</c:v>
                </c:pt>
                <c:pt idx="4">
                  <c:v>7.9963414634146357</c:v>
                </c:pt>
                <c:pt idx="5">
                  <c:v>8.8657142857142865</c:v>
                </c:pt>
              </c:numCache>
            </c:numRef>
          </c:val>
          <c:extLst>
            <c:ext xmlns:c16="http://schemas.microsoft.com/office/drawing/2014/chart" uri="{C3380CC4-5D6E-409C-BE32-E72D297353CC}">
              <c16:uniqueId val="{00000001-2906-408E-8B2B-EFE12722ED74}"/>
            </c:ext>
          </c:extLst>
        </c:ser>
        <c:dLbls>
          <c:showLegendKey val="0"/>
          <c:showVal val="0"/>
          <c:showCatName val="0"/>
          <c:showSerName val="0"/>
          <c:showPercent val="0"/>
          <c:showBubbleSize val="0"/>
        </c:dLbls>
        <c:gapWidth val="100"/>
        <c:overlap val="-50"/>
        <c:axId val="101842304"/>
        <c:axId val="101917824"/>
      </c:barChart>
      <c:catAx>
        <c:axId val="101842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01917824"/>
        <c:crosses val="autoZero"/>
        <c:auto val="1"/>
        <c:lblAlgn val="ctr"/>
        <c:lblOffset val="100"/>
        <c:tickMarkSkip val="1"/>
        <c:noMultiLvlLbl val="0"/>
      </c:catAx>
      <c:valAx>
        <c:axId val="101917824"/>
        <c:scaling>
          <c:orientation val="minMax"/>
        </c:scaling>
        <c:delete val="0"/>
        <c:axPos val="l"/>
        <c:numFmt formatCode="#,###&quot;年&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842304"/>
        <c:crosses val="autoZero"/>
        <c:crossBetween val="between"/>
      </c:valAx>
      <c:dTable>
        <c:showHorzBorder val="1"/>
        <c:showVertBorder val="1"/>
        <c:showOutline val="1"/>
        <c:showKeys val="1"/>
        <c:spPr>
          <a:ln w="3175">
            <a:solidFill>
              <a:srgbClr val="000000"/>
            </a:solidFill>
            <a:prstDash val="solid"/>
          </a:ln>
        </c:spPr>
        <c:txPr>
          <a:bodyPr/>
          <a:lstStyle/>
          <a:p>
            <a:pPr rtl="0">
              <a:defRPr sz="825"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454545454545453"/>
          <c:y val="7.0707600943821419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12012987012987013"/>
          <c:y val="0.22222331825736988"/>
          <c:w val="0.78246753246753242"/>
          <c:h val="0.63636677500974104"/>
        </c:manualLayout>
      </c:layout>
      <c:barChart>
        <c:barDir val="bar"/>
        <c:grouping val="clustered"/>
        <c:varyColors val="0"/>
        <c:ser>
          <c:idx val="0"/>
          <c:order val="0"/>
          <c:tx>
            <c:strRef>
              <c:f>'15（問11）'!$AT$6</c:f>
              <c:strCache>
                <c:ptCount val="1"/>
                <c:pt idx="0">
                  <c:v>全　体</c:v>
                </c:pt>
              </c:strCache>
            </c:strRef>
          </c:tx>
          <c:spPr>
            <a:solidFill>
              <a:srgbClr val="C0C0C0"/>
            </a:solidFill>
            <a:ln w="12700">
              <a:solidFill>
                <a:srgbClr val="000000"/>
              </a:solidFill>
              <a:prstDash val="solid"/>
            </a:ln>
          </c:spPr>
          <c:invertIfNegative val="0"/>
          <c:dPt>
            <c:idx val="0"/>
            <c:invertIfNegative val="0"/>
            <c:bubble3D val="0"/>
            <c:spPr>
              <a:solidFill>
                <a:srgbClr val="FFFFFF"/>
              </a:solidFill>
              <a:ln w="12700">
                <a:solidFill>
                  <a:srgbClr val="000000"/>
                </a:solidFill>
                <a:prstDash val="solid"/>
              </a:ln>
            </c:spPr>
            <c:extLst>
              <c:ext xmlns:c16="http://schemas.microsoft.com/office/drawing/2014/chart" uri="{C3380CC4-5D6E-409C-BE32-E72D297353CC}">
                <c16:uniqueId val="{00000001-390B-4C12-86AC-91CC80195627}"/>
              </c:ext>
            </c:extLst>
          </c:dPt>
          <c:dLbls>
            <c:dLbl>
              <c:idx val="0"/>
              <c:layout>
                <c:manualLayout>
                  <c:x val="3.8949108634147911E-2"/>
                  <c:y val="-2.86165578830798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0B-4C12-86AC-91CC80195627}"/>
                </c:ext>
              </c:extLst>
            </c:dLbl>
            <c:dLbl>
              <c:idx val="1"/>
              <c:layout>
                <c:manualLayout>
                  <c:x val="3.2550022156321336E-2"/>
                  <c:y val="-2.861634401108142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0B-4C12-86AC-91CC80195627}"/>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'15（問11）'!$AU$5:$AV$5</c:f>
              <c:strCache>
                <c:ptCount val="2"/>
                <c:pt idx="0">
                  <c:v>女性</c:v>
                </c:pt>
                <c:pt idx="1">
                  <c:v>男性</c:v>
                </c:pt>
              </c:strCache>
            </c:strRef>
          </c:cat>
          <c:val>
            <c:numRef>
              <c:f>'15（問11）'!$AU$6:$AV$6</c:f>
              <c:numCache>
                <c:formatCode>#,###"円"</c:formatCode>
                <c:ptCount val="2"/>
                <c:pt idx="0">
                  <c:v>242569.92884801549</c:v>
                </c:pt>
                <c:pt idx="1">
                  <c:v>334047.11340110906</c:v>
                </c:pt>
              </c:numCache>
            </c:numRef>
          </c:val>
          <c:extLst>
            <c:ext xmlns:c16="http://schemas.microsoft.com/office/drawing/2014/chart" uri="{C3380CC4-5D6E-409C-BE32-E72D297353CC}">
              <c16:uniqueId val="{00000003-390B-4C12-86AC-91CC80195627}"/>
            </c:ext>
          </c:extLst>
        </c:ser>
        <c:dLbls>
          <c:showLegendKey val="0"/>
          <c:showVal val="0"/>
          <c:showCatName val="0"/>
          <c:showSerName val="0"/>
          <c:showPercent val="0"/>
          <c:showBubbleSize val="0"/>
        </c:dLbls>
        <c:gapWidth val="100"/>
        <c:axId val="102027648"/>
        <c:axId val="102029184"/>
      </c:barChart>
      <c:catAx>
        <c:axId val="1020276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029184"/>
        <c:crosses val="autoZero"/>
        <c:auto val="1"/>
        <c:lblAlgn val="ctr"/>
        <c:lblOffset val="100"/>
        <c:tickLblSkip val="1"/>
        <c:tickMarkSkip val="1"/>
        <c:noMultiLvlLbl val="0"/>
      </c:catAx>
      <c:valAx>
        <c:axId val="102029184"/>
        <c:scaling>
          <c:orientation val="minMax"/>
          <c:max val="400000"/>
          <c:min val="0"/>
        </c:scaling>
        <c:delete val="0"/>
        <c:axPos val="b"/>
        <c:numFmt formatCode="#,###&quot;円&quot;" sourceLinked="1"/>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027648"/>
        <c:crosses val="autoZero"/>
        <c:crossBetween val="between"/>
        <c:majorUnit val="100000"/>
        <c:minorUnit val="5000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006475114093587"/>
          <c:y val="2.2321428571428572E-2"/>
        </c:manualLayout>
      </c:layout>
      <c:overlay val="0"/>
      <c:spPr>
        <a:noFill/>
        <a:ln w="25400">
          <a:noFill/>
        </a:ln>
      </c:spPr>
    </c:title>
    <c:autoTitleDeleted val="0"/>
    <c:plotArea>
      <c:layout>
        <c:manualLayout>
          <c:layoutTarget val="inner"/>
          <c:xMode val="edge"/>
          <c:yMode val="edge"/>
          <c:x val="0.10219922380336352"/>
          <c:y val="0.12053571428571429"/>
          <c:w val="0.77749029754204402"/>
          <c:h val="0.7544642857142857"/>
        </c:manualLayout>
      </c:layout>
      <c:barChart>
        <c:barDir val="bar"/>
        <c:grouping val="percentStacked"/>
        <c:varyColors val="0"/>
        <c:ser>
          <c:idx val="0"/>
          <c:order val="0"/>
          <c:tx>
            <c:strRef>
              <c:f>'1（問2）'!$BD$28</c:f>
              <c:strCache>
                <c:ptCount val="1"/>
                <c:pt idx="0">
                  <c:v>常用従業員</c:v>
                </c:pt>
              </c:strCache>
            </c:strRef>
          </c:tx>
          <c:spPr>
            <a:solidFill>
              <a:srgbClr val="FFFFFF"/>
            </a:solidFill>
            <a:ln w="12700">
              <a:solidFill>
                <a:srgbClr val="000000"/>
              </a:solidFill>
              <a:prstDash val="solid"/>
            </a:ln>
          </c:spPr>
          <c:invertIfNegative val="0"/>
          <c:dLbls>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'1（問2）'!$BC$29:$BC$34</c:f>
              <c:strCache>
                <c:ptCount val="6"/>
                <c:pt idx="0">
                  <c:v>100人以上</c:v>
                </c:pt>
                <c:pt idx="1">
                  <c:v>50～99人</c:v>
                </c:pt>
                <c:pt idx="2">
                  <c:v>30～49人</c:v>
                </c:pt>
                <c:pt idx="3">
                  <c:v>10～29人</c:v>
                </c:pt>
                <c:pt idx="4">
                  <c:v>5～9人</c:v>
                </c:pt>
                <c:pt idx="5">
                  <c:v>1～4人</c:v>
                </c:pt>
              </c:strCache>
            </c:strRef>
          </c:cat>
          <c:val>
            <c:numRef>
              <c:f>'1（問2）'!$BD$29:$BD$34</c:f>
              <c:numCache>
                <c:formatCode>0.0%</c:formatCode>
                <c:ptCount val="6"/>
                <c:pt idx="0">
                  <c:v>0.63652053848809109</c:v>
                </c:pt>
                <c:pt idx="1">
                  <c:v>0.67607340720221609</c:v>
                </c:pt>
                <c:pt idx="2">
                  <c:v>0.66666666666666663</c:v>
                </c:pt>
                <c:pt idx="3">
                  <c:v>0.70100334448160539</c:v>
                </c:pt>
                <c:pt idx="4">
                  <c:v>0.75175991107817708</c:v>
                </c:pt>
                <c:pt idx="5">
                  <c:v>0.69067796610169496</c:v>
                </c:pt>
              </c:numCache>
            </c:numRef>
          </c:val>
          <c:extLst>
            <c:ext xmlns:c16="http://schemas.microsoft.com/office/drawing/2014/chart" uri="{C3380CC4-5D6E-409C-BE32-E72D297353CC}">
              <c16:uniqueId val="{00000000-E674-4887-9E23-9E9D4B0F6FD9}"/>
            </c:ext>
          </c:extLst>
        </c:ser>
        <c:ser>
          <c:idx val="1"/>
          <c:order val="1"/>
          <c:tx>
            <c:strRef>
              <c:f>'1（問2）'!$BE$28</c:f>
              <c:strCache>
                <c:ptCount val="1"/>
                <c:pt idx="0">
                  <c:v>パート</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6213342025649218E-2"/>
                  <c:y val="-1.1384045744281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74-4887-9E23-9E9D4B0F6FD9}"/>
                </c:ext>
              </c:extLst>
            </c:dLbl>
            <c:dLbl>
              <c:idx val="5"/>
              <c:layout>
                <c:manualLayout>
                  <c:x val="-1.726755694994788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74-4887-9E23-9E9D4B0F6FD9}"/>
                </c:ext>
              </c:extLst>
            </c:dLbl>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'1（問2）'!$BC$29:$BC$34</c:f>
              <c:strCache>
                <c:ptCount val="6"/>
                <c:pt idx="0">
                  <c:v>100人以上</c:v>
                </c:pt>
                <c:pt idx="1">
                  <c:v>50～99人</c:v>
                </c:pt>
                <c:pt idx="2">
                  <c:v>30～49人</c:v>
                </c:pt>
                <c:pt idx="3">
                  <c:v>10～29人</c:v>
                </c:pt>
                <c:pt idx="4">
                  <c:v>5～9人</c:v>
                </c:pt>
                <c:pt idx="5">
                  <c:v>1～4人</c:v>
                </c:pt>
              </c:strCache>
            </c:strRef>
          </c:cat>
          <c:val>
            <c:numRef>
              <c:f>'1（問2）'!$BE$29:$BE$34</c:f>
              <c:numCache>
                <c:formatCode>0.0%</c:formatCode>
                <c:ptCount val="6"/>
                <c:pt idx="0">
                  <c:v>0.33413876423886779</c:v>
                </c:pt>
                <c:pt idx="1">
                  <c:v>0.29397506925207756</c:v>
                </c:pt>
                <c:pt idx="2">
                  <c:v>0.30617107457707887</c:v>
                </c:pt>
                <c:pt idx="3">
                  <c:v>0.26073578595317726</c:v>
                </c:pt>
                <c:pt idx="4">
                  <c:v>0.22823267876991479</c:v>
                </c:pt>
                <c:pt idx="5">
                  <c:v>0.28601694915254239</c:v>
                </c:pt>
              </c:numCache>
            </c:numRef>
          </c:val>
          <c:extLst>
            <c:ext xmlns:c16="http://schemas.microsoft.com/office/drawing/2014/chart" uri="{C3380CC4-5D6E-409C-BE32-E72D297353CC}">
              <c16:uniqueId val="{00000003-E674-4887-9E23-9E9D4B0F6FD9}"/>
            </c:ext>
          </c:extLst>
        </c:ser>
        <c:ser>
          <c:idx val="2"/>
          <c:order val="2"/>
          <c:tx>
            <c:strRef>
              <c:f>'1（問2）'!$BF$28</c:f>
              <c:strCache>
                <c:ptCount val="1"/>
                <c:pt idx="0">
                  <c:v>臨時従業員</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E674-4887-9E23-9E9D4B0F6FD9}"/>
                </c:ext>
              </c:extLst>
            </c:dLbl>
            <c:dLbl>
              <c:idx val="1"/>
              <c:layout>
                <c:manualLayout>
                  <c:x val="-4.358174225583292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74-4887-9E23-9E9D4B0F6FD9}"/>
                </c:ext>
              </c:extLst>
            </c:dLbl>
            <c:dLbl>
              <c:idx val="2"/>
              <c:layout>
                <c:manualLayout>
                  <c:x val="-5.5764098089321951E-2"/>
                  <c:y val="-2.174728158980127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674-4887-9E23-9E9D4B0F6FD9}"/>
                </c:ext>
              </c:extLst>
            </c:dLbl>
            <c:dLbl>
              <c:idx val="3"/>
              <c:layout>
                <c:manualLayout>
                  <c:x val="-3.085862572427665E-2"/>
                  <c:y val="-9.67618094363220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674-4887-9E23-9E9D4B0F6FD9}"/>
                </c:ext>
              </c:extLst>
            </c:dLbl>
            <c:dLbl>
              <c:idx val="4"/>
              <c:layout>
                <c:manualLayout>
                  <c:x val="-5.2149807131628464E-2"/>
                  <c:y val="2.93166479190095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674-4887-9E23-9E9D4B0F6FD9}"/>
                </c:ext>
              </c:extLst>
            </c:dLbl>
            <c:dLbl>
              <c:idx val="5"/>
              <c:layout>
                <c:manualLayout>
                  <c:x val="-2.28671943711521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674-4887-9E23-9E9D4B0F6FD9}"/>
                </c:ext>
              </c:extLst>
            </c:dLbl>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'1（問2）'!$BC$29:$BC$34</c:f>
              <c:strCache>
                <c:ptCount val="6"/>
                <c:pt idx="0">
                  <c:v>100人以上</c:v>
                </c:pt>
                <c:pt idx="1">
                  <c:v>50～99人</c:v>
                </c:pt>
                <c:pt idx="2">
                  <c:v>30～49人</c:v>
                </c:pt>
                <c:pt idx="3">
                  <c:v>10～29人</c:v>
                </c:pt>
                <c:pt idx="4">
                  <c:v>5～9人</c:v>
                </c:pt>
                <c:pt idx="5">
                  <c:v>1～4人</c:v>
                </c:pt>
              </c:strCache>
            </c:strRef>
          </c:cat>
          <c:val>
            <c:numRef>
              <c:f>'1（問2）'!$BF$29:$BF$34</c:f>
              <c:numCache>
                <c:formatCode>0.0%</c:formatCode>
                <c:ptCount val="6"/>
                <c:pt idx="0">
                  <c:v>4.8818975294639775E-3</c:v>
                </c:pt>
                <c:pt idx="1">
                  <c:v>3.8088642659279779E-3</c:v>
                </c:pt>
                <c:pt idx="2">
                  <c:v>5.4801048367881817E-3</c:v>
                </c:pt>
                <c:pt idx="3">
                  <c:v>6.1538461538461538E-3</c:v>
                </c:pt>
                <c:pt idx="4">
                  <c:v>3.7050759540570581E-3</c:v>
                </c:pt>
                <c:pt idx="5">
                  <c:v>6.3559322033898309E-3</c:v>
                </c:pt>
              </c:numCache>
            </c:numRef>
          </c:val>
          <c:extLst>
            <c:ext xmlns:c16="http://schemas.microsoft.com/office/drawing/2014/chart" uri="{C3380CC4-5D6E-409C-BE32-E72D297353CC}">
              <c16:uniqueId val="{0000000A-E674-4887-9E23-9E9D4B0F6FD9}"/>
            </c:ext>
          </c:extLst>
        </c:ser>
        <c:ser>
          <c:idx val="3"/>
          <c:order val="3"/>
          <c:tx>
            <c:strRef>
              <c:f>'1（問2）'!$BG$28</c:f>
              <c:strCache>
                <c:ptCount val="1"/>
                <c:pt idx="0">
                  <c:v>派遣従業員</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0468493549124302E-2"/>
                  <c:y val="-6.04143232095998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674-4887-9E23-9E9D4B0F6FD9}"/>
                </c:ext>
              </c:extLst>
            </c:dLbl>
            <c:dLbl>
              <c:idx val="1"/>
              <c:layout>
                <c:manualLayout>
                  <c:x val="-1.393518902686158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674-4887-9E23-9E9D4B0F6FD9}"/>
                </c:ext>
              </c:extLst>
            </c:dLbl>
            <c:dLbl>
              <c:idx val="2"/>
              <c:layout>
                <c:manualLayout>
                  <c:x val="-2.638522427440633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EA-4454-AEE1-0BD1AE0B425D}"/>
                </c:ext>
              </c:extLst>
            </c:dLbl>
            <c:dLbl>
              <c:idx val="4"/>
              <c:layout>
                <c:manualLayout>
                  <c:x val="-2.110817941952506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EA-4454-AEE1-0BD1AE0B425D}"/>
                </c:ext>
              </c:extLst>
            </c:dLbl>
            <c:dLbl>
              <c:idx val="5"/>
              <c:delete val="1"/>
              <c:extLst>
                <c:ext xmlns:c15="http://schemas.microsoft.com/office/drawing/2012/chart" uri="{CE6537A1-D6FC-4f65-9D91-7224C49458BB}"/>
                <c:ext xmlns:c16="http://schemas.microsoft.com/office/drawing/2014/chart" uri="{C3380CC4-5D6E-409C-BE32-E72D297353CC}">
                  <c16:uniqueId val="{0000000D-E674-4887-9E23-9E9D4B0F6FD9}"/>
                </c:ext>
              </c:extLst>
            </c:dLbl>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'1（問2）'!$BC$29:$BC$34</c:f>
              <c:strCache>
                <c:ptCount val="6"/>
                <c:pt idx="0">
                  <c:v>100人以上</c:v>
                </c:pt>
                <c:pt idx="1">
                  <c:v>50～99人</c:v>
                </c:pt>
                <c:pt idx="2">
                  <c:v>30～49人</c:v>
                </c:pt>
                <c:pt idx="3">
                  <c:v>10～29人</c:v>
                </c:pt>
                <c:pt idx="4">
                  <c:v>5～9人</c:v>
                </c:pt>
                <c:pt idx="5">
                  <c:v>1～4人</c:v>
                </c:pt>
              </c:strCache>
            </c:strRef>
          </c:cat>
          <c:val>
            <c:numRef>
              <c:f>'1（問2）'!$BG$29:$BG$34</c:f>
              <c:numCache>
                <c:formatCode>0.0%</c:formatCode>
                <c:ptCount val="6"/>
                <c:pt idx="0">
                  <c:v>1.794960303762513E-2</c:v>
                </c:pt>
                <c:pt idx="1">
                  <c:v>9.5221606648199439E-3</c:v>
                </c:pt>
                <c:pt idx="2">
                  <c:v>5.2418394091017393E-3</c:v>
                </c:pt>
                <c:pt idx="3">
                  <c:v>7.2240802675585282E-3</c:v>
                </c:pt>
                <c:pt idx="4">
                  <c:v>2.9640607632456465E-3</c:v>
                </c:pt>
                <c:pt idx="5">
                  <c:v>0</c:v>
                </c:pt>
              </c:numCache>
            </c:numRef>
          </c:val>
          <c:extLst>
            <c:ext xmlns:c16="http://schemas.microsoft.com/office/drawing/2014/chart" uri="{C3380CC4-5D6E-409C-BE32-E72D297353CC}">
              <c16:uniqueId val="{0000000E-E674-4887-9E23-9E9D4B0F6FD9}"/>
            </c:ext>
          </c:extLst>
        </c:ser>
        <c:ser>
          <c:idx val="4"/>
          <c:order val="4"/>
          <c:tx>
            <c:strRef>
              <c:f>'1（問2）'!$BH$28</c:f>
              <c:strCache>
                <c:ptCount val="1"/>
                <c:pt idx="0">
                  <c:v>その他従業員</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9262381367445285E-2"/>
                  <c:y val="-7.84227349340102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674-4887-9E23-9E9D4B0F6FD9}"/>
                </c:ext>
              </c:extLst>
            </c:dLbl>
            <c:dLbl>
              <c:idx val="1"/>
              <c:layout>
                <c:manualLayout>
                  <c:x val="1.6579616202328271E-2"/>
                  <c:y val="-6.91976002999625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674-4887-9E23-9E9D4B0F6FD9}"/>
                </c:ext>
              </c:extLst>
            </c:dLbl>
            <c:dLbl>
              <c:idx val="2"/>
              <c:layout>
                <c:manualLayout>
                  <c:x val="2.2068956720565622E-2"/>
                  <c:y val="-2.1722118277168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674-4887-9E23-9E9D4B0F6FD9}"/>
                </c:ext>
              </c:extLst>
            </c:dLbl>
            <c:dLbl>
              <c:idx val="3"/>
              <c:layout>
                <c:manualLayout>
                  <c:x val="2.6151843156808564E-2"/>
                  <c:y val="5.207161604798854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674-4887-9E23-9E9D4B0F6FD9}"/>
                </c:ext>
              </c:extLst>
            </c:dLbl>
            <c:dLbl>
              <c:idx val="4"/>
              <c:layout>
                <c:manualLayout>
                  <c:x val="1.8495557448458783E-2"/>
                  <c:y val="-3.109767529058867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674-4887-9E23-9E9D4B0F6FD9}"/>
                </c:ext>
              </c:extLst>
            </c:dLbl>
            <c:dLbl>
              <c:idx val="5"/>
              <c:layout>
                <c:manualLayout>
                  <c:x val="2.2245583418167587E-2"/>
                  <c:y val="-2.38938882639672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674-4887-9E23-9E9D4B0F6FD9}"/>
                </c:ext>
              </c:extLst>
            </c:dLbl>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'1（問2）'!$BC$29:$BC$34</c:f>
              <c:strCache>
                <c:ptCount val="6"/>
                <c:pt idx="0">
                  <c:v>100人以上</c:v>
                </c:pt>
                <c:pt idx="1">
                  <c:v>50～99人</c:v>
                </c:pt>
                <c:pt idx="2">
                  <c:v>30～49人</c:v>
                </c:pt>
                <c:pt idx="3">
                  <c:v>10～29人</c:v>
                </c:pt>
                <c:pt idx="4">
                  <c:v>5～9人</c:v>
                </c:pt>
                <c:pt idx="5">
                  <c:v>1～4人</c:v>
                </c:pt>
              </c:strCache>
            </c:strRef>
          </c:cat>
          <c:val>
            <c:numRef>
              <c:f>'1（問2）'!$BH$29:$BH$34</c:f>
              <c:numCache>
                <c:formatCode>0.0%</c:formatCode>
                <c:ptCount val="6"/>
                <c:pt idx="0">
                  <c:v>6.5091967059519697E-3</c:v>
                </c:pt>
                <c:pt idx="1">
                  <c:v>1.662049861495845E-2</c:v>
                </c:pt>
                <c:pt idx="2">
                  <c:v>1.6440314510364547E-2</c:v>
                </c:pt>
                <c:pt idx="3">
                  <c:v>2.4882943143812709E-2</c:v>
                </c:pt>
                <c:pt idx="4">
                  <c:v>1.333827343460541E-2</c:v>
                </c:pt>
                <c:pt idx="5">
                  <c:v>1.6949152542372881E-2</c:v>
                </c:pt>
              </c:numCache>
            </c:numRef>
          </c:val>
          <c:extLst>
            <c:ext xmlns:c16="http://schemas.microsoft.com/office/drawing/2014/chart" uri="{C3380CC4-5D6E-409C-BE32-E72D297353CC}">
              <c16:uniqueId val="{00000015-E674-4887-9E23-9E9D4B0F6FD9}"/>
            </c:ext>
          </c:extLst>
        </c:ser>
        <c:dLbls>
          <c:showLegendKey val="0"/>
          <c:showVal val="0"/>
          <c:showCatName val="0"/>
          <c:showSerName val="0"/>
          <c:showPercent val="0"/>
          <c:showBubbleSize val="0"/>
        </c:dLbls>
        <c:gapWidth val="40"/>
        <c:overlap val="100"/>
        <c:axId val="32076544"/>
        <c:axId val="32078080"/>
      </c:barChart>
      <c:catAx>
        <c:axId val="320765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78080"/>
        <c:crosses val="autoZero"/>
        <c:auto val="1"/>
        <c:lblAlgn val="ctr"/>
        <c:lblOffset val="100"/>
        <c:tickLblSkip val="1"/>
        <c:tickMarkSkip val="1"/>
        <c:noMultiLvlLbl val="0"/>
      </c:catAx>
      <c:valAx>
        <c:axId val="320780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76544"/>
        <c:crosses val="autoZero"/>
        <c:crossBetween val="between"/>
      </c:valAx>
      <c:spPr>
        <a:noFill/>
        <a:ln w="25400">
          <a:noFill/>
        </a:ln>
      </c:spPr>
    </c:plotArea>
    <c:legend>
      <c:legendPos val="r"/>
      <c:layout>
        <c:manualLayout>
          <c:xMode val="edge"/>
          <c:yMode val="edge"/>
          <c:x val="0.91073733197598317"/>
          <c:y val="0.11160714285714286"/>
          <c:w val="7.1151323762629892E-2"/>
          <c:h val="0.821428571428571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7.575757575757576E-3"/>
          <c:y val="1.5197568389057751E-2"/>
        </c:manualLayout>
      </c:layout>
      <c:overlay val="0"/>
      <c:spPr>
        <a:noFill/>
        <a:ln w="25400">
          <a:noFill/>
        </a:ln>
      </c:spPr>
    </c:title>
    <c:autoTitleDeleted val="0"/>
    <c:plotArea>
      <c:layout>
        <c:manualLayout>
          <c:layoutTarget val="inner"/>
          <c:xMode val="edge"/>
          <c:yMode val="edge"/>
          <c:x val="0.12575776183380954"/>
          <c:y val="7.9027355623100301E-2"/>
          <c:w val="0.81666787504124505"/>
          <c:h val="0.83890577507598785"/>
        </c:manualLayout>
      </c:layout>
      <c:barChart>
        <c:barDir val="bar"/>
        <c:grouping val="clustered"/>
        <c:varyColors val="0"/>
        <c:ser>
          <c:idx val="0"/>
          <c:order val="0"/>
          <c:tx>
            <c:strRef>
              <c:f>'15（問11）'!$AU$10</c:f>
              <c:strCache>
                <c:ptCount val="1"/>
                <c:pt idx="0">
                  <c:v>女性</c:v>
                </c:pt>
              </c:strCache>
            </c:strRef>
          </c:tx>
          <c:spPr>
            <a:solidFill>
              <a:schemeClr val="bg1"/>
            </a:solid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D2-4B65-83EB-3AEFA3F2EB8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D2-4B65-83EB-3AEFA3F2EB8E}"/>
                </c:ext>
              </c:extLst>
            </c:dLbl>
            <c:numFmt formatCode="##,##0&quot;円&quot;;\-#;;"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'15（問11）'!$AT$11:$AT$23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'15（問11）'!$AU$11:$AU$23</c:f>
              <c:numCache>
                <c:formatCode>#,###"円"</c:formatCode>
                <c:ptCount val="13"/>
                <c:pt idx="0">
                  <c:v>0</c:v>
                </c:pt>
                <c:pt idx="1">
                  <c:v>241950.0105263158</c:v>
                </c:pt>
                <c:pt idx="2">
                  <c:v>250221.37903225806</c:v>
                </c:pt>
                <c:pt idx="3">
                  <c:v>258743.92499999999</c:v>
                </c:pt>
                <c:pt idx="4">
                  <c:v>257187.95773809523</c:v>
                </c:pt>
                <c:pt idx="5">
                  <c:v>283083.88</c:v>
                </c:pt>
                <c:pt idx="6">
                  <c:v>279341.61538461538</c:v>
                </c:pt>
                <c:pt idx="7">
                  <c:v>223104.85</c:v>
                </c:pt>
                <c:pt idx="8">
                  <c:v>226384.39790575916</c:v>
                </c:pt>
                <c:pt idx="9">
                  <c:v>220900.4375</c:v>
                </c:pt>
                <c:pt idx="10">
                  <c:v>245027</c:v>
                </c:pt>
                <c:pt idx="11">
                  <c:v>225462.90199999997</c:v>
                </c:pt>
                <c:pt idx="12">
                  <c:v>247502.54101123594</c:v>
                </c:pt>
              </c:numCache>
            </c:numRef>
          </c:val>
          <c:extLst>
            <c:ext xmlns:c16="http://schemas.microsoft.com/office/drawing/2014/chart" uri="{C3380CC4-5D6E-409C-BE32-E72D297353CC}">
              <c16:uniqueId val="{00000002-12D2-4B65-83EB-3AEFA3F2EB8E}"/>
            </c:ext>
          </c:extLst>
        </c:ser>
        <c:ser>
          <c:idx val="1"/>
          <c:order val="1"/>
          <c:tx>
            <c:strRef>
              <c:f>'15（問11）'!$AV$10</c:f>
              <c:strCache>
                <c:ptCount val="1"/>
                <c:pt idx="0">
                  <c:v>男性</c:v>
                </c:pt>
              </c:strCache>
            </c:strRef>
          </c:tx>
          <c:spPr>
            <a:solidFill>
              <a:schemeClr val="bg1">
                <a:lumMod val="75000"/>
              </a:schemeClr>
            </a:solid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D2-4B65-83EB-3AEFA3F2EB8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D2-4B65-83EB-3AEFA3F2EB8E}"/>
                </c:ext>
              </c:extLst>
            </c:dLbl>
            <c:numFmt formatCode="##,##0&quot;円&quot;;\-#;;" sourceLinked="0"/>
            <c:spPr>
              <a:noFill/>
              <a:ln w="25400">
                <a:noFill/>
              </a:ln>
            </c:spPr>
            <c:txPr>
              <a:bodyPr/>
              <a:lstStyle/>
              <a:p>
                <a:pPr>
                  <a:defRPr sz="65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'15（問11）'!$AT$11:$AT$23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'15（問11）'!$AV$11:$AV$23</c:f>
              <c:numCache>
                <c:formatCode>#,###"円"</c:formatCode>
                <c:ptCount val="13"/>
                <c:pt idx="0">
                  <c:v>0</c:v>
                </c:pt>
                <c:pt idx="1">
                  <c:v>297154.95238095237</c:v>
                </c:pt>
                <c:pt idx="2">
                  <c:v>316080.58571428573</c:v>
                </c:pt>
                <c:pt idx="3">
                  <c:v>318768.7297297297</c:v>
                </c:pt>
                <c:pt idx="4">
                  <c:v>393928.32258064515</c:v>
                </c:pt>
                <c:pt idx="5">
                  <c:v>271142.1724137931</c:v>
                </c:pt>
                <c:pt idx="6">
                  <c:v>328339.4117647059</c:v>
                </c:pt>
                <c:pt idx="7">
                  <c:v>354505.68421052629</c:v>
                </c:pt>
                <c:pt idx="8">
                  <c:v>332916.26442307694</c:v>
                </c:pt>
                <c:pt idx="9">
                  <c:v>277823.86363636365</c:v>
                </c:pt>
                <c:pt idx="10">
                  <c:v>302305.16666666669</c:v>
                </c:pt>
                <c:pt idx="11">
                  <c:v>295491.5269461078</c:v>
                </c:pt>
                <c:pt idx="12">
                  <c:v>374298.68161434977</c:v>
                </c:pt>
              </c:numCache>
            </c:numRef>
          </c:val>
          <c:extLst>
            <c:ext xmlns:c16="http://schemas.microsoft.com/office/drawing/2014/chart" uri="{C3380CC4-5D6E-409C-BE32-E72D297353CC}">
              <c16:uniqueId val="{00000005-12D2-4B65-83EB-3AEFA3F2EB8E}"/>
            </c:ext>
          </c:extLst>
        </c:ser>
        <c:dLbls>
          <c:showLegendKey val="0"/>
          <c:showVal val="0"/>
          <c:showCatName val="0"/>
          <c:showSerName val="0"/>
          <c:showPercent val="0"/>
          <c:showBubbleSize val="0"/>
        </c:dLbls>
        <c:gapWidth val="20"/>
        <c:overlap val="-40"/>
        <c:axId val="102140544"/>
        <c:axId val="102154624"/>
      </c:barChart>
      <c:catAx>
        <c:axId val="1021405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ＭＳ Ｐゴシック"/>
                <a:ea typeface="ＭＳ Ｐゴシック"/>
                <a:cs typeface="ＭＳ Ｐゴシック"/>
              </a:defRPr>
            </a:pPr>
            <a:endParaRPr lang="ja-JP"/>
          </a:p>
        </c:txPr>
        <c:crossAx val="102154624"/>
        <c:crosses val="autoZero"/>
        <c:auto val="1"/>
        <c:lblAlgn val="ctr"/>
        <c:lblOffset val="100"/>
        <c:tickLblSkip val="1"/>
        <c:tickMarkSkip val="1"/>
        <c:noMultiLvlLbl val="0"/>
      </c:catAx>
      <c:valAx>
        <c:axId val="102154624"/>
        <c:scaling>
          <c:orientation val="minMax"/>
          <c:max val="400000"/>
        </c:scaling>
        <c:delete val="0"/>
        <c:axPos val="b"/>
        <c:numFmt formatCode="#,###&quot;円&quot;" sourceLinked="1"/>
        <c:majorTickMark val="in"/>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ＭＳ Ｐゴシック"/>
                <a:ea typeface="ＭＳ Ｐゴシック"/>
                <a:cs typeface="ＭＳ Ｐゴシック"/>
              </a:defRPr>
            </a:pPr>
            <a:endParaRPr lang="ja-JP"/>
          </a:p>
        </c:txPr>
        <c:crossAx val="102140544"/>
        <c:crosses val="autoZero"/>
        <c:crossBetween val="between"/>
        <c:minorUnit val="10000"/>
      </c:valAx>
      <c:spPr>
        <a:noFill/>
        <a:ln w="25400">
          <a:noFill/>
        </a:ln>
      </c:spPr>
    </c:plotArea>
    <c:legend>
      <c:legendPos val="r"/>
      <c:layout>
        <c:manualLayout>
          <c:xMode val="edge"/>
          <c:yMode val="edge"/>
          <c:x val="0.90656692913385828"/>
          <c:y val="0.171225937183384"/>
          <c:w val="7.1212280283146412E-2"/>
          <c:h val="0.1702127659574468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7.5414781297134239E-3"/>
          <c:y val="2.3148148148148147E-2"/>
        </c:manualLayout>
      </c:layout>
      <c:overlay val="0"/>
      <c:spPr>
        <a:noFill/>
        <a:ln w="25400">
          <a:noFill/>
        </a:ln>
      </c:spPr>
    </c:title>
    <c:autoTitleDeleted val="0"/>
    <c:plotArea>
      <c:layout>
        <c:manualLayout>
          <c:layoutTarget val="inner"/>
          <c:xMode val="edge"/>
          <c:yMode val="edge"/>
          <c:x val="0.11613892154883354"/>
          <c:y val="0.14351900456887334"/>
          <c:w val="0.82353062477997852"/>
          <c:h val="0.73611443917480091"/>
        </c:manualLayout>
      </c:layout>
      <c:barChart>
        <c:barDir val="bar"/>
        <c:grouping val="clustered"/>
        <c:varyColors val="0"/>
        <c:ser>
          <c:idx val="0"/>
          <c:order val="0"/>
          <c:tx>
            <c:strRef>
              <c:f>'15（問11）'!$AU$27</c:f>
              <c:strCache>
                <c:ptCount val="1"/>
                <c:pt idx="0">
                  <c:v>女性</c:v>
                </c:pt>
              </c:strCache>
            </c:strRef>
          </c:tx>
          <c:spPr>
            <a:solidFill>
              <a:schemeClr val="bg1"/>
            </a:solidFill>
            <a:ln w="12700">
              <a:solidFill>
                <a:srgbClr val="000000"/>
              </a:solidFill>
              <a:prstDash val="solid"/>
            </a:ln>
          </c:spPr>
          <c:invertIfNegative val="0"/>
          <c:dLbls>
            <c:numFmt formatCode="##,##0&quot;円&quot;;\-#;;"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'15（問11）'!$AT$28:$AT$33</c:f>
              <c:strCache>
                <c:ptCount val="6"/>
                <c:pt idx="0">
                  <c:v>100人以上</c:v>
                </c:pt>
                <c:pt idx="1">
                  <c:v>50～99人</c:v>
                </c:pt>
                <c:pt idx="2">
                  <c:v>30～49人</c:v>
                </c:pt>
                <c:pt idx="3">
                  <c:v>10～29人</c:v>
                </c:pt>
                <c:pt idx="4">
                  <c:v>5～9人</c:v>
                </c:pt>
                <c:pt idx="5">
                  <c:v>1～4人</c:v>
                </c:pt>
              </c:strCache>
            </c:strRef>
          </c:cat>
          <c:val>
            <c:numRef>
              <c:f>'15（問11）'!$AU$28:$AU$33</c:f>
              <c:numCache>
                <c:formatCode>#,###"円"</c:formatCode>
                <c:ptCount val="6"/>
                <c:pt idx="0">
                  <c:v>246875.02816901408</c:v>
                </c:pt>
                <c:pt idx="1">
                  <c:v>250535.27926829265</c:v>
                </c:pt>
                <c:pt idx="2">
                  <c:v>229645.27884615384</c:v>
                </c:pt>
                <c:pt idx="3">
                  <c:v>241801.5346354167</c:v>
                </c:pt>
                <c:pt idx="4">
                  <c:v>249272.04360655736</c:v>
                </c:pt>
                <c:pt idx="5">
                  <c:v>226894.77011494254</c:v>
                </c:pt>
              </c:numCache>
            </c:numRef>
          </c:val>
          <c:extLst>
            <c:ext xmlns:c16="http://schemas.microsoft.com/office/drawing/2014/chart" uri="{C3380CC4-5D6E-409C-BE32-E72D297353CC}">
              <c16:uniqueId val="{00000000-629A-42F9-ADD9-8320B2C087FD}"/>
            </c:ext>
          </c:extLst>
        </c:ser>
        <c:ser>
          <c:idx val="1"/>
          <c:order val="1"/>
          <c:tx>
            <c:strRef>
              <c:f>'15（問11）'!$AV$27</c:f>
              <c:strCache>
                <c:ptCount val="1"/>
                <c:pt idx="0">
                  <c:v>男性</c:v>
                </c:pt>
              </c:strCache>
            </c:strRef>
          </c:tx>
          <c:spPr>
            <a:solidFill>
              <a:schemeClr val="bg1">
                <a:lumMod val="75000"/>
              </a:schemeClr>
            </a:solidFill>
            <a:ln w="12700">
              <a:solidFill>
                <a:srgbClr val="000000"/>
              </a:solidFill>
              <a:prstDash val="solid"/>
            </a:ln>
          </c:spPr>
          <c:invertIfNegative val="0"/>
          <c:dLbls>
            <c:numFmt formatCode="##,##0&quot;円&quot;;\-#;;"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'15（問11）'!$AT$28:$AT$33</c:f>
              <c:strCache>
                <c:ptCount val="6"/>
                <c:pt idx="0">
                  <c:v>100人以上</c:v>
                </c:pt>
                <c:pt idx="1">
                  <c:v>50～99人</c:v>
                </c:pt>
                <c:pt idx="2">
                  <c:v>30～49人</c:v>
                </c:pt>
                <c:pt idx="3">
                  <c:v>10～29人</c:v>
                </c:pt>
                <c:pt idx="4">
                  <c:v>5～9人</c:v>
                </c:pt>
                <c:pt idx="5">
                  <c:v>1～4人</c:v>
                </c:pt>
              </c:strCache>
            </c:strRef>
          </c:cat>
          <c:val>
            <c:numRef>
              <c:f>'15（問11）'!$AV$28:$AV$33</c:f>
              <c:numCache>
                <c:formatCode>#,###"円"</c:formatCode>
                <c:ptCount val="6"/>
                <c:pt idx="0">
                  <c:v>320420.2</c:v>
                </c:pt>
                <c:pt idx="1">
                  <c:v>346301.05</c:v>
                </c:pt>
                <c:pt idx="2">
                  <c:v>305468.2</c:v>
                </c:pt>
                <c:pt idx="3">
                  <c:v>350042.48137755098</c:v>
                </c:pt>
                <c:pt idx="4">
                  <c:v>333902.1165644172</c:v>
                </c:pt>
                <c:pt idx="5">
                  <c:v>304243.80733944953</c:v>
                </c:pt>
              </c:numCache>
            </c:numRef>
          </c:val>
          <c:extLst>
            <c:ext xmlns:c16="http://schemas.microsoft.com/office/drawing/2014/chart" uri="{C3380CC4-5D6E-409C-BE32-E72D297353CC}">
              <c16:uniqueId val="{00000001-629A-42F9-ADD9-8320B2C087FD}"/>
            </c:ext>
          </c:extLst>
        </c:ser>
        <c:dLbls>
          <c:showLegendKey val="0"/>
          <c:showVal val="0"/>
          <c:showCatName val="0"/>
          <c:showSerName val="0"/>
          <c:showPercent val="0"/>
          <c:showBubbleSize val="0"/>
        </c:dLbls>
        <c:gapWidth val="50"/>
        <c:overlap val="-40"/>
        <c:axId val="102180736"/>
        <c:axId val="102182272"/>
      </c:barChart>
      <c:catAx>
        <c:axId val="1021807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182272"/>
        <c:crosses val="autoZero"/>
        <c:auto val="1"/>
        <c:lblAlgn val="ctr"/>
        <c:lblOffset val="100"/>
        <c:tickLblSkip val="1"/>
        <c:tickMarkSkip val="1"/>
        <c:noMultiLvlLbl val="0"/>
      </c:catAx>
      <c:valAx>
        <c:axId val="102182272"/>
        <c:scaling>
          <c:orientation val="minMax"/>
          <c:max val="400000"/>
        </c:scaling>
        <c:delete val="0"/>
        <c:axPos val="b"/>
        <c:numFmt formatCode="#,###&quot;円&quot;" sourceLinked="1"/>
        <c:majorTickMark val="in"/>
        <c:minorTickMark val="in"/>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180736"/>
        <c:crosses val="autoZero"/>
        <c:crossBetween val="between"/>
        <c:minorUnit val="10000"/>
      </c:valAx>
      <c:spPr>
        <a:noFill/>
        <a:ln w="25400">
          <a:noFill/>
        </a:ln>
      </c:spPr>
    </c:plotArea>
    <c:legend>
      <c:legendPos val="r"/>
      <c:layout>
        <c:manualLayout>
          <c:xMode val="edge"/>
          <c:yMode val="edge"/>
          <c:x val="0.91855346136031635"/>
          <c:y val="0.30864391951006126"/>
          <c:w val="6.9381757144610257E-2"/>
          <c:h val="0.2638898609895985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3222923188818263"/>
          <c:y val="1.6447368421052631E-2"/>
        </c:manualLayout>
      </c:layout>
      <c:overlay val="0"/>
      <c:spPr>
        <a:noFill/>
        <a:ln w="25400">
          <a:noFill/>
        </a:ln>
      </c:spPr>
    </c:title>
    <c:autoTitleDeleted val="0"/>
    <c:plotArea>
      <c:layout>
        <c:manualLayout>
          <c:layoutTarget val="inner"/>
          <c:xMode val="edge"/>
          <c:yMode val="edge"/>
          <c:x val="0.16265060240963855"/>
          <c:y val="0.16165250725238292"/>
          <c:w val="0.78614515641557181"/>
          <c:h val="0.55043963254593165"/>
        </c:manualLayout>
      </c:layout>
      <c:barChart>
        <c:barDir val="col"/>
        <c:grouping val="clustered"/>
        <c:varyColors val="0"/>
        <c:ser>
          <c:idx val="1"/>
          <c:order val="0"/>
          <c:tx>
            <c:strRef>
              <c:f>'16（問11）'!$AD$10</c:f>
              <c:strCache>
                <c:ptCount val="1"/>
                <c:pt idx="0">
                  <c:v>所定内給与</c:v>
                </c:pt>
              </c:strCache>
            </c:strRef>
          </c:tx>
          <c:spPr>
            <a:solidFill>
              <a:srgbClr val="C0C0C0"/>
            </a:solidFill>
            <a:ln w="12700">
              <a:solidFill>
                <a:srgbClr val="000000"/>
              </a:solidFill>
              <a:prstDash val="solid"/>
            </a:ln>
          </c:spPr>
          <c:invertIfNegative val="0"/>
          <c:dLbls>
            <c:dLbl>
              <c:idx val="0"/>
              <c:layout>
                <c:manualLayout>
                  <c:x val="1.60642570281124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B0-42FA-92EF-7017D1457A7C}"/>
                </c:ext>
              </c:extLst>
            </c:dLbl>
            <c:dLbl>
              <c:idx val="4"/>
              <c:layout>
                <c:manualLayout>
                  <c:x val="-1.5382791006545869E-3"/>
                  <c:y val="-8.55263157894736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B0-42FA-92EF-7017D1457A7C}"/>
                </c:ext>
              </c:extLst>
            </c:dLbl>
            <c:dLbl>
              <c:idx val="12"/>
              <c:delete val="1"/>
              <c:extLst>
                <c:ext xmlns:c15="http://schemas.microsoft.com/office/drawing/2012/chart" uri="{CE6537A1-D6FC-4f65-9D91-7224C49458BB}"/>
                <c:ext xmlns:c16="http://schemas.microsoft.com/office/drawing/2014/chart" uri="{C3380CC4-5D6E-409C-BE32-E72D297353CC}">
                  <c16:uniqueId val="{00000002-63B0-42FA-92EF-7017D1457A7C}"/>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'16（問11）'!$AD$11:$AD$23</c:f>
              <c:numCache>
                <c:formatCode>#,###"円"</c:formatCode>
                <c:ptCount val="13"/>
                <c:pt idx="0">
                  <c:v>374298.68161434977</c:v>
                </c:pt>
                <c:pt idx="1">
                  <c:v>295491.5269461078</c:v>
                </c:pt>
                <c:pt idx="2">
                  <c:v>302305.16666666669</c:v>
                </c:pt>
                <c:pt idx="3">
                  <c:v>277823.86363636365</c:v>
                </c:pt>
                <c:pt idx="4">
                  <c:v>332916.26442307694</c:v>
                </c:pt>
                <c:pt idx="5">
                  <c:v>354505.68421052629</c:v>
                </c:pt>
                <c:pt idx="6">
                  <c:v>328339.4117647059</c:v>
                </c:pt>
                <c:pt idx="7">
                  <c:v>271142.1724137931</c:v>
                </c:pt>
                <c:pt idx="8">
                  <c:v>393928.32258064515</c:v>
                </c:pt>
                <c:pt idx="9">
                  <c:v>318768.7297297297</c:v>
                </c:pt>
                <c:pt idx="10">
                  <c:v>316080.58571428573</c:v>
                </c:pt>
                <c:pt idx="11">
                  <c:v>297154.95238095237</c:v>
                </c:pt>
                <c:pt idx="12">
                  <c:v>0</c:v>
                </c:pt>
              </c:numCache>
            </c:numRef>
          </c:val>
          <c:extLst>
            <c:ext xmlns:c16="http://schemas.microsoft.com/office/drawing/2014/chart" uri="{C3380CC4-5D6E-409C-BE32-E72D297353CC}">
              <c16:uniqueId val="{00000003-63B0-42FA-92EF-7017D1457A7C}"/>
            </c:ext>
          </c:extLst>
        </c:ser>
        <c:ser>
          <c:idx val="0"/>
          <c:order val="1"/>
          <c:tx>
            <c:strRef>
              <c:f>'16（問11）'!$AE$10</c:f>
              <c:strCache>
                <c:ptCount val="1"/>
                <c:pt idx="0">
                  <c:v>所定外給与</c:v>
                </c:pt>
              </c:strCache>
            </c:strRef>
          </c:tx>
          <c:spPr>
            <a:solidFill>
              <a:srgbClr val="FFFFFF"/>
            </a:solidFill>
            <a:ln w="12700">
              <a:solidFill>
                <a:srgbClr val="000000"/>
              </a:solidFill>
              <a:prstDash val="solid"/>
            </a:ln>
          </c:spPr>
          <c:invertIfNegative val="0"/>
          <c:dLbls>
            <c:dLbl>
              <c:idx val="0"/>
              <c:layout>
                <c:manualLayout>
                  <c:x val="0"/>
                  <c:y val="4.38596491228070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B0-42FA-92EF-7017D1457A7C}"/>
                </c:ext>
              </c:extLst>
            </c:dLbl>
            <c:dLbl>
              <c:idx val="1"/>
              <c:layout>
                <c:manualLayout>
                  <c:x val="0"/>
                  <c:y val="4.38596491228070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B0-42FA-92EF-7017D1457A7C}"/>
                </c:ext>
              </c:extLst>
            </c:dLbl>
            <c:dLbl>
              <c:idx val="2"/>
              <c:layout>
                <c:manualLayout>
                  <c:x val="2.008032128514056E-3"/>
                  <c:y val="4.38596491228070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B0-42FA-92EF-7017D1457A7C}"/>
                </c:ext>
              </c:extLst>
            </c:dLbl>
            <c:dLbl>
              <c:idx val="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B0-42FA-92EF-7017D1457A7C}"/>
                </c:ext>
              </c:extLst>
            </c:dLbl>
            <c:dLbl>
              <c:idx val="4"/>
              <c:layout>
                <c:manualLayout>
                  <c:x val="0"/>
                  <c:y val="8.7719298245614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B0-42FA-92EF-7017D1457A7C}"/>
                </c:ext>
              </c:extLst>
            </c:dLbl>
            <c:dLbl>
              <c:idx val="5"/>
              <c:layout>
                <c:manualLayout>
                  <c:x val="2.008032128514056E-3"/>
                  <c:y val="-8.040842784012627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B0-42FA-92EF-7017D1457A7C}"/>
                </c:ext>
              </c:extLst>
            </c:dLbl>
            <c:dLbl>
              <c:idx val="6"/>
              <c:tx>
                <c:rich>
                  <a:bodyPr/>
                  <a:lstStyle/>
                  <a:p>
                    <a:fld id="{293AB243-0731-4BE4-9234-94829D3F1C45}" type="VALUE">
                      <a:rPr lang="ja-JP" altLang="en-US"/>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EF70-4DFF-BC1B-25E1D2F0D64D}"/>
                </c:ext>
              </c:extLst>
            </c:dLbl>
            <c:dLbl>
              <c:idx val="7"/>
              <c:layout>
                <c:manualLayout>
                  <c:x val="0"/>
                  <c:y val="8.040842784012627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B0-42FA-92EF-7017D1457A7C}"/>
                </c:ext>
              </c:extLst>
            </c:dLbl>
            <c:dLbl>
              <c:idx val="8"/>
              <c:layout>
                <c:manualLayout>
                  <c:x val="-2.0358599753344084E-3"/>
                  <c:y val="3.08606161071979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3B0-42FA-92EF-7017D1457A7C}"/>
                </c:ext>
              </c:extLst>
            </c:dLbl>
            <c:dLbl>
              <c:idx val="9"/>
              <c:layout>
                <c:manualLayout>
                  <c:x val="0"/>
                  <c:y val="8.77192982456148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3B0-42FA-92EF-7017D1457A7C}"/>
                </c:ext>
              </c:extLst>
            </c:dLbl>
            <c:dLbl>
              <c:idx val="10"/>
              <c:layout>
                <c:manualLayout>
                  <c:x val="-9.9310628340132183E-4"/>
                  <c:y val="6.9840447575631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B0-42FA-92EF-7017D1457A7C}"/>
                </c:ext>
              </c:extLst>
            </c:dLbl>
            <c:dLbl>
              <c:idx val="11"/>
              <c:layout>
                <c:manualLayout>
                  <c:x val="1.5662650602409638E-3"/>
                  <c:y val="1.04959248514988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3B0-42FA-92EF-7017D1457A7C}"/>
                </c:ext>
              </c:extLst>
            </c:dLbl>
            <c:dLbl>
              <c:idx val="12"/>
              <c:delete val="1"/>
              <c:extLst>
                <c:ext xmlns:c15="http://schemas.microsoft.com/office/drawing/2012/chart" uri="{CE6537A1-D6FC-4f65-9D91-7224C49458BB}"/>
                <c:ext xmlns:c16="http://schemas.microsoft.com/office/drawing/2014/chart" uri="{C3380CC4-5D6E-409C-BE32-E72D297353CC}">
                  <c16:uniqueId val="{0000000F-63B0-42FA-92EF-7017D1457A7C}"/>
                </c:ext>
              </c:extLst>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'16（問11）'!$AE$11:$AE$23</c:f>
              <c:numCache>
                <c:formatCode>#,###"円"</c:formatCode>
                <c:ptCount val="13"/>
                <c:pt idx="0">
                  <c:v>31888.308724832215</c:v>
                </c:pt>
                <c:pt idx="1">
                  <c:v>33541.090163934423</c:v>
                </c:pt>
                <c:pt idx="2">
                  <c:v>40890.400000000001</c:v>
                </c:pt>
                <c:pt idx="3">
                  <c:v>44114.55</c:v>
                </c:pt>
                <c:pt idx="4">
                  <c:v>21814.473684210527</c:v>
                </c:pt>
                <c:pt idx="5">
                  <c:v>34901.181818181816</c:v>
                </c:pt>
                <c:pt idx="6">
                  <c:v>48773.166666666664</c:v>
                </c:pt>
                <c:pt idx="7">
                  <c:v>44861.153846153844</c:v>
                </c:pt>
                <c:pt idx="8">
                  <c:v>20815.337349397589</c:v>
                </c:pt>
                <c:pt idx="9">
                  <c:v>19973.454545454544</c:v>
                </c:pt>
                <c:pt idx="10">
                  <c:v>26546</c:v>
                </c:pt>
                <c:pt idx="11">
                  <c:v>45441.424657534248</c:v>
                </c:pt>
                <c:pt idx="12">
                  <c:v>0</c:v>
                </c:pt>
              </c:numCache>
            </c:numRef>
          </c:val>
          <c:extLst>
            <c:ext xmlns:c16="http://schemas.microsoft.com/office/drawing/2014/chart" uri="{C3380CC4-5D6E-409C-BE32-E72D297353CC}">
              <c16:uniqueId val="{00000010-63B0-42FA-92EF-7017D1457A7C}"/>
            </c:ext>
          </c:extLst>
        </c:ser>
        <c:dLbls>
          <c:showLegendKey val="0"/>
          <c:showVal val="0"/>
          <c:showCatName val="0"/>
          <c:showSerName val="0"/>
          <c:showPercent val="0"/>
          <c:showBubbleSize val="0"/>
        </c:dLbls>
        <c:gapWidth val="90"/>
        <c:overlap val="-50"/>
        <c:axId val="102433920"/>
        <c:axId val="102435456"/>
      </c:barChart>
      <c:lineChart>
        <c:grouping val="standard"/>
        <c:varyColors val="0"/>
        <c:ser>
          <c:idx val="2"/>
          <c:order val="2"/>
          <c:tx>
            <c:strRef>
              <c:f>'16（問11）'!$AF$10</c:f>
              <c:strCache>
                <c:ptCount val="1"/>
                <c:pt idx="0">
                  <c:v>所定内給与比率</c:v>
                </c:pt>
              </c:strCache>
            </c:strRef>
          </c:tx>
          <c:spPr>
            <a:ln w="12700">
              <a:solidFill>
                <a:srgbClr val="969696"/>
              </a:solidFill>
              <a:prstDash val="solid"/>
            </a:ln>
          </c:spPr>
          <c:marker>
            <c:symbol val="triangle"/>
            <c:size val="5"/>
            <c:spPr>
              <a:solidFill>
                <a:srgbClr val="969696"/>
              </a:solidFill>
              <a:ln>
                <a:solidFill>
                  <a:srgbClr val="969696"/>
                </a:solidFill>
                <a:prstDash val="solid"/>
              </a:ln>
            </c:spPr>
          </c:marker>
          <c:dLbls>
            <c:dLbl>
              <c:idx val="0"/>
              <c:layout>
                <c:manualLayout>
                  <c:x val="-3.5256334869212994E-2"/>
                  <c:y val="3.91345206306466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3B0-42FA-92EF-7017D1457A7C}"/>
                </c:ext>
              </c:extLst>
            </c:dLbl>
            <c:dLbl>
              <c:idx val="1"/>
              <c:layout>
                <c:manualLayout>
                  <c:x val="-4.1512184700621992E-2"/>
                  <c:y val="-4.7153751671582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3B0-42FA-92EF-7017D1457A7C}"/>
                </c:ext>
              </c:extLst>
            </c:dLbl>
            <c:dLbl>
              <c:idx val="2"/>
              <c:layout>
                <c:manualLayout>
                  <c:x val="-3.2128514056224897E-2"/>
                  <c:y val="-4.43213219061099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8B-49CE-B332-821485A5076F}"/>
                </c:ext>
              </c:extLst>
            </c:dLbl>
            <c:dLbl>
              <c:idx val="3"/>
              <c:layout>
                <c:manualLayout>
                  <c:x val="-3.3441324352528223E-2"/>
                  <c:y val="-4.713323663489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3B0-42FA-92EF-7017D1457A7C}"/>
                </c:ext>
              </c:extLst>
            </c:dLbl>
            <c:dLbl>
              <c:idx val="4"/>
              <c:layout>
                <c:manualLayout>
                  <c:x val="-2.4134971189412959E-2"/>
                  <c:y val="-3.80900103391944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3B0-42FA-92EF-7017D1457A7C}"/>
                </c:ext>
              </c:extLst>
            </c:dLbl>
            <c:dLbl>
              <c:idx val="5"/>
              <c:layout>
                <c:manualLayout>
                  <c:x val="-3.6414793030389275E-2"/>
                  <c:y val="-3.0928995717640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3B0-42FA-92EF-7017D1457A7C}"/>
                </c:ext>
              </c:extLst>
            </c:dLbl>
            <c:dLbl>
              <c:idx val="6"/>
              <c:layout>
                <c:manualLayout>
                  <c:x val="-3.5140487535603643E-2"/>
                  <c:y val="-4.78189357760094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3B0-42FA-92EF-7017D1457A7C}"/>
                </c:ext>
              </c:extLst>
            </c:dLbl>
            <c:dLbl>
              <c:idx val="7"/>
              <c:layout>
                <c:manualLayout>
                  <c:x val="-4.4408387774735179E-2"/>
                  <c:y val="-4.85382661072781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3B0-42FA-92EF-7017D1457A7C}"/>
                </c:ext>
              </c:extLst>
            </c:dLbl>
            <c:dLbl>
              <c:idx val="8"/>
              <c:layout>
                <c:manualLayout>
                  <c:x val="-4.0121903066349413E-2"/>
                  <c:y val="-4.9857221863823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3B0-42FA-92EF-7017D1457A7C}"/>
                </c:ext>
              </c:extLst>
            </c:dLbl>
            <c:dLbl>
              <c:idx val="9"/>
              <c:layout>
                <c:manualLayout>
                  <c:x val="-3.7341601674590906E-2"/>
                  <c:y val="-4.3409146889066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3B0-42FA-92EF-7017D1457A7C}"/>
                </c:ext>
              </c:extLst>
            </c:dLbl>
            <c:dLbl>
              <c:idx val="10"/>
              <c:layout>
                <c:manualLayout>
                  <c:x val="-1.799502304035867E-2"/>
                  <c:y val="-3.4993248113392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3B0-42FA-92EF-7017D1457A7C}"/>
                </c:ext>
              </c:extLst>
            </c:dLbl>
            <c:dLbl>
              <c:idx val="12"/>
              <c:layout>
                <c:manualLayout>
                  <c:x val="-1.6064257028112448E-2"/>
                  <c:y val="-4.3859649122807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3B0-42FA-92EF-7017D1457A7C}"/>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'16（問11）'!$AF$11:$AF$22</c:f>
              <c:numCache>
                <c:formatCode>0.0%</c:formatCode>
                <c:ptCount val="12"/>
                <c:pt idx="0">
                  <c:v>0.92149352519093675</c:v>
                </c:pt>
                <c:pt idx="1">
                  <c:v>0.89806150387602179</c:v>
                </c:pt>
                <c:pt idx="2">
                  <c:v>0.88085393876979956</c:v>
                </c:pt>
                <c:pt idx="3">
                  <c:v>0.86297208369229172</c:v>
                </c:pt>
                <c:pt idx="4">
                  <c:v>0.93850413471185357</c:v>
                </c:pt>
                <c:pt idx="5">
                  <c:v>0.91037348115066663</c:v>
                </c:pt>
                <c:pt idx="6">
                  <c:v>0.87066682615164348</c:v>
                </c:pt>
                <c:pt idx="7">
                  <c:v>0.85803581760639236</c:v>
                </c:pt>
                <c:pt idx="8">
                  <c:v>0.94981155986107502</c:v>
                </c:pt>
                <c:pt idx="9">
                  <c:v>0.94103641213688138</c:v>
                </c:pt>
                <c:pt idx="10">
                  <c:v>0.92252206598428832</c:v>
                </c:pt>
                <c:pt idx="11">
                  <c:v>0.86736163105300601</c:v>
                </c:pt>
              </c:numCache>
            </c:numRef>
          </c:val>
          <c:smooth val="0"/>
          <c:extLst>
            <c:ext xmlns:c16="http://schemas.microsoft.com/office/drawing/2014/chart" uri="{C3380CC4-5D6E-409C-BE32-E72D297353CC}">
              <c16:uniqueId val="{0000001C-63B0-42FA-92EF-7017D1457A7C}"/>
            </c:ext>
          </c:extLst>
        </c:ser>
        <c:dLbls>
          <c:showLegendKey val="0"/>
          <c:showVal val="0"/>
          <c:showCatName val="0"/>
          <c:showSerName val="0"/>
          <c:showPercent val="0"/>
          <c:showBubbleSize val="0"/>
        </c:dLbls>
        <c:marker val="1"/>
        <c:smooth val="0"/>
        <c:axId val="102465920"/>
        <c:axId val="102467456"/>
      </c:lineChart>
      <c:catAx>
        <c:axId val="102433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435456"/>
        <c:crosses val="autoZero"/>
        <c:auto val="0"/>
        <c:lblAlgn val="ctr"/>
        <c:lblOffset val="100"/>
        <c:tickMarkSkip val="1"/>
        <c:noMultiLvlLbl val="0"/>
      </c:catAx>
      <c:valAx>
        <c:axId val="102435456"/>
        <c:scaling>
          <c:orientation val="minMax"/>
          <c:max val="550000"/>
          <c:min val="0"/>
        </c:scaling>
        <c:delete val="0"/>
        <c:axPos val="l"/>
        <c:numFmt formatCode="#,###&quot;円&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433920"/>
        <c:crosses val="autoZero"/>
        <c:crossBetween val="between"/>
      </c:valAx>
      <c:catAx>
        <c:axId val="102465920"/>
        <c:scaling>
          <c:orientation val="minMax"/>
        </c:scaling>
        <c:delete val="1"/>
        <c:axPos val="b"/>
        <c:numFmt formatCode="General" sourceLinked="1"/>
        <c:majorTickMark val="out"/>
        <c:minorTickMark val="none"/>
        <c:tickLblPos val="nextTo"/>
        <c:crossAx val="102467456"/>
        <c:crosses val="autoZero"/>
        <c:auto val="0"/>
        <c:lblAlgn val="ctr"/>
        <c:lblOffset val="100"/>
        <c:noMultiLvlLbl val="0"/>
      </c:catAx>
      <c:valAx>
        <c:axId val="102467456"/>
        <c:scaling>
          <c:orientation val="minMax"/>
          <c:max val="1"/>
          <c:min val="0"/>
        </c:scaling>
        <c:delete val="0"/>
        <c:axPos val="r"/>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465920"/>
        <c:crosses val="max"/>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50602436635719039"/>
          <c:y val="2.0491865829546638E-2"/>
        </c:manualLayout>
      </c:layout>
      <c:overlay val="0"/>
      <c:spPr>
        <a:noFill/>
        <a:ln w="25400">
          <a:noFill/>
        </a:ln>
      </c:spPr>
    </c:title>
    <c:autoTitleDeleted val="0"/>
    <c:plotArea>
      <c:layout>
        <c:manualLayout>
          <c:layoutTarget val="inner"/>
          <c:xMode val="edge"/>
          <c:yMode val="edge"/>
          <c:x val="0.1890547263681592"/>
          <c:y val="2.2907488986784141E-2"/>
          <c:w val="0.76629184784737725"/>
          <c:h val="0.63934512284325118"/>
        </c:manualLayout>
      </c:layout>
      <c:barChart>
        <c:barDir val="col"/>
        <c:grouping val="clustered"/>
        <c:varyColors val="0"/>
        <c:ser>
          <c:idx val="1"/>
          <c:order val="0"/>
          <c:tx>
            <c:strRef>
              <c:f>'16（問11）'!$AD$27</c:f>
              <c:strCache>
                <c:ptCount val="1"/>
                <c:pt idx="0">
                  <c:v>所定内給与</c:v>
                </c:pt>
              </c:strCache>
            </c:strRef>
          </c:tx>
          <c:spPr>
            <a:solidFill>
              <a:srgbClr val="C0C0C0"/>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'16（問11）'!$AC$28:$AC$33</c:f>
              <c:strCache>
                <c:ptCount val="6"/>
                <c:pt idx="0">
                  <c:v>1～4人</c:v>
                </c:pt>
                <c:pt idx="1">
                  <c:v>5～9人</c:v>
                </c:pt>
                <c:pt idx="2">
                  <c:v>10～29人</c:v>
                </c:pt>
                <c:pt idx="3">
                  <c:v>30～49人</c:v>
                </c:pt>
                <c:pt idx="4">
                  <c:v>50～99人</c:v>
                </c:pt>
                <c:pt idx="5">
                  <c:v>100人以上</c:v>
                </c:pt>
              </c:strCache>
            </c:strRef>
          </c:cat>
          <c:val>
            <c:numRef>
              <c:f>'16（問11）'!$AD$28:$AD$33</c:f>
              <c:numCache>
                <c:formatCode>#,###"円"</c:formatCode>
                <c:ptCount val="6"/>
                <c:pt idx="0">
                  <c:v>304243.80733944953</c:v>
                </c:pt>
                <c:pt idx="1">
                  <c:v>333902.1165644172</c:v>
                </c:pt>
                <c:pt idx="2">
                  <c:v>350042.48137755098</c:v>
                </c:pt>
                <c:pt idx="3">
                  <c:v>305468.2</c:v>
                </c:pt>
                <c:pt idx="4">
                  <c:v>346301.05</c:v>
                </c:pt>
                <c:pt idx="5">
                  <c:v>320420.2</c:v>
                </c:pt>
              </c:numCache>
            </c:numRef>
          </c:val>
          <c:extLst>
            <c:ext xmlns:c16="http://schemas.microsoft.com/office/drawing/2014/chart" uri="{C3380CC4-5D6E-409C-BE32-E72D297353CC}">
              <c16:uniqueId val="{00000000-911B-48A2-A899-7D30411A114C}"/>
            </c:ext>
          </c:extLst>
        </c:ser>
        <c:ser>
          <c:idx val="0"/>
          <c:order val="1"/>
          <c:tx>
            <c:strRef>
              <c:f>'16（問11）'!$AE$27</c:f>
              <c:strCache>
                <c:ptCount val="1"/>
                <c:pt idx="0">
                  <c:v>所定外給与</c:v>
                </c:pt>
              </c:strCache>
            </c:strRef>
          </c:tx>
          <c:spPr>
            <a:solidFill>
              <a:srgbClr val="FFFFFF"/>
            </a:solidFill>
            <a:ln w="12700">
              <a:solidFill>
                <a:srgbClr val="000000"/>
              </a:solidFill>
              <a:prstDash val="solid"/>
            </a:ln>
          </c:spPr>
          <c:invertIfNegative val="0"/>
          <c:dLbls>
            <c:dLbl>
              <c:idx val="0"/>
              <c:layout>
                <c:manualLayout>
                  <c:x val="1.6088006316071629E-2"/>
                  <c:y val="7.6563043250110112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1B-48A2-A899-7D30411A114C}"/>
                </c:ext>
              </c:extLst>
            </c:dLbl>
            <c:dLbl>
              <c:idx val="1"/>
              <c:layout>
                <c:manualLayout>
                  <c:x val="1.4833032919077886E-2"/>
                  <c:y val="-5.451572651779183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1B-48A2-A899-7D30411A114C}"/>
                </c:ext>
              </c:extLst>
            </c:dLbl>
            <c:dLbl>
              <c:idx val="2"/>
              <c:layout>
                <c:manualLayout>
                  <c:x val="1.1569901653859533E-2"/>
                  <c:y val="1.39236693773933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1B-48A2-A899-7D30411A114C}"/>
                </c:ext>
              </c:extLst>
            </c:dLbl>
            <c:dLbl>
              <c:idx val="3"/>
              <c:layout>
                <c:manualLayout>
                  <c:x val="9.3109320447357508E-3"/>
                  <c:y val="4.9067709098509459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1B-48A2-A899-7D30411A114C}"/>
                </c:ext>
              </c:extLst>
            </c:dLbl>
            <c:dLbl>
              <c:idx val="4"/>
              <c:layout>
                <c:manualLayout>
                  <c:x val="1.2071991300494606E-2"/>
                  <c:y val="-3.4443569843722421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1B-48A2-A899-7D30411A114C}"/>
                </c:ext>
              </c:extLst>
            </c:dLbl>
            <c:dLbl>
              <c:idx val="5"/>
              <c:layout>
                <c:manualLayout>
                  <c:x val="1.1821000148531005E-2"/>
                  <c:y val="2.47989979574738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1B-48A2-A899-7D30411A114C}"/>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'16（問11）'!$AC$28:$AC$33</c:f>
              <c:strCache>
                <c:ptCount val="6"/>
                <c:pt idx="0">
                  <c:v>1～4人</c:v>
                </c:pt>
                <c:pt idx="1">
                  <c:v>5～9人</c:v>
                </c:pt>
                <c:pt idx="2">
                  <c:v>10～29人</c:v>
                </c:pt>
                <c:pt idx="3">
                  <c:v>30～49人</c:v>
                </c:pt>
                <c:pt idx="4">
                  <c:v>50～99人</c:v>
                </c:pt>
                <c:pt idx="5">
                  <c:v>100人以上</c:v>
                </c:pt>
              </c:strCache>
            </c:strRef>
          </c:cat>
          <c:val>
            <c:numRef>
              <c:f>'16（問11）'!$AE$28:$AE$33</c:f>
              <c:numCache>
                <c:formatCode>#,###"円"</c:formatCode>
                <c:ptCount val="6"/>
                <c:pt idx="0">
                  <c:v>29164.938775510203</c:v>
                </c:pt>
                <c:pt idx="1">
                  <c:v>29718.24832214765</c:v>
                </c:pt>
                <c:pt idx="2">
                  <c:v>31715.552727272727</c:v>
                </c:pt>
                <c:pt idx="3">
                  <c:v>33589.034090909088</c:v>
                </c:pt>
                <c:pt idx="4">
                  <c:v>26702.608695652172</c:v>
                </c:pt>
                <c:pt idx="5">
                  <c:v>29144.582089552237</c:v>
                </c:pt>
              </c:numCache>
            </c:numRef>
          </c:val>
          <c:extLst>
            <c:ext xmlns:c16="http://schemas.microsoft.com/office/drawing/2014/chart" uri="{C3380CC4-5D6E-409C-BE32-E72D297353CC}">
              <c16:uniqueId val="{00000007-911B-48A2-A899-7D30411A114C}"/>
            </c:ext>
          </c:extLst>
        </c:ser>
        <c:dLbls>
          <c:showLegendKey val="0"/>
          <c:showVal val="0"/>
          <c:showCatName val="0"/>
          <c:showSerName val="0"/>
          <c:showPercent val="0"/>
          <c:showBubbleSize val="0"/>
        </c:dLbls>
        <c:gapWidth val="150"/>
        <c:axId val="102837248"/>
        <c:axId val="102855424"/>
      </c:barChart>
      <c:lineChart>
        <c:grouping val="standard"/>
        <c:varyColors val="0"/>
        <c:ser>
          <c:idx val="2"/>
          <c:order val="2"/>
          <c:tx>
            <c:strRef>
              <c:f>'16（問11）'!$AF$27</c:f>
              <c:strCache>
                <c:ptCount val="1"/>
                <c:pt idx="0">
                  <c:v>所定内給与比率</c:v>
                </c:pt>
              </c:strCache>
            </c:strRef>
          </c:tx>
          <c:spPr>
            <a:ln w="12700">
              <a:solidFill>
                <a:srgbClr val="969696"/>
              </a:solidFill>
              <a:prstDash val="solid"/>
            </a:ln>
          </c:spPr>
          <c:marker>
            <c:symbol val="triangle"/>
            <c:size val="5"/>
            <c:spPr>
              <a:solidFill>
                <a:srgbClr val="969696"/>
              </a:solidFill>
              <a:ln>
                <a:solidFill>
                  <a:srgbClr val="969696"/>
                </a:solidFill>
                <a:prstDash val="solid"/>
              </a:ln>
            </c:spPr>
          </c:marker>
          <c:dLbls>
            <c:dLbl>
              <c:idx val="0"/>
              <c:layout>
                <c:manualLayout>
                  <c:x val="-5.8985548493185342E-3"/>
                  <c:y val="-4.25024740759864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1B-48A2-A899-7D30411A114C}"/>
                </c:ext>
              </c:extLst>
            </c:dLbl>
            <c:dLbl>
              <c:idx val="1"/>
              <c:layout>
                <c:manualLayout>
                  <c:x val="-1.1169560130284919E-2"/>
                  <c:y val="-3.0715115528591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1B-48A2-A899-7D30411A114C}"/>
                </c:ext>
              </c:extLst>
            </c:dLbl>
            <c:dLbl>
              <c:idx val="2"/>
              <c:layout>
                <c:manualLayout>
                  <c:x val="-7.9065869778325894E-3"/>
                  <c:y val="-1.9636418398519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1B-48A2-A899-7D30411A114C}"/>
                </c:ext>
              </c:extLst>
            </c:dLbl>
            <c:dLbl>
              <c:idx val="3"/>
              <c:layout>
                <c:manualLayout>
                  <c:x val="-6.23935440905715E-3"/>
                  <c:y val="-4.45259981268861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1B-48A2-A899-7D30411A114C}"/>
                </c:ext>
              </c:extLst>
            </c:dLbl>
            <c:dLbl>
              <c:idx val="4"/>
              <c:layout>
                <c:manualLayout>
                  <c:x val="-1.4934541314865763E-2"/>
                  <c:y val="6.36986360311518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1B-48A2-A899-7D30411A114C}"/>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'16（問11）'!$AC$28:$AC$33</c:f>
              <c:strCache>
                <c:ptCount val="6"/>
                <c:pt idx="0">
                  <c:v>1～4人</c:v>
                </c:pt>
                <c:pt idx="1">
                  <c:v>5～9人</c:v>
                </c:pt>
                <c:pt idx="2">
                  <c:v>10～29人</c:v>
                </c:pt>
                <c:pt idx="3">
                  <c:v>30～49人</c:v>
                </c:pt>
                <c:pt idx="4">
                  <c:v>50～99人</c:v>
                </c:pt>
                <c:pt idx="5">
                  <c:v>100人以上</c:v>
                </c:pt>
              </c:strCache>
            </c:strRef>
          </c:cat>
          <c:val>
            <c:numRef>
              <c:f>'16（問11）'!$AF$28:$AF$33</c:f>
              <c:numCache>
                <c:formatCode>0.0%</c:formatCode>
                <c:ptCount val="6"/>
                <c:pt idx="0">
                  <c:v>0.91252497387859743</c:v>
                </c:pt>
                <c:pt idx="1">
                  <c:v>0.91827122132882033</c:v>
                </c:pt>
                <c:pt idx="2">
                  <c:v>0.91692236994660281</c:v>
                </c:pt>
                <c:pt idx="3">
                  <c:v>0.90093402908518061</c:v>
                </c:pt>
                <c:pt idx="4">
                  <c:v>0.92841193893639573</c:v>
                </c:pt>
                <c:pt idx="5">
                  <c:v>0.91662609169225195</c:v>
                </c:pt>
              </c:numCache>
            </c:numRef>
          </c:val>
          <c:smooth val="0"/>
          <c:extLst>
            <c:ext xmlns:c16="http://schemas.microsoft.com/office/drawing/2014/chart" uri="{C3380CC4-5D6E-409C-BE32-E72D297353CC}">
              <c16:uniqueId val="{0000000D-911B-48A2-A899-7D30411A114C}"/>
            </c:ext>
          </c:extLst>
        </c:ser>
        <c:dLbls>
          <c:showLegendKey val="0"/>
          <c:showVal val="0"/>
          <c:showCatName val="0"/>
          <c:showSerName val="0"/>
          <c:showPercent val="0"/>
          <c:showBubbleSize val="0"/>
        </c:dLbls>
        <c:marker val="1"/>
        <c:smooth val="0"/>
        <c:axId val="102856960"/>
        <c:axId val="102875136"/>
      </c:lineChart>
      <c:catAx>
        <c:axId val="1028372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855424"/>
        <c:crosses val="autoZero"/>
        <c:auto val="0"/>
        <c:lblAlgn val="ctr"/>
        <c:lblOffset val="100"/>
        <c:tickMarkSkip val="1"/>
        <c:noMultiLvlLbl val="0"/>
      </c:catAx>
      <c:valAx>
        <c:axId val="102855424"/>
        <c:scaling>
          <c:orientation val="minMax"/>
          <c:max val="500000"/>
        </c:scaling>
        <c:delete val="0"/>
        <c:axPos val="l"/>
        <c:numFmt formatCode="#,###&quot;円&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837248"/>
        <c:crosses val="autoZero"/>
        <c:crossBetween val="between"/>
        <c:majorUnit val="100000"/>
      </c:valAx>
      <c:catAx>
        <c:axId val="102856960"/>
        <c:scaling>
          <c:orientation val="minMax"/>
        </c:scaling>
        <c:delete val="1"/>
        <c:axPos val="b"/>
        <c:numFmt formatCode="General" sourceLinked="1"/>
        <c:majorTickMark val="out"/>
        <c:minorTickMark val="none"/>
        <c:tickLblPos val="nextTo"/>
        <c:crossAx val="102875136"/>
        <c:crosses val="autoZero"/>
        <c:auto val="0"/>
        <c:lblAlgn val="ctr"/>
        <c:lblOffset val="100"/>
        <c:noMultiLvlLbl val="0"/>
      </c:catAx>
      <c:valAx>
        <c:axId val="102875136"/>
        <c:scaling>
          <c:orientation val="minMax"/>
          <c:max val="1"/>
          <c:min val="0.8"/>
        </c:scaling>
        <c:delete val="0"/>
        <c:axPos val="r"/>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2856960"/>
        <c:crosses val="max"/>
        <c:crossBetween val="between"/>
        <c:majorUnit val="0.1"/>
        <c:minorUnit val="0.1"/>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男性</a:t>
            </a:r>
          </a:p>
        </c:rich>
      </c:tx>
      <c:layout>
        <c:manualLayout>
          <c:xMode val="edge"/>
          <c:yMode val="edge"/>
          <c:x val="0.34726688102893893"/>
          <c:y val="1.8709089935186673E-2"/>
        </c:manualLayout>
      </c:layout>
      <c:overlay val="0"/>
      <c:spPr>
        <a:solidFill>
          <a:sysClr val="window" lastClr="FFFFFF"/>
        </a:solid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4469453376205788"/>
          <c:y val="0.17006856285821415"/>
          <c:w val="0.52090032154340837"/>
          <c:h val="0.82653221918688735"/>
        </c:manualLayout>
      </c:layout>
      <c:pie3DChart>
        <c:varyColors val="1"/>
        <c:ser>
          <c:idx val="0"/>
          <c:order val="0"/>
          <c:tx>
            <c:strRef>
              <c:f>'16（問11）'!$AC$6</c:f>
              <c:strCache>
                <c:ptCount val="1"/>
                <c:pt idx="0">
                  <c:v>全　体</c:v>
                </c:pt>
              </c:strCache>
            </c:strRef>
          </c:tx>
          <c:spPr>
            <a:solidFill>
              <a:srgbClr val="C0C0C0"/>
            </a:solidFill>
            <a:ln w="12700">
              <a:solidFill>
                <a:srgbClr val="000000"/>
              </a:solidFill>
              <a:prstDash val="solid"/>
            </a:ln>
          </c:spPr>
          <c:dPt>
            <c:idx val="0"/>
            <c:bubble3D val="0"/>
            <c:extLst>
              <c:ext xmlns:c16="http://schemas.microsoft.com/office/drawing/2014/chart" uri="{C3380CC4-5D6E-409C-BE32-E72D297353CC}">
                <c16:uniqueId val="{00000000-9041-4388-8D2F-4CFEBCBFFD25}"/>
              </c:ext>
            </c:extLst>
          </c:dPt>
          <c:dPt>
            <c:idx val="1"/>
            <c:bubble3D val="0"/>
            <c:spPr>
              <a:solidFill>
                <a:srgbClr val="FFFFFF"/>
              </a:solidFill>
              <a:ln w="12700">
                <a:solidFill>
                  <a:srgbClr val="000000"/>
                </a:solidFill>
                <a:prstDash val="solid"/>
              </a:ln>
            </c:spPr>
            <c:extLst>
              <c:ext xmlns:c16="http://schemas.microsoft.com/office/drawing/2014/chart" uri="{C3380CC4-5D6E-409C-BE32-E72D297353CC}">
                <c16:uniqueId val="{00000002-9041-4388-8D2F-4CFEBCBFFD25}"/>
              </c:ext>
            </c:extLst>
          </c:dPt>
          <c:dLbls>
            <c:dLbl>
              <c:idx val="0"/>
              <c:layout>
                <c:manualLayout>
                  <c:x val="0.26621431163548287"/>
                  <c:y val="-2.721088435374152E-2"/>
                </c:manualLayout>
              </c:layout>
              <c:numFmt formatCode="0.0%" sourceLinked="0"/>
              <c:spPr/>
              <c:txPr>
                <a:bodyPr/>
                <a:lstStyle/>
                <a:p>
                  <a:pPr>
                    <a:defRPr/>
                  </a:pPr>
                  <a:endParaRPr lang="ja-JP"/>
                </a:p>
              </c:txPr>
              <c:dLblPos val="bestFit"/>
              <c:showLegendKey val="0"/>
              <c:showVal val="1"/>
              <c:showCatName val="1"/>
              <c:showSerName val="0"/>
              <c:showPercent val="1"/>
              <c:showBubbleSize val="0"/>
              <c:extLst>
                <c:ext xmlns:c15="http://schemas.microsoft.com/office/drawing/2012/chart" uri="{CE6537A1-D6FC-4f65-9D91-7224C49458BB}">
                  <c15:layout>
                    <c:manualLayout>
                      <c:w val="0.2065979694660354"/>
                      <c:h val="0.25986394557823123"/>
                    </c:manualLayout>
                  </c15:layout>
                </c:ext>
                <c:ext xmlns:c16="http://schemas.microsoft.com/office/drawing/2014/chart" uri="{C3380CC4-5D6E-409C-BE32-E72D297353CC}">
                  <c16:uniqueId val="{00000000-9041-4388-8D2F-4CFEBCBFFD25}"/>
                </c:ext>
              </c:extLst>
            </c:dLbl>
            <c:dLbl>
              <c:idx val="1"/>
              <c:layout>
                <c:manualLayout>
                  <c:x val="-7.6765323948654332E-2"/>
                  <c:y val="5.3731319299373276E-2"/>
                </c:manualLayout>
              </c:layout>
              <c:numFmt formatCode="0.0%" sourceLinked="0"/>
              <c:spPr/>
              <c:txPr>
                <a:bodyPr/>
                <a:lstStyle/>
                <a:p>
                  <a:pPr>
                    <a:defRPr/>
                  </a:pPr>
                  <a:endParaRPr lang="ja-JP"/>
                </a:p>
              </c:txPr>
              <c:dLblPos val="bestFit"/>
              <c:showLegendKey val="0"/>
              <c:showVal val="1"/>
              <c:showCatName val="1"/>
              <c:showSerName val="0"/>
              <c:showPercent val="1"/>
              <c:showBubbleSize val="0"/>
              <c:extLst>
                <c:ext xmlns:c15="http://schemas.microsoft.com/office/drawing/2012/chart" uri="{CE6537A1-D6FC-4f65-9D91-7224C49458BB}">
                  <c15:layout>
                    <c:manualLayout>
                      <c:w val="0.22374695124524224"/>
                      <c:h val="0.27346938775510199"/>
                    </c:manualLayout>
                  </c15:layout>
                </c:ext>
                <c:ext xmlns:c16="http://schemas.microsoft.com/office/drawing/2014/chart" uri="{C3380CC4-5D6E-409C-BE32-E72D297353CC}">
                  <c16:uniqueId val="{00000002-9041-4388-8D2F-4CFEBCBFFD25}"/>
                </c:ext>
              </c:extLst>
            </c:dLbl>
            <c:numFmt formatCode="0.0%" sourceLinked="0"/>
            <c:spPr>
              <a:noFill/>
              <a:ln>
                <a:noFill/>
              </a:ln>
              <a:effectLst/>
            </c:spPr>
            <c:dLblPos val="outEnd"/>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'16（問11）'!$AD$5:$AE$5</c:f>
              <c:strCache>
                <c:ptCount val="2"/>
                <c:pt idx="0">
                  <c:v>所定内給与</c:v>
                </c:pt>
                <c:pt idx="1">
                  <c:v>所定外給与</c:v>
                </c:pt>
              </c:strCache>
            </c:strRef>
          </c:cat>
          <c:val>
            <c:numRef>
              <c:f>'16（問11）'!$AD$6:$AE$6</c:f>
              <c:numCache>
                <c:formatCode>#,###"円"</c:formatCode>
                <c:ptCount val="2"/>
                <c:pt idx="0">
                  <c:v>334047.11340110906</c:v>
                </c:pt>
                <c:pt idx="1">
                  <c:v>30602.410329985654</c:v>
                </c:pt>
              </c:numCache>
            </c:numRef>
          </c:val>
          <c:extLst>
            <c:ext xmlns:c16="http://schemas.microsoft.com/office/drawing/2014/chart" uri="{C3380CC4-5D6E-409C-BE32-E72D297353CC}">
              <c16:uniqueId val="{00000003-9041-4388-8D2F-4CFEBCBFFD2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07395498392283"/>
          <c:y val="0.18367400503508491"/>
          <c:w val="0.23440497590534304"/>
          <c:h val="0.1927537629224918"/>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1.0622154779969651E-2"/>
          <c:y val="2.0629750271444081E-2"/>
        </c:manualLayout>
      </c:layout>
      <c:overlay val="0"/>
      <c:spPr>
        <a:noFill/>
        <a:ln w="25400">
          <a:noFill/>
        </a:ln>
      </c:spPr>
    </c:title>
    <c:autoTitleDeleted val="0"/>
    <c:plotArea>
      <c:layout>
        <c:manualLayout>
          <c:layoutTarget val="inner"/>
          <c:xMode val="edge"/>
          <c:yMode val="edge"/>
          <c:x val="0.14871016691957512"/>
          <c:y val="9.2290988056460369E-2"/>
          <c:w val="0.79969650986342944"/>
          <c:h val="0.65363837663614521"/>
        </c:manualLayout>
      </c:layout>
      <c:barChart>
        <c:barDir val="col"/>
        <c:grouping val="clustered"/>
        <c:varyColors val="0"/>
        <c:ser>
          <c:idx val="1"/>
          <c:order val="0"/>
          <c:tx>
            <c:strRef>
              <c:f>'17（問11）'!$AD$10</c:f>
              <c:strCache>
                <c:ptCount val="1"/>
                <c:pt idx="0">
                  <c:v>所定内給与</c:v>
                </c:pt>
              </c:strCache>
            </c:strRef>
          </c:tx>
          <c:spPr>
            <a:solidFill>
              <a:srgbClr val="C0C0C0"/>
            </a:solidFill>
            <a:ln w="12700">
              <a:solidFill>
                <a:srgbClr val="000000"/>
              </a:solidFill>
              <a:prstDash val="solid"/>
            </a:ln>
          </c:spPr>
          <c:invertIfNegative val="0"/>
          <c:dLbls>
            <c:dLbl>
              <c:idx val="0"/>
              <c:layout>
                <c:manualLayout>
                  <c:x val="2.1989891627734698E-3"/>
                  <c:y val="8.72936811237357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60-4A55-9F25-7031E778A81E}"/>
                </c:ext>
              </c:extLst>
            </c:dLbl>
            <c:dLbl>
              <c:idx val="1"/>
              <c:layout>
                <c:manualLayout>
                  <c:x val="-8.5495003564615129E-3"/>
                  <c:y val="6.7772790616156695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7.3282751643904923E-2"/>
                      <c:h val="3.8219326818675348E-2"/>
                    </c:manualLayout>
                  </c15:layout>
                </c:ext>
                <c:ext xmlns:c16="http://schemas.microsoft.com/office/drawing/2014/chart" uri="{C3380CC4-5D6E-409C-BE32-E72D297353CC}">
                  <c16:uniqueId val="{00000001-2A60-4A55-9F25-7031E778A81E}"/>
                </c:ext>
              </c:extLst>
            </c:dLbl>
            <c:dLbl>
              <c:idx val="2"/>
              <c:layout>
                <c:manualLayout>
                  <c:x val="-5.6409337300212282E-3"/>
                  <c:y val="0.1271507348226422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A60-4A55-9F25-7031E778A81E}"/>
                </c:ext>
              </c:extLst>
            </c:dLbl>
            <c:dLbl>
              <c:idx val="3"/>
              <c:layout>
                <c:manualLayout>
                  <c:x val="2.0232675771371033E-3"/>
                  <c:y val="7.6004343105320296E-2"/>
                </c:manualLayout>
              </c:layout>
              <c:showLegendKey val="0"/>
              <c:showVal val="1"/>
              <c:showCatName val="0"/>
              <c:showSerName val="0"/>
              <c:showPercent val="0"/>
              <c:showBubbleSize val="0"/>
              <c:extLst>
                <c:ext xmlns:c15="http://schemas.microsoft.com/office/drawing/2012/chart" uri="{CE6537A1-D6FC-4f65-9D91-7224C49458BB}">
                  <c15:layout>
                    <c:manualLayout>
                      <c:w val="6.7212948912493672E-2"/>
                      <c:h val="4.2562432138979367E-2"/>
                    </c:manualLayout>
                  </c15:layout>
                </c:ext>
                <c:ext xmlns:c16="http://schemas.microsoft.com/office/drawing/2014/chart" uri="{C3380CC4-5D6E-409C-BE32-E72D297353CC}">
                  <c16:uniqueId val="{00000000-33D8-458E-A053-A172E1DD8507}"/>
                </c:ext>
              </c:extLst>
            </c:dLbl>
            <c:dLbl>
              <c:idx val="4"/>
              <c:layout>
                <c:manualLayout>
                  <c:x val="-2.0232675771371506E-3"/>
                  <c:y val="0.1346362649294245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60-4A55-9F25-7031E778A81E}"/>
                </c:ext>
              </c:extLst>
            </c:dLbl>
            <c:dLbl>
              <c:idx val="5"/>
              <c:layout>
                <c:manualLayout>
                  <c:x val="0"/>
                  <c:y val="9.12052117263843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A60-4A55-9F25-7031E778A81E}"/>
                </c:ext>
              </c:extLst>
            </c:dLbl>
            <c:dLbl>
              <c:idx val="6"/>
              <c:layout>
                <c:manualLayout>
                  <c:x val="0"/>
                  <c:y val="8.25190010857763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60-4A55-9F25-7031E778A81E}"/>
                </c:ext>
              </c:extLst>
            </c:dLbl>
            <c:dLbl>
              <c:idx val="7"/>
              <c:layout>
                <c:manualLayout>
                  <c:x val="4.0465351542740783E-3"/>
                  <c:y val="7.81758957654723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A60-4A55-9F25-7031E778A81E}"/>
                </c:ext>
              </c:extLst>
            </c:dLbl>
            <c:dLbl>
              <c:idx val="8"/>
              <c:layout>
                <c:manualLayout>
                  <c:x val="-1.3406139103628739E-3"/>
                  <c:y val="0.1045918934400300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A60-4A55-9F25-7031E778A81E}"/>
                </c:ext>
              </c:extLst>
            </c:dLbl>
            <c:dLbl>
              <c:idx val="9"/>
              <c:layout>
                <c:manualLayout>
                  <c:x val="0"/>
                  <c:y val="7.383279044516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A60-4A55-9F25-7031E778A81E}"/>
                </c:ext>
              </c:extLst>
            </c:dLbl>
            <c:dLbl>
              <c:idx val="10"/>
              <c:layout>
                <c:manualLayout>
                  <c:x val="-6.0698027314112293E-3"/>
                  <c:y val="0.1737242128121606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A60-4A55-9F25-7031E778A81E}"/>
                </c:ext>
              </c:extLst>
            </c:dLbl>
            <c:dLbl>
              <c:idx val="11"/>
              <c:layout>
                <c:manualLayout>
                  <c:x val="0"/>
                  <c:y val="0.1389793702497285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A60-4A55-9F25-7031E778A81E}"/>
                </c:ext>
              </c:extLst>
            </c:dLbl>
            <c:dLbl>
              <c:idx val="12"/>
              <c:delete val="1"/>
              <c:extLst>
                <c:ext xmlns:c15="http://schemas.microsoft.com/office/drawing/2012/chart" uri="{CE6537A1-D6FC-4f65-9D91-7224C49458BB}"/>
                <c:ext xmlns:c16="http://schemas.microsoft.com/office/drawing/2014/chart" uri="{C3380CC4-5D6E-409C-BE32-E72D297353CC}">
                  <c16:uniqueId val="{0000000B-2A60-4A55-9F25-7031E778A81E}"/>
                </c:ext>
              </c:extLst>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'17（問11）'!$AD$11:$AD$23</c:f>
              <c:numCache>
                <c:formatCode>#,###"円"</c:formatCode>
                <c:ptCount val="13"/>
                <c:pt idx="0">
                  <c:v>247502.54101123594</c:v>
                </c:pt>
                <c:pt idx="1">
                  <c:v>225462.90199999997</c:v>
                </c:pt>
                <c:pt idx="2">
                  <c:v>245027</c:v>
                </c:pt>
                <c:pt idx="3">
                  <c:v>220900.4375</c:v>
                </c:pt>
                <c:pt idx="4">
                  <c:v>226384.39790575916</c:v>
                </c:pt>
                <c:pt idx="5">
                  <c:v>223104.85</c:v>
                </c:pt>
                <c:pt idx="6">
                  <c:v>279341.61538461538</c:v>
                </c:pt>
                <c:pt idx="7">
                  <c:v>283083.88</c:v>
                </c:pt>
                <c:pt idx="8">
                  <c:v>257187.95773809523</c:v>
                </c:pt>
                <c:pt idx="9">
                  <c:v>258743.92499999999</c:v>
                </c:pt>
                <c:pt idx="10">
                  <c:v>250221.37903225806</c:v>
                </c:pt>
                <c:pt idx="11">
                  <c:v>241950.0105263158</c:v>
                </c:pt>
                <c:pt idx="12">
                  <c:v>0</c:v>
                </c:pt>
              </c:numCache>
            </c:numRef>
          </c:val>
          <c:extLst>
            <c:ext xmlns:c16="http://schemas.microsoft.com/office/drawing/2014/chart" uri="{C3380CC4-5D6E-409C-BE32-E72D297353CC}">
              <c16:uniqueId val="{0000000C-2A60-4A55-9F25-7031E778A81E}"/>
            </c:ext>
          </c:extLst>
        </c:ser>
        <c:ser>
          <c:idx val="0"/>
          <c:order val="1"/>
          <c:tx>
            <c:strRef>
              <c:f>'17（問11）'!$AE$10</c:f>
              <c:strCache>
                <c:ptCount val="1"/>
                <c:pt idx="0">
                  <c:v>所定外給与</c:v>
                </c:pt>
              </c:strCache>
            </c:strRef>
          </c:tx>
          <c:spPr>
            <a:solidFill>
              <a:srgbClr val="FFFFFF"/>
            </a:solidFill>
            <a:ln w="12700">
              <a:solidFill>
                <a:srgbClr val="000000"/>
              </a:solidFill>
              <a:prstDash val="solid"/>
            </a:ln>
          </c:spPr>
          <c:invertIfNegative val="0"/>
          <c:dLbls>
            <c:dLbl>
              <c:idx val="12"/>
              <c:delete val="1"/>
              <c:extLst>
                <c:ext xmlns:c15="http://schemas.microsoft.com/office/drawing/2012/chart" uri="{CE6537A1-D6FC-4f65-9D91-7224C49458BB}"/>
                <c:ext xmlns:c16="http://schemas.microsoft.com/office/drawing/2014/chart" uri="{C3380CC4-5D6E-409C-BE32-E72D297353CC}">
                  <c16:uniqueId val="{0000000D-2A60-4A55-9F25-7031E778A81E}"/>
                </c:ext>
              </c:extLst>
            </c:dLbl>
            <c:spPr>
              <a:solidFill>
                <a:srgbClr val="FFFFFF"/>
              </a:solid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'17（問11）'!$AE$11:$AE$23</c:f>
              <c:numCache>
                <c:formatCode>#,###"円"</c:formatCode>
                <c:ptCount val="13"/>
                <c:pt idx="0">
                  <c:v>13901.983544303797</c:v>
                </c:pt>
                <c:pt idx="1">
                  <c:v>21953.913978494624</c:v>
                </c:pt>
                <c:pt idx="2">
                  <c:v>12140.444444444445</c:v>
                </c:pt>
                <c:pt idx="3">
                  <c:v>28745.727272727272</c:v>
                </c:pt>
                <c:pt idx="4">
                  <c:v>11545.196261682244</c:v>
                </c:pt>
                <c:pt idx="5">
                  <c:v>33047.1</c:v>
                </c:pt>
                <c:pt idx="6">
                  <c:v>4710</c:v>
                </c:pt>
                <c:pt idx="7">
                  <c:v>31536.384615384617</c:v>
                </c:pt>
                <c:pt idx="8">
                  <c:v>17139.604511278194</c:v>
                </c:pt>
                <c:pt idx="9">
                  <c:v>20752.709677419356</c:v>
                </c:pt>
                <c:pt idx="10">
                  <c:v>15050.030985915493</c:v>
                </c:pt>
                <c:pt idx="11">
                  <c:v>42850.482142857145</c:v>
                </c:pt>
                <c:pt idx="12">
                  <c:v>0</c:v>
                </c:pt>
              </c:numCache>
            </c:numRef>
          </c:val>
          <c:extLst>
            <c:ext xmlns:c16="http://schemas.microsoft.com/office/drawing/2014/chart" uri="{C3380CC4-5D6E-409C-BE32-E72D297353CC}">
              <c16:uniqueId val="{0000000E-2A60-4A55-9F25-7031E778A81E}"/>
            </c:ext>
          </c:extLst>
        </c:ser>
        <c:dLbls>
          <c:showLegendKey val="0"/>
          <c:showVal val="0"/>
          <c:showCatName val="0"/>
          <c:showSerName val="0"/>
          <c:showPercent val="0"/>
          <c:showBubbleSize val="0"/>
        </c:dLbls>
        <c:gapWidth val="50"/>
        <c:overlap val="-60"/>
        <c:axId val="103201408"/>
        <c:axId val="91378048"/>
      </c:barChart>
      <c:lineChart>
        <c:grouping val="standard"/>
        <c:varyColors val="0"/>
        <c:ser>
          <c:idx val="2"/>
          <c:order val="2"/>
          <c:tx>
            <c:strRef>
              <c:f>'17（問11）'!$AF$10</c:f>
              <c:strCache>
                <c:ptCount val="1"/>
                <c:pt idx="0">
                  <c:v>所定内給与比率</c:v>
                </c:pt>
              </c:strCache>
            </c:strRef>
          </c:tx>
          <c:spPr>
            <a:ln w="12700">
              <a:solidFill>
                <a:srgbClr val="C0C0C0"/>
              </a:solidFill>
              <a:prstDash val="solid"/>
            </a:ln>
          </c:spPr>
          <c:marker>
            <c:symbol val="triangle"/>
            <c:size val="5"/>
            <c:spPr>
              <a:solidFill>
                <a:srgbClr val="C0C0C0"/>
              </a:solidFill>
              <a:ln>
                <a:solidFill>
                  <a:srgbClr val="C0C0C0"/>
                </a:solidFill>
                <a:prstDash val="solid"/>
              </a:ln>
            </c:spPr>
          </c:marker>
          <c:dLbls>
            <c:dLbl>
              <c:idx val="0"/>
              <c:layout>
                <c:manualLayout>
                  <c:x val="-3.9516805467601827E-2"/>
                  <c:y val="-5.51441004727829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A60-4A55-9F25-7031E778A81E}"/>
                </c:ext>
              </c:extLst>
            </c:dLbl>
            <c:dLbl>
              <c:idx val="1"/>
              <c:layout>
                <c:manualLayout>
                  <c:x val="-4.0465351542741529E-2"/>
                  <c:y val="-8.25190010857763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A60-4A55-9F25-7031E778A81E}"/>
                </c:ext>
              </c:extLst>
            </c:dLbl>
            <c:dLbl>
              <c:idx val="2"/>
              <c:layout>
                <c:manualLayout>
                  <c:x val="-4.8874179043249338E-2"/>
                  <c:y val="-4.2226781912847212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0910470409711686E-2"/>
                      <c:h val="5.5591748099891411E-2"/>
                    </c:manualLayout>
                  </c15:layout>
                </c:ext>
                <c:ext xmlns:c16="http://schemas.microsoft.com/office/drawing/2014/chart" uri="{C3380CC4-5D6E-409C-BE32-E72D297353CC}">
                  <c16:uniqueId val="{00000011-2A60-4A55-9F25-7031E778A81E}"/>
                </c:ext>
              </c:extLst>
            </c:dLbl>
            <c:dLbl>
              <c:idx val="3"/>
              <c:layout>
                <c:manualLayout>
                  <c:x val="-4.2930711051103437E-2"/>
                  <c:y val="-0.1639265775817110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A60-4A55-9F25-7031E778A81E}"/>
                </c:ext>
              </c:extLst>
            </c:dLbl>
            <c:dLbl>
              <c:idx val="4"/>
              <c:layout>
                <c:manualLayout>
                  <c:x val="-3.1423257221830578E-2"/>
                  <c:y val="-4.3466618789915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A60-4A55-9F25-7031E778A81E}"/>
                </c:ext>
              </c:extLst>
            </c:dLbl>
            <c:dLbl>
              <c:idx val="5"/>
              <c:layout>
                <c:manualLayout>
                  <c:x val="-3.3572859538232989E-2"/>
                  <c:y val="4.0344028657655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A60-4A55-9F25-7031E778A81E}"/>
                </c:ext>
              </c:extLst>
            </c:dLbl>
            <c:dLbl>
              <c:idx val="6"/>
              <c:layout>
                <c:manualLayout>
                  <c:x val="-3.0158476017508432E-2"/>
                  <c:y val="-5.17968315849769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A60-4A55-9F25-7031E778A81E}"/>
                </c:ext>
              </c:extLst>
            </c:dLbl>
            <c:dLbl>
              <c:idx val="7"/>
              <c:layout>
                <c:manualLayout>
                  <c:x val="-3.0284810756773764E-2"/>
                  <c:y val="-4.5553361204442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A60-4A55-9F25-7031E778A81E}"/>
                </c:ext>
              </c:extLst>
            </c:dLbl>
            <c:dLbl>
              <c:idx val="8"/>
              <c:layout>
                <c:manualLayout>
                  <c:x val="-3.7492582016018863E-2"/>
                  <c:y val="-9.24674480836475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A60-4A55-9F25-7031E778A81E}"/>
                </c:ext>
              </c:extLst>
            </c:dLbl>
            <c:dLbl>
              <c:idx val="9"/>
              <c:layout>
                <c:manualLayout>
                  <c:x val="-5.2793343927608441E-2"/>
                  <c:y val="-0.14903502697341986"/>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1026808295397054E-2"/>
                      <c:h val="5.5591748099891411E-2"/>
                    </c:manualLayout>
                  </c15:layout>
                </c:ext>
                <c:ext xmlns:c16="http://schemas.microsoft.com/office/drawing/2014/chart" uri="{C3380CC4-5D6E-409C-BE32-E72D297353CC}">
                  <c16:uniqueId val="{00000018-2A60-4A55-9F25-7031E778A81E}"/>
                </c:ext>
              </c:extLst>
            </c:dLbl>
            <c:dLbl>
              <c:idx val="10"/>
              <c:layout>
                <c:manualLayout>
                  <c:x val="-3.572198391741245E-2"/>
                  <c:y val="-7.66373421563347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A60-4A55-9F25-7031E778A81E}"/>
                </c:ext>
              </c:extLst>
            </c:dLbl>
            <c:dLbl>
              <c:idx val="11"/>
              <c:layout>
                <c:manualLayout>
                  <c:x val="-1.011633788568553E-2"/>
                  <c:y val="-5.21172638436482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A60-4A55-9F25-7031E778A81E}"/>
                </c:ext>
              </c:extLst>
            </c:dLbl>
            <c:dLbl>
              <c:idx val="12"/>
              <c:layout>
                <c:manualLayout>
                  <c:x val="-1.1695442470298193E-2"/>
                  <c:y val="-4.71226927252986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A60-4A55-9F25-7031E778A81E}"/>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'17（問11）'!$AC$11:$AC$23</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'17（問11）'!$AF$11:$AF$22</c:f>
              <c:numCache>
                <c:formatCode>0.0%</c:formatCode>
                <c:ptCount val="12"/>
                <c:pt idx="0">
                  <c:v>0.94681812195890247</c:v>
                </c:pt>
                <c:pt idx="1">
                  <c:v>0.91126749452469369</c:v>
                </c:pt>
                <c:pt idx="2">
                  <c:v>0.95279167442569845</c:v>
                </c:pt>
                <c:pt idx="3">
                  <c:v>0.88485412023494614</c:v>
                </c:pt>
                <c:pt idx="4">
                  <c:v>0.95147641762647905</c:v>
                </c:pt>
                <c:pt idx="5">
                  <c:v>0.87098634228628746</c:v>
                </c:pt>
                <c:pt idx="6">
                  <c:v>0.98341850654986596</c:v>
                </c:pt>
                <c:pt idx="7">
                  <c:v>0.8997636574556408</c:v>
                </c:pt>
                <c:pt idx="8">
                  <c:v>0.93752139095780074</c:v>
                </c:pt>
                <c:pt idx="9">
                  <c:v>0.92574969748250802</c:v>
                </c:pt>
                <c:pt idx="10">
                  <c:v>0.94326553704040539</c:v>
                </c:pt>
                <c:pt idx="11">
                  <c:v>0.84954210668226382</c:v>
                </c:pt>
              </c:numCache>
            </c:numRef>
          </c:val>
          <c:smooth val="0"/>
          <c:extLst>
            <c:ext xmlns:c16="http://schemas.microsoft.com/office/drawing/2014/chart" uri="{C3380CC4-5D6E-409C-BE32-E72D297353CC}">
              <c16:uniqueId val="{0000001C-2A60-4A55-9F25-7031E778A81E}"/>
            </c:ext>
          </c:extLst>
        </c:ser>
        <c:dLbls>
          <c:showLegendKey val="0"/>
          <c:showVal val="0"/>
          <c:showCatName val="0"/>
          <c:showSerName val="0"/>
          <c:showPercent val="0"/>
          <c:showBubbleSize val="0"/>
        </c:dLbls>
        <c:marker val="1"/>
        <c:smooth val="0"/>
        <c:axId val="91379200"/>
        <c:axId val="91380736"/>
      </c:lineChart>
      <c:catAx>
        <c:axId val="1032014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1378048"/>
        <c:crosses val="autoZero"/>
        <c:auto val="0"/>
        <c:lblAlgn val="ctr"/>
        <c:lblOffset val="100"/>
        <c:tickMarkSkip val="1"/>
        <c:noMultiLvlLbl val="0"/>
      </c:catAx>
      <c:valAx>
        <c:axId val="91378048"/>
        <c:scaling>
          <c:orientation val="minMax"/>
        </c:scaling>
        <c:delete val="0"/>
        <c:axPos val="l"/>
        <c:numFmt formatCode="#,###&quot;円&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201408"/>
        <c:crosses val="autoZero"/>
        <c:crossBetween val="between"/>
      </c:valAx>
      <c:catAx>
        <c:axId val="91379200"/>
        <c:scaling>
          <c:orientation val="minMax"/>
        </c:scaling>
        <c:delete val="1"/>
        <c:axPos val="b"/>
        <c:numFmt formatCode="General" sourceLinked="1"/>
        <c:majorTickMark val="out"/>
        <c:minorTickMark val="none"/>
        <c:tickLblPos val="nextTo"/>
        <c:crossAx val="91380736"/>
        <c:crosses val="autoZero"/>
        <c:auto val="0"/>
        <c:lblAlgn val="ctr"/>
        <c:lblOffset val="100"/>
        <c:noMultiLvlLbl val="0"/>
      </c:catAx>
      <c:valAx>
        <c:axId val="91380736"/>
        <c:scaling>
          <c:orientation val="minMax"/>
          <c:max val="1"/>
        </c:scaling>
        <c:delete val="0"/>
        <c:axPos val="r"/>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1379200"/>
        <c:crosses val="max"/>
        <c:crossBetween val="between"/>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1.5015645566826668E-2"/>
          <c:y val="3.0015748031496065E-2"/>
        </c:manualLayout>
      </c:layout>
      <c:overlay val="0"/>
      <c:spPr>
        <a:noFill/>
        <a:ln w="25400">
          <a:noFill/>
        </a:ln>
      </c:spPr>
    </c:title>
    <c:autoTitleDeleted val="0"/>
    <c:plotArea>
      <c:layout>
        <c:manualLayout>
          <c:layoutTarget val="inner"/>
          <c:xMode val="edge"/>
          <c:yMode val="edge"/>
          <c:x val="0.16216216216216217"/>
          <c:y val="1.9999803395362094E-2"/>
          <c:w val="0.78678794046185907"/>
          <c:h val="0.75926680425325899"/>
        </c:manualLayout>
      </c:layout>
      <c:barChart>
        <c:barDir val="col"/>
        <c:grouping val="clustered"/>
        <c:varyColors val="0"/>
        <c:ser>
          <c:idx val="1"/>
          <c:order val="0"/>
          <c:tx>
            <c:strRef>
              <c:f>'17（問11）'!$AD$27</c:f>
              <c:strCache>
                <c:ptCount val="1"/>
                <c:pt idx="0">
                  <c:v>所定内給与</c:v>
                </c:pt>
              </c:strCache>
            </c:strRef>
          </c:tx>
          <c:spPr>
            <a:solidFill>
              <a:srgbClr val="C0C0C0"/>
            </a:solidFill>
            <a:ln w="12700">
              <a:solidFill>
                <a:srgbClr val="000000"/>
              </a:solidFill>
              <a:prstDash val="solid"/>
            </a:ln>
          </c:spPr>
          <c:invertIfNegative val="0"/>
          <c:dLbls>
            <c:dLbl>
              <c:idx val="4"/>
              <c:layout>
                <c:manualLayout>
                  <c:x val="-6.0060060060061525E-3"/>
                  <c:y val="-4.86618191320649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B1-4B23-9CFF-36901BAC4FA2}"/>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'17（問11）'!$AC$28:$AC$33</c:f>
              <c:strCache>
                <c:ptCount val="6"/>
                <c:pt idx="0">
                  <c:v>1～4人</c:v>
                </c:pt>
                <c:pt idx="1">
                  <c:v>5～9人</c:v>
                </c:pt>
                <c:pt idx="2">
                  <c:v>10～29人</c:v>
                </c:pt>
                <c:pt idx="3">
                  <c:v>30～49人</c:v>
                </c:pt>
                <c:pt idx="4">
                  <c:v>50～99人</c:v>
                </c:pt>
                <c:pt idx="5">
                  <c:v>100人以上</c:v>
                </c:pt>
              </c:strCache>
            </c:strRef>
          </c:cat>
          <c:val>
            <c:numRef>
              <c:f>'17（問11）'!$AD$28:$AD$33</c:f>
              <c:numCache>
                <c:formatCode>#,###"円"</c:formatCode>
                <c:ptCount val="6"/>
                <c:pt idx="0">
                  <c:v>226894.77011494254</c:v>
                </c:pt>
                <c:pt idx="1">
                  <c:v>249272.04360655736</c:v>
                </c:pt>
                <c:pt idx="2">
                  <c:v>241801.5346354167</c:v>
                </c:pt>
                <c:pt idx="3">
                  <c:v>229645.27884615384</c:v>
                </c:pt>
                <c:pt idx="4">
                  <c:v>250535.27926829265</c:v>
                </c:pt>
                <c:pt idx="5">
                  <c:v>246875.02816901408</c:v>
                </c:pt>
              </c:numCache>
            </c:numRef>
          </c:val>
          <c:extLst>
            <c:ext xmlns:c16="http://schemas.microsoft.com/office/drawing/2014/chart" uri="{C3380CC4-5D6E-409C-BE32-E72D297353CC}">
              <c16:uniqueId val="{00000000-9A98-4955-A100-A92DA59E8BE4}"/>
            </c:ext>
          </c:extLst>
        </c:ser>
        <c:ser>
          <c:idx val="0"/>
          <c:order val="1"/>
          <c:tx>
            <c:strRef>
              <c:f>'17（問11）'!$AE$27</c:f>
              <c:strCache>
                <c:ptCount val="1"/>
                <c:pt idx="0">
                  <c:v>所定外給与</c:v>
                </c:pt>
              </c:strCache>
            </c:strRef>
          </c:tx>
          <c:spPr>
            <a:solidFill>
              <a:srgbClr val="FFFFFF"/>
            </a:solidFill>
            <a:ln w="12700">
              <a:solidFill>
                <a:srgbClr val="000000"/>
              </a:solidFill>
              <a:prstDash val="solid"/>
            </a:ln>
          </c:spPr>
          <c:invertIfNegative val="0"/>
          <c:dLbls>
            <c:dLbl>
              <c:idx val="0"/>
              <c:layout>
                <c:manualLayout>
                  <c:x val="5.1448298692393177E-3"/>
                  <c:y val="5.67413688673531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98-4955-A100-A92DA59E8BE4}"/>
                </c:ext>
              </c:extLst>
            </c:dLbl>
            <c:dLbl>
              <c:idx val="1"/>
              <c:layout>
                <c:manualLayout>
                  <c:x val="-3.60833274219101E-4"/>
                  <c:y val="8.4393296991722193E-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98-4955-A100-A92DA59E8BE4}"/>
                </c:ext>
              </c:extLst>
            </c:dLbl>
            <c:dLbl>
              <c:idx val="2"/>
              <c:layout>
                <c:manualLayout>
                  <c:x val="6.006006006006006E-3"/>
                  <c:y val="5.12739753684635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98-4955-A100-A92DA59E8BE4}"/>
                </c:ext>
              </c:extLst>
            </c:dLbl>
            <c:dLbl>
              <c:idx val="4"/>
              <c:layout>
                <c:manualLayout>
                  <c:x val="8.0080080080080079E-3"/>
                  <c:y val="9.401600793614763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98-4955-A100-A92DA59E8BE4}"/>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'17（問11）'!$AC$28:$AC$33</c:f>
              <c:strCache>
                <c:ptCount val="6"/>
                <c:pt idx="0">
                  <c:v>1～4人</c:v>
                </c:pt>
                <c:pt idx="1">
                  <c:v>5～9人</c:v>
                </c:pt>
                <c:pt idx="2">
                  <c:v>10～29人</c:v>
                </c:pt>
                <c:pt idx="3">
                  <c:v>30～49人</c:v>
                </c:pt>
                <c:pt idx="4">
                  <c:v>50～99人</c:v>
                </c:pt>
                <c:pt idx="5">
                  <c:v>100人以上</c:v>
                </c:pt>
              </c:strCache>
            </c:strRef>
          </c:cat>
          <c:val>
            <c:numRef>
              <c:f>'17（問11）'!$AE$28:$AE$33</c:f>
              <c:numCache>
                <c:formatCode>#,###"円"</c:formatCode>
                <c:ptCount val="6"/>
                <c:pt idx="0">
                  <c:v>39673.857142857145</c:v>
                </c:pt>
                <c:pt idx="1">
                  <c:v>15228.937606837606</c:v>
                </c:pt>
                <c:pt idx="2">
                  <c:v>18946.69090909091</c:v>
                </c:pt>
                <c:pt idx="3">
                  <c:v>20554.416666666668</c:v>
                </c:pt>
                <c:pt idx="4">
                  <c:v>18295.597183098591</c:v>
                </c:pt>
                <c:pt idx="5">
                  <c:v>17394.029850746268</c:v>
                </c:pt>
              </c:numCache>
            </c:numRef>
          </c:val>
          <c:extLst>
            <c:ext xmlns:c16="http://schemas.microsoft.com/office/drawing/2014/chart" uri="{C3380CC4-5D6E-409C-BE32-E72D297353CC}">
              <c16:uniqueId val="{00000005-9A98-4955-A100-A92DA59E8BE4}"/>
            </c:ext>
          </c:extLst>
        </c:ser>
        <c:dLbls>
          <c:showLegendKey val="0"/>
          <c:showVal val="0"/>
          <c:showCatName val="0"/>
          <c:showSerName val="0"/>
          <c:showPercent val="0"/>
          <c:showBubbleSize val="0"/>
        </c:dLbls>
        <c:gapWidth val="70"/>
        <c:overlap val="-40"/>
        <c:axId val="103788928"/>
        <c:axId val="103790464"/>
      </c:barChart>
      <c:lineChart>
        <c:grouping val="standard"/>
        <c:varyColors val="0"/>
        <c:ser>
          <c:idx val="2"/>
          <c:order val="2"/>
          <c:tx>
            <c:strRef>
              <c:f>'17（問11）'!$AF$27</c:f>
              <c:strCache>
                <c:ptCount val="1"/>
                <c:pt idx="0">
                  <c:v>所定内給与比率</c:v>
                </c:pt>
              </c:strCache>
            </c:strRef>
          </c:tx>
          <c:spPr>
            <a:ln w="12700">
              <a:solidFill>
                <a:srgbClr val="C0C0C0"/>
              </a:solidFill>
              <a:prstDash val="solid"/>
            </a:ln>
          </c:spPr>
          <c:marker>
            <c:symbol val="triangle"/>
            <c:size val="5"/>
            <c:spPr>
              <a:solidFill>
                <a:srgbClr val="C0C0C0"/>
              </a:solidFill>
              <a:ln>
                <a:solidFill>
                  <a:srgbClr val="333333"/>
                </a:solidFill>
                <a:prstDash val="solid"/>
              </a:ln>
            </c:spPr>
          </c:marker>
          <c:dLbls>
            <c:dLbl>
              <c:idx val="0"/>
              <c:layout>
                <c:manualLayout>
                  <c:x val="-7.0068493690540936E-3"/>
                  <c:y val="5.143670502725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98-4955-A100-A92DA59E8BE4}"/>
                </c:ext>
              </c:extLst>
            </c:dLbl>
            <c:dLbl>
              <c:idx val="1"/>
              <c:layout>
                <c:manualLayout>
                  <c:x val="-1.0510352872557596E-2"/>
                  <c:y val="5.3580456289117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98-4955-A100-A92DA59E8BE4}"/>
                </c:ext>
              </c:extLst>
            </c:dLbl>
            <c:dLbl>
              <c:idx val="2"/>
              <c:layout>
                <c:manualLayout>
                  <c:x val="-1.9018861381066104E-2"/>
                  <c:y val="4.6392893196042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98-4955-A100-A92DA59E8BE4}"/>
                </c:ext>
              </c:extLst>
            </c:dLbl>
            <c:dLbl>
              <c:idx val="3"/>
              <c:layout>
                <c:manualLayout>
                  <c:x val="-1.5014857377062102E-2"/>
                  <c:y val="4.57649909145971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98-4955-A100-A92DA59E8BE4}"/>
                </c:ext>
              </c:extLst>
            </c:dLbl>
            <c:dLbl>
              <c:idx val="4"/>
              <c:layout>
                <c:manualLayout>
                  <c:x val="-1.6015700740110189E-2"/>
                  <c:y val="4.96184130829800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A98-4955-A100-A92DA59E8BE4}"/>
                </c:ext>
              </c:extLst>
            </c:dLbl>
            <c:dLbl>
              <c:idx val="5"/>
              <c:layout>
                <c:manualLayout>
                  <c:x val="-1.001001001001001E-2"/>
                  <c:y val="4.61538461538461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A98-4955-A100-A92DA59E8BE4}"/>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'17（問11）'!$AC$28:$AC$33</c:f>
              <c:strCache>
                <c:ptCount val="6"/>
                <c:pt idx="0">
                  <c:v>1～4人</c:v>
                </c:pt>
                <c:pt idx="1">
                  <c:v>5～9人</c:v>
                </c:pt>
                <c:pt idx="2">
                  <c:v>10～29人</c:v>
                </c:pt>
                <c:pt idx="3">
                  <c:v>30～49人</c:v>
                </c:pt>
                <c:pt idx="4">
                  <c:v>50～99人</c:v>
                </c:pt>
                <c:pt idx="5">
                  <c:v>100人以上</c:v>
                </c:pt>
              </c:strCache>
            </c:strRef>
          </c:cat>
          <c:val>
            <c:numRef>
              <c:f>'17（問11）'!$AF$28:$AF$33</c:f>
              <c:numCache>
                <c:formatCode>0.0%</c:formatCode>
                <c:ptCount val="6"/>
                <c:pt idx="0">
                  <c:v>0.85116831807634896</c:v>
                </c:pt>
                <c:pt idx="1">
                  <c:v>0.94242388993426396</c:v>
                </c:pt>
                <c:pt idx="2">
                  <c:v>0.92733722014972308</c:v>
                </c:pt>
                <c:pt idx="3">
                  <c:v>0.91784795491242543</c:v>
                </c:pt>
                <c:pt idx="4">
                  <c:v>0.93194383984234519</c:v>
                </c:pt>
                <c:pt idx="5">
                  <c:v>0.93418060373361733</c:v>
                </c:pt>
              </c:numCache>
            </c:numRef>
          </c:val>
          <c:smooth val="0"/>
          <c:extLst>
            <c:ext xmlns:c16="http://schemas.microsoft.com/office/drawing/2014/chart" uri="{C3380CC4-5D6E-409C-BE32-E72D297353CC}">
              <c16:uniqueId val="{0000000C-9A98-4955-A100-A92DA59E8BE4}"/>
            </c:ext>
          </c:extLst>
        </c:ser>
        <c:dLbls>
          <c:showLegendKey val="0"/>
          <c:showVal val="0"/>
          <c:showCatName val="0"/>
          <c:showSerName val="0"/>
          <c:showPercent val="0"/>
          <c:showBubbleSize val="0"/>
        </c:dLbls>
        <c:marker val="1"/>
        <c:smooth val="0"/>
        <c:axId val="103792000"/>
        <c:axId val="101262464"/>
      </c:lineChart>
      <c:catAx>
        <c:axId val="103788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790464"/>
        <c:crosses val="autoZero"/>
        <c:auto val="0"/>
        <c:lblAlgn val="ctr"/>
        <c:lblOffset val="100"/>
        <c:tickMarkSkip val="1"/>
        <c:noMultiLvlLbl val="0"/>
      </c:catAx>
      <c:valAx>
        <c:axId val="103790464"/>
        <c:scaling>
          <c:orientation val="minMax"/>
          <c:max val="300000"/>
        </c:scaling>
        <c:delete val="0"/>
        <c:axPos val="l"/>
        <c:numFmt formatCode="#,###&quot;円&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788928"/>
        <c:crosses val="autoZero"/>
        <c:crossBetween val="between"/>
      </c:valAx>
      <c:catAx>
        <c:axId val="103792000"/>
        <c:scaling>
          <c:orientation val="minMax"/>
        </c:scaling>
        <c:delete val="1"/>
        <c:axPos val="b"/>
        <c:numFmt formatCode="General" sourceLinked="1"/>
        <c:majorTickMark val="out"/>
        <c:minorTickMark val="none"/>
        <c:tickLblPos val="nextTo"/>
        <c:crossAx val="101262464"/>
        <c:crosses val="autoZero"/>
        <c:auto val="0"/>
        <c:lblAlgn val="ctr"/>
        <c:lblOffset val="100"/>
        <c:noMultiLvlLbl val="0"/>
      </c:catAx>
      <c:valAx>
        <c:axId val="101262464"/>
        <c:scaling>
          <c:orientation val="minMax"/>
          <c:max val="1"/>
          <c:min val="0.7"/>
        </c:scaling>
        <c:delete val="0"/>
        <c:axPos val="r"/>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792000"/>
        <c:crosses val="max"/>
        <c:crossBetween val="between"/>
        <c:majorUnit val="0.1"/>
        <c:minorUnit val="0.1"/>
      </c:valAx>
      <c:dTable>
        <c:showHorzBorder val="1"/>
        <c:showVertBorder val="1"/>
        <c:showOutline val="1"/>
        <c:showKeys val="1"/>
        <c:spPr>
          <a:ln w="3175">
            <a:solidFill>
              <a:srgbClr val="000000"/>
            </a:solidFill>
            <a:prstDash val="solid"/>
          </a:ln>
        </c:spPr>
        <c:txPr>
          <a:bodyPr/>
          <a:lstStyle/>
          <a:p>
            <a:pPr rtl="0">
              <a:defRPr sz="6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女性</a:t>
            </a:r>
          </a:p>
        </c:rich>
      </c:tx>
      <c:layout>
        <c:manualLayout>
          <c:xMode val="edge"/>
          <c:yMode val="edge"/>
          <c:x val="0.33359613702133384"/>
          <c:y val="2.4733333333333333E-2"/>
        </c:manualLayout>
      </c:layout>
      <c:overlay val="0"/>
      <c:spPr>
        <a:solidFill>
          <a:srgbClr val="FFFFFF"/>
        </a:solid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4721818426542835"/>
          <c:y val="0.20107611548556431"/>
          <c:w val="0.50636819436032032"/>
          <c:h val="0.79871338582677165"/>
        </c:manualLayout>
      </c:layout>
      <c:pie3DChart>
        <c:varyColors val="1"/>
        <c:ser>
          <c:idx val="0"/>
          <c:order val="0"/>
          <c:tx>
            <c:strRef>
              <c:f>'17（問11）'!$AC$6</c:f>
              <c:strCache>
                <c:ptCount val="1"/>
                <c:pt idx="0">
                  <c:v>全　体</c:v>
                </c:pt>
              </c:strCache>
            </c:strRef>
          </c:tx>
          <c:spPr>
            <a:solidFill>
              <a:srgbClr val="9999FF"/>
            </a:solidFill>
            <a:ln w="12700">
              <a:solidFill>
                <a:srgbClr val="000000"/>
              </a:solidFill>
              <a:prstDash val="solid"/>
            </a:ln>
          </c:spPr>
          <c:dPt>
            <c:idx val="0"/>
            <c:bubble3D val="0"/>
            <c:spPr>
              <a:solidFill>
                <a:srgbClr val="C0C0C0"/>
              </a:solidFill>
              <a:ln w="12700">
                <a:solidFill>
                  <a:srgbClr val="000000"/>
                </a:solidFill>
                <a:prstDash val="solid"/>
              </a:ln>
            </c:spPr>
            <c:extLst>
              <c:ext xmlns:c16="http://schemas.microsoft.com/office/drawing/2014/chart" uri="{C3380CC4-5D6E-409C-BE32-E72D297353CC}">
                <c16:uniqueId val="{00000001-97F1-46DA-B57D-DC66274FD2DD}"/>
              </c:ext>
            </c:extLst>
          </c:dPt>
          <c:dPt>
            <c:idx val="1"/>
            <c:bubble3D val="0"/>
            <c:spPr>
              <a:solidFill>
                <a:srgbClr val="FFFFFF"/>
              </a:solidFill>
              <a:ln w="12700">
                <a:solidFill>
                  <a:srgbClr val="000000"/>
                </a:solidFill>
                <a:prstDash val="solid"/>
              </a:ln>
            </c:spPr>
            <c:extLst>
              <c:ext xmlns:c16="http://schemas.microsoft.com/office/drawing/2014/chart" uri="{C3380CC4-5D6E-409C-BE32-E72D297353CC}">
                <c16:uniqueId val="{00000003-97F1-46DA-B57D-DC66274FD2DD}"/>
              </c:ext>
            </c:extLst>
          </c:dPt>
          <c:dLbls>
            <c:dLbl>
              <c:idx val="0"/>
              <c:layout>
                <c:manualLayout>
                  <c:x val="0.19538091392422108"/>
                  <c:y val="-7.4687664041994783E-2"/>
                </c:manualLayout>
              </c:layout>
              <c:numFmt formatCode="0.0%" sourceLinked="0"/>
              <c:spPr/>
              <c:txPr>
                <a:bodyPr/>
                <a:lstStyle/>
                <a:p>
                  <a:pPr>
                    <a:defRPr/>
                  </a:pPr>
                  <a:endParaRPr lang="ja-JP"/>
                </a:p>
              </c:txPr>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1794871794871795"/>
                      <c:h val="0.27466666666666661"/>
                    </c:manualLayout>
                  </c15:layout>
                </c:ext>
                <c:ext xmlns:c16="http://schemas.microsoft.com/office/drawing/2014/chart" uri="{C3380CC4-5D6E-409C-BE32-E72D297353CC}">
                  <c16:uniqueId val="{00000001-97F1-46DA-B57D-DC66274FD2DD}"/>
                </c:ext>
              </c:extLst>
            </c:dLbl>
            <c:dLbl>
              <c:idx val="1"/>
              <c:layout>
                <c:manualLayout>
                  <c:x val="-7.5500033649639947E-2"/>
                  <c:y val="-2.10755905511811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manualLayout>
                      <c:w val="0.23504273504273504"/>
                      <c:h val="0.22799999999999998"/>
                    </c:manualLayout>
                  </c15:layout>
                </c:ext>
                <c:ext xmlns:c16="http://schemas.microsoft.com/office/drawing/2014/chart" uri="{C3380CC4-5D6E-409C-BE32-E72D297353CC}">
                  <c16:uniqueId val="{00000003-97F1-46DA-B57D-DC66274FD2DD}"/>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'17（問11）'!$AD$5:$AE$5</c:f>
              <c:strCache>
                <c:ptCount val="2"/>
                <c:pt idx="0">
                  <c:v>所定内給与</c:v>
                </c:pt>
                <c:pt idx="1">
                  <c:v>所定外給与</c:v>
                </c:pt>
              </c:strCache>
            </c:strRef>
          </c:cat>
          <c:val>
            <c:numRef>
              <c:f>'17（問11）'!$AD$6:$AE$6</c:f>
              <c:numCache>
                <c:formatCode>#,###"円"</c:formatCode>
                <c:ptCount val="2"/>
                <c:pt idx="0">
                  <c:v>242569.92884801549</c:v>
                </c:pt>
                <c:pt idx="1">
                  <c:v>19393.552435064932</c:v>
                </c:pt>
              </c:numCache>
            </c:numRef>
          </c:val>
          <c:extLst>
            <c:ext xmlns:c16="http://schemas.microsoft.com/office/drawing/2014/chart" uri="{C3380CC4-5D6E-409C-BE32-E72D297353CC}">
              <c16:uniqueId val="{00000004-97F1-46DA-B57D-DC66274FD2DD}"/>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9318190995356344"/>
          <c:y val="0.17204409448818897"/>
          <c:w val="0.22387778450770579"/>
          <c:h val="0.190344356955380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男性</a:t>
            </a:r>
          </a:p>
        </c:rich>
      </c:tx>
      <c:layout>
        <c:manualLayout>
          <c:xMode val="edge"/>
          <c:yMode val="edge"/>
          <c:x val="0.44805194805194803"/>
          <c:y val="7.7944137579817455E-2"/>
        </c:manualLayout>
      </c:layout>
      <c:overlay val="0"/>
      <c:spPr>
        <a:noFill/>
        <a:ln w="25400">
          <a:noFill/>
        </a:ln>
      </c:spPr>
    </c:title>
    <c:autoTitleDeleted val="0"/>
    <c:plotArea>
      <c:layout>
        <c:manualLayout>
          <c:layoutTarget val="inner"/>
          <c:xMode val="edge"/>
          <c:yMode val="edge"/>
          <c:x val="0.25324675324675322"/>
          <c:y val="0.25373238792912078"/>
          <c:w val="0.61471861471861466"/>
          <c:h val="0.57048354030373072"/>
        </c:manualLayout>
      </c:layout>
      <c:barChart>
        <c:barDir val="bar"/>
        <c:grouping val="clustered"/>
        <c:varyColors val="0"/>
        <c:ser>
          <c:idx val="0"/>
          <c:order val="0"/>
          <c:tx>
            <c:strRef>
              <c:f>'18 ①（問12）'!$AT$6</c:f>
              <c:strCache>
                <c:ptCount val="1"/>
                <c:pt idx="0">
                  <c:v>合　計</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746D-4348-8F8F-50875A7FFAA9}"/>
              </c:ext>
            </c:extLst>
          </c:dPt>
          <c:dPt>
            <c:idx val="1"/>
            <c:invertIfNegative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3-746D-4348-8F8F-50875A7FFAA9}"/>
              </c:ext>
            </c:extLst>
          </c:dPt>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 ①（問12）'!$AU$5:$AV$5</c:f>
              <c:strCache>
                <c:ptCount val="2"/>
                <c:pt idx="0">
                  <c:v>令和5年夏期</c:v>
                </c:pt>
                <c:pt idx="1">
                  <c:v>令和4年冬期</c:v>
                </c:pt>
              </c:strCache>
            </c:strRef>
          </c:cat>
          <c:val>
            <c:numRef>
              <c:f>'18 ①（問12）'!$AU$6:$AV$6</c:f>
              <c:numCache>
                <c:formatCode>#,###"円"</c:formatCode>
                <c:ptCount val="2"/>
                <c:pt idx="0">
                  <c:v>395131.88863892015</c:v>
                </c:pt>
                <c:pt idx="1">
                  <c:v>413296.20424107142</c:v>
                </c:pt>
              </c:numCache>
            </c:numRef>
          </c:val>
          <c:extLst>
            <c:ext xmlns:c16="http://schemas.microsoft.com/office/drawing/2014/chart" uri="{C3380CC4-5D6E-409C-BE32-E72D297353CC}">
              <c16:uniqueId val="{00000004-746D-4348-8F8F-50875A7FFAA9}"/>
            </c:ext>
          </c:extLst>
        </c:ser>
        <c:dLbls>
          <c:showLegendKey val="0"/>
          <c:showVal val="0"/>
          <c:showCatName val="0"/>
          <c:showSerName val="0"/>
          <c:showPercent val="0"/>
          <c:showBubbleSize val="0"/>
        </c:dLbls>
        <c:gapWidth val="100"/>
        <c:axId val="103334656"/>
        <c:axId val="103336192"/>
      </c:barChart>
      <c:catAx>
        <c:axId val="1033346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336192"/>
        <c:crosses val="autoZero"/>
        <c:auto val="1"/>
        <c:lblAlgn val="ctr"/>
        <c:lblOffset val="100"/>
        <c:tickLblSkip val="1"/>
        <c:tickMarkSkip val="1"/>
        <c:noMultiLvlLbl val="0"/>
      </c:catAx>
      <c:valAx>
        <c:axId val="103336192"/>
        <c:scaling>
          <c:orientation val="minMax"/>
          <c:max val="450000"/>
          <c:min val="0"/>
        </c:scaling>
        <c:delete val="0"/>
        <c:axPos val="b"/>
        <c:numFmt formatCode="#,###&quot;円&quot;" sourceLinked="1"/>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334656"/>
        <c:crosses val="autoZero"/>
        <c:crossBetween val="between"/>
        <c:majorUnit val="200000"/>
        <c:minorUnit val="10000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6466165413533833"/>
          <c:y val="1.0615711252653927E-2"/>
        </c:manualLayout>
      </c:layout>
      <c:overlay val="0"/>
      <c:spPr>
        <a:noFill/>
        <a:ln w="25400">
          <a:noFill/>
        </a:ln>
      </c:spPr>
    </c:title>
    <c:autoTitleDeleted val="0"/>
    <c:plotArea>
      <c:layout>
        <c:manualLayout>
          <c:layoutTarget val="inner"/>
          <c:xMode val="edge"/>
          <c:yMode val="edge"/>
          <c:x val="0.10977443609022557"/>
          <c:y val="6.3694399578688082E-2"/>
          <c:w val="0.81954887218045114"/>
          <c:h val="0.8811058608385185"/>
        </c:manualLayout>
      </c:layout>
      <c:barChart>
        <c:barDir val="bar"/>
        <c:grouping val="clustered"/>
        <c:varyColors val="0"/>
        <c:ser>
          <c:idx val="0"/>
          <c:order val="0"/>
          <c:tx>
            <c:strRef>
              <c:f>'18 ①（問12）'!$AU$10</c:f>
              <c:strCache>
                <c:ptCount val="1"/>
                <c:pt idx="0">
                  <c:v>令和5年夏期</c:v>
                </c:pt>
              </c:strCache>
            </c:strRef>
          </c:tx>
          <c:spPr>
            <a:solidFill>
              <a:srgbClr val="FFFFFF"/>
            </a:solidFill>
            <a:ln w="12700">
              <a:solidFill>
                <a:srgbClr val="000000"/>
              </a:solidFill>
              <a:prstDash val="solid"/>
            </a:ln>
          </c:spPr>
          <c:invertIfNegative val="0"/>
          <c:dLbls>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 ①（問12）'!$AT$11:$AT$23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'18 ①（問12）'!$AU$11:$AU$23</c:f>
              <c:numCache>
                <c:formatCode>#,###"円"</c:formatCode>
                <c:ptCount val="13"/>
                <c:pt idx="0">
                  <c:v>0</c:v>
                </c:pt>
                <c:pt idx="1">
                  <c:v>397670.02272727271</c:v>
                </c:pt>
                <c:pt idx="2">
                  <c:v>372856.64583333331</c:v>
                </c:pt>
                <c:pt idx="3">
                  <c:v>472748.5</c:v>
                </c:pt>
                <c:pt idx="4">
                  <c:v>344324.04672897194</c:v>
                </c:pt>
                <c:pt idx="5">
                  <c:v>197126.2</c:v>
                </c:pt>
                <c:pt idx="6">
                  <c:v>301486.5</c:v>
                </c:pt>
                <c:pt idx="7">
                  <c:v>678353.3125</c:v>
                </c:pt>
                <c:pt idx="8">
                  <c:v>434416.47928994085</c:v>
                </c:pt>
                <c:pt idx="9">
                  <c:v>255295</c:v>
                </c:pt>
                <c:pt idx="10">
                  <c:v>547632.22222222225</c:v>
                </c:pt>
                <c:pt idx="11">
                  <c:v>358354.42753623187</c:v>
                </c:pt>
                <c:pt idx="12">
                  <c:v>418088.38461538462</c:v>
                </c:pt>
              </c:numCache>
            </c:numRef>
          </c:val>
          <c:extLst>
            <c:ext xmlns:c16="http://schemas.microsoft.com/office/drawing/2014/chart" uri="{C3380CC4-5D6E-409C-BE32-E72D297353CC}">
              <c16:uniqueId val="{00000000-BC6A-440D-97A3-09205B74AB61}"/>
            </c:ext>
          </c:extLst>
        </c:ser>
        <c:ser>
          <c:idx val="1"/>
          <c:order val="1"/>
          <c:tx>
            <c:strRef>
              <c:f>'18 ①（問12）'!$AV$10</c:f>
              <c:strCache>
                <c:ptCount val="1"/>
                <c:pt idx="0">
                  <c:v>令和4年冬期</c:v>
                </c:pt>
              </c:strCache>
            </c:strRef>
          </c:tx>
          <c:spPr>
            <a:solidFill>
              <a:srgbClr val="C0C0C0"/>
            </a:solidFill>
            <a:ln w="12700">
              <a:solidFill>
                <a:srgbClr val="000000"/>
              </a:solidFill>
              <a:prstDash val="solid"/>
            </a:ln>
          </c:spPr>
          <c:invertIfNegative val="0"/>
          <c:dLbls>
            <c:dLbl>
              <c:idx val="12"/>
              <c:layout>
                <c:manualLayout>
                  <c:x val="-3.9124583111321337E-3"/>
                  <c:y val="-2.141956864017729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6A-440D-97A3-09205B74AB61}"/>
                </c:ext>
              </c:extLst>
            </c:dLbl>
            <c:numFmt formatCode="##,##0&quot;円&quot;;\-#;;"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 ①（問12）'!$AT$11:$AT$23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'18 ①（問12）'!$AV$11:$AV$23</c:f>
              <c:numCache>
                <c:formatCode>#,###"円"</c:formatCode>
                <c:ptCount val="13"/>
                <c:pt idx="0">
                  <c:v>0</c:v>
                </c:pt>
                <c:pt idx="1">
                  <c:v>417494.25274725276</c:v>
                </c:pt>
                <c:pt idx="2">
                  <c:v>390848.89690721652</c:v>
                </c:pt>
                <c:pt idx="3">
                  <c:v>529686.33333333337</c:v>
                </c:pt>
                <c:pt idx="4">
                  <c:v>411490.20183486241</c:v>
                </c:pt>
                <c:pt idx="5">
                  <c:v>235774</c:v>
                </c:pt>
                <c:pt idx="6">
                  <c:v>384754.09090909088</c:v>
                </c:pt>
                <c:pt idx="7">
                  <c:v>577790.1875</c:v>
                </c:pt>
                <c:pt idx="8">
                  <c:v>498899.01169590646</c:v>
                </c:pt>
                <c:pt idx="9">
                  <c:v>272223.05555555556</c:v>
                </c:pt>
                <c:pt idx="10">
                  <c:v>459439.2</c:v>
                </c:pt>
                <c:pt idx="11">
                  <c:v>347507.58088235295</c:v>
                </c:pt>
                <c:pt idx="12">
                  <c:v>391436.21134020621</c:v>
                </c:pt>
              </c:numCache>
            </c:numRef>
          </c:val>
          <c:extLst>
            <c:ext xmlns:c16="http://schemas.microsoft.com/office/drawing/2014/chart" uri="{C3380CC4-5D6E-409C-BE32-E72D297353CC}">
              <c16:uniqueId val="{00000002-BC6A-440D-97A3-09205B74AB61}"/>
            </c:ext>
          </c:extLst>
        </c:ser>
        <c:dLbls>
          <c:showLegendKey val="0"/>
          <c:showVal val="0"/>
          <c:showCatName val="0"/>
          <c:showSerName val="0"/>
          <c:showPercent val="0"/>
          <c:showBubbleSize val="0"/>
        </c:dLbls>
        <c:gapWidth val="80"/>
        <c:overlap val="-70"/>
        <c:axId val="103357440"/>
        <c:axId val="103363328"/>
      </c:barChart>
      <c:catAx>
        <c:axId val="1033574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363328"/>
        <c:crosses val="autoZero"/>
        <c:auto val="1"/>
        <c:lblAlgn val="ctr"/>
        <c:lblOffset val="100"/>
        <c:tickLblSkip val="1"/>
        <c:tickMarkSkip val="1"/>
        <c:noMultiLvlLbl val="0"/>
      </c:catAx>
      <c:valAx>
        <c:axId val="103363328"/>
        <c:scaling>
          <c:orientation val="minMax"/>
          <c:max val="800000"/>
        </c:scaling>
        <c:delete val="0"/>
        <c:axPos val="b"/>
        <c:numFmt formatCode="#,###&quot;円&quot;" sourceLinked="1"/>
        <c:majorTickMark val="in"/>
        <c:minorTickMark val="in"/>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357440"/>
        <c:crosses val="autoZero"/>
        <c:crossBetween val="between"/>
        <c:minorUnit val="50000"/>
      </c:valAx>
      <c:spPr>
        <a:noFill/>
        <a:ln w="25400">
          <a:noFill/>
        </a:ln>
      </c:spPr>
    </c:plotArea>
    <c:legend>
      <c:legendPos val="r"/>
      <c:layout>
        <c:manualLayout>
          <c:xMode val="edge"/>
          <c:yMode val="edge"/>
          <c:x val="0.72832080200501248"/>
          <c:y val="5.5909635499384235E-2"/>
          <c:w val="0.17293233082706772"/>
          <c:h val="9.837248050999991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常用従業員比率　男性</a:t>
            </a:r>
          </a:p>
        </c:rich>
      </c:tx>
      <c:layout>
        <c:manualLayout>
          <c:xMode val="edge"/>
          <c:yMode val="edge"/>
          <c:x val="0.24159085618884796"/>
          <c:y val="4.6511627906976744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0897108044980617"/>
          <c:y val="0.20310077519379846"/>
          <c:w val="0.5249758000433431"/>
          <c:h val="0.79689922480620157"/>
        </c:manualLayout>
      </c:layout>
      <c:pie3DChart>
        <c:varyColors val="1"/>
        <c:ser>
          <c:idx val="0"/>
          <c:order val="0"/>
          <c:tx>
            <c:strRef>
              <c:f>'2（問2）'!$AC$21</c:f>
              <c:strCache>
                <c:ptCount val="1"/>
                <c:pt idx="0">
                  <c:v>男性</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plosion val="2"/>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000A-43A8-88BE-74716B0D9827}"/>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000A-43A8-88BE-74716B0D9827}"/>
              </c:ext>
            </c:extLst>
          </c:dPt>
          <c:dLbls>
            <c:dLbl>
              <c:idx val="0"/>
              <c:layout>
                <c:manualLayout>
                  <c:x val="0.17002910934754692"/>
                  <c:y val="-0.10157602392724166"/>
                </c:manualLayout>
              </c:layout>
              <c:numFmt formatCode="0.0%" sourceLinked="0"/>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4341705173318917"/>
                      <c:h val="0.22224034806787091"/>
                    </c:manualLayout>
                  </c15:layout>
                </c:ext>
                <c:ext xmlns:c16="http://schemas.microsoft.com/office/drawing/2014/chart" uri="{C3380CC4-5D6E-409C-BE32-E72D297353CC}">
                  <c16:uniqueId val="{00000001-000A-43A8-88BE-74716B0D9827}"/>
                </c:ext>
              </c:extLst>
            </c:dLbl>
            <c:dLbl>
              <c:idx val="1"/>
              <c:layout>
                <c:manualLayout>
                  <c:x val="-0.15395635178630193"/>
                  <c:y val="2.529793078190807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00A-43A8-88BE-74716B0D9827}"/>
                </c:ext>
              </c:extLst>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'2（問2）'!$AD$20:$AE$20</c:f>
              <c:strCache>
                <c:ptCount val="2"/>
                <c:pt idx="0">
                  <c:v>常用従業員</c:v>
                </c:pt>
                <c:pt idx="1">
                  <c:v>それ以外</c:v>
                </c:pt>
              </c:strCache>
            </c:strRef>
          </c:cat>
          <c:val>
            <c:numRef>
              <c:f>'2（問2）'!$AD$21:$AE$21</c:f>
              <c:numCache>
                <c:formatCode>0.0%</c:formatCode>
                <c:ptCount val="2"/>
                <c:pt idx="0">
                  <c:v>0.79643836890314779</c:v>
                </c:pt>
                <c:pt idx="1">
                  <c:v>0.20356163109685219</c:v>
                </c:pt>
              </c:numCache>
            </c:numRef>
          </c:val>
          <c:extLst>
            <c:ext xmlns:c16="http://schemas.microsoft.com/office/drawing/2014/chart" uri="{C3380CC4-5D6E-409C-BE32-E72D297353CC}">
              <c16:uniqueId val="{00000004-000A-43A8-88BE-74716B0D982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1050173774149794"/>
          <c:y val="0.14108527131782947"/>
          <c:w val="0.24579001019367996"/>
          <c:h val="0.1873854605383629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6091796014151787"/>
          <c:y val="2.3255813953488372E-2"/>
        </c:manualLayout>
      </c:layout>
      <c:overlay val="0"/>
      <c:spPr>
        <a:noFill/>
        <a:ln w="25400">
          <a:noFill/>
        </a:ln>
      </c:spPr>
    </c:title>
    <c:autoTitleDeleted val="0"/>
    <c:plotArea>
      <c:layout>
        <c:manualLayout>
          <c:layoutTarget val="inner"/>
          <c:xMode val="edge"/>
          <c:yMode val="edge"/>
          <c:x val="0.10287450867124612"/>
          <c:y val="0.13488372093023257"/>
          <c:w val="0.83106452086832561"/>
          <c:h val="0.7441860465116279"/>
        </c:manualLayout>
      </c:layout>
      <c:barChart>
        <c:barDir val="bar"/>
        <c:grouping val="clustered"/>
        <c:varyColors val="0"/>
        <c:ser>
          <c:idx val="0"/>
          <c:order val="0"/>
          <c:tx>
            <c:strRef>
              <c:f>'18 ①（問12）'!$AU$27</c:f>
              <c:strCache>
                <c:ptCount val="1"/>
                <c:pt idx="0">
                  <c:v>令和5年夏期</c:v>
                </c:pt>
              </c:strCache>
            </c:strRef>
          </c:tx>
          <c:spPr>
            <a:solidFill>
              <a:srgbClr val="FFFFFF"/>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 ①（問12）'!$AT$28:$AT$33</c:f>
              <c:strCache>
                <c:ptCount val="6"/>
                <c:pt idx="0">
                  <c:v>100人以上</c:v>
                </c:pt>
                <c:pt idx="1">
                  <c:v>50～99人</c:v>
                </c:pt>
                <c:pt idx="2">
                  <c:v>30～49人</c:v>
                </c:pt>
                <c:pt idx="3">
                  <c:v>10～29人</c:v>
                </c:pt>
                <c:pt idx="4">
                  <c:v>5～9人</c:v>
                </c:pt>
                <c:pt idx="5">
                  <c:v>1～4人</c:v>
                </c:pt>
              </c:strCache>
            </c:strRef>
          </c:cat>
          <c:val>
            <c:numRef>
              <c:f>'18 ①（問12）'!$AU$28:$AU$33</c:f>
              <c:numCache>
                <c:formatCode>#,###"円"</c:formatCode>
                <c:ptCount val="6"/>
                <c:pt idx="0">
                  <c:v>497966.3382352941</c:v>
                </c:pt>
                <c:pt idx="1">
                  <c:v>449223.0273972603</c:v>
                </c:pt>
                <c:pt idx="2">
                  <c:v>428630.61290322582</c:v>
                </c:pt>
                <c:pt idx="3">
                  <c:v>413521.86890243902</c:v>
                </c:pt>
                <c:pt idx="4">
                  <c:v>348325.69958847738</c:v>
                </c:pt>
                <c:pt idx="5">
                  <c:v>291384.42857142858</c:v>
                </c:pt>
              </c:numCache>
            </c:numRef>
          </c:val>
          <c:extLst>
            <c:ext xmlns:c16="http://schemas.microsoft.com/office/drawing/2014/chart" uri="{C3380CC4-5D6E-409C-BE32-E72D297353CC}">
              <c16:uniqueId val="{00000000-D8B3-4CA8-8E2B-0BA1C6468F9D}"/>
            </c:ext>
          </c:extLst>
        </c:ser>
        <c:ser>
          <c:idx val="1"/>
          <c:order val="1"/>
          <c:tx>
            <c:strRef>
              <c:f>'18 ①（問12）'!$AV$27</c:f>
              <c:strCache>
                <c:ptCount val="1"/>
                <c:pt idx="0">
                  <c:v>令和4年冬期</c:v>
                </c:pt>
              </c:strCache>
            </c:strRef>
          </c:tx>
          <c:spPr>
            <a:solidFill>
              <a:srgbClr val="C0C0C0"/>
            </a:solidFill>
            <a:ln w="12700">
              <a:solidFill>
                <a:srgbClr val="000000"/>
              </a:solidFill>
              <a:prstDash val="solid"/>
            </a:ln>
          </c:spPr>
          <c:invertIfNegative val="0"/>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 ①（問12）'!$AT$28:$AT$33</c:f>
              <c:strCache>
                <c:ptCount val="6"/>
                <c:pt idx="0">
                  <c:v>100人以上</c:v>
                </c:pt>
                <c:pt idx="1">
                  <c:v>50～99人</c:v>
                </c:pt>
                <c:pt idx="2">
                  <c:v>30～49人</c:v>
                </c:pt>
                <c:pt idx="3">
                  <c:v>10～29人</c:v>
                </c:pt>
                <c:pt idx="4">
                  <c:v>5～9人</c:v>
                </c:pt>
                <c:pt idx="5">
                  <c:v>1～4人</c:v>
                </c:pt>
              </c:strCache>
            </c:strRef>
          </c:cat>
          <c:val>
            <c:numRef>
              <c:f>'18 ①（問12）'!$AV$28:$AV$33</c:f>
              <c:numCache>
                <c:formatCode>#,###"円"</c:formatCode>
                <c:ptCount val="6"/>
                <c:pt idx="0">
                  <c:v>540624.22388059704</c:v>
                </c:pt>
                <c:pt idx="1">
                  <c:v>564037.09859154932</c:v>
                </c:pt>
                <c:pt idx="2">
                  <c:v>456024.22826086957</c:v>
                </c:pt>
                <c:pt idx="3">
                  <c:v>420945.88622754492</c:v>
                </c:pt>
                <c:pt idx="4">
                  <c:v>349463.67729083664</c:v>
                </c:pt>
                <c:pt idx="5">
                  <c:v>293572.88888888888</c:v>
                </c:pt>
              </c:numCache>
            </c:numRef>
          </c:val>
          <c:extLst>
            <c:ext xmlns:c16="http://schemas.microsoft.com/office/drawing/2014/chart" uri="{C3380CC4-5D6E-409C-BE32-E72D297353CC}">
              <c16:uniqueId val="{00000001-D8B3-4CA8-8E2B-0BA1C6468F9D}"/>
            </c:ext>
          </c:extLst>
        </c:ser>
        <c:dLbls>
          <c:showLegendKey val="0"/>
          <c:showVal val="0"/>
          <c:showCatName val="0"/>
          <c:showSerName val="0"/>
          <c:showPercent val="0"/>
          <c:showBubbleSize val="0"/>
        </c:dLbls>
        <c:gapWidth val="60"/>
        <c:overlap val="-60"/>
        <c:axId val="103430400"/>
        <c:axId val="103432192"/>
      </c:barChart>
      <c:catAx>
        <c:axId val="1034304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432192"/>
        <c:crosses val="autoZero"/>
        <c:auto val="1"/>
        <c:lblAlgn val="ctr"/>
        <c:lblOffset val="100"/>
        <c:tickLblSkip val="1"/>
        <c:tickMarkSkip val="1"/>
        <c:noMultiLvlLbl val="0"/>
      </c:catAx>
      <c:valAx>
        <c:axId val="103432192"/>
        <c:scaling>
          <c:orientation val="minMax"/>
          <c:max val="800000"/>
        </c:scaling>
        <c:delete val="0"/>
        <c:axPos val="b"/>
        <c:numFmt formatCode="#,###&quot;円&quot;" sourceLinked="1"/>
        <c:majorTickMark val="in"/>
        <c:minorTickMark val="in"/>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430400"/>
        <c:crosses val="autoZero"/>
        <c:crossBetween val="between"/>
        <c:minorUnit val="50000"/>
      </c:valAx>
      <c:spPr>
        <a:noFill/>
        <a:ln w="25400">
          <a:noFill/>
        </a:ln>
      </c:spPr>
    </c:plotArea>
    <c:legend>
      <c:legendPos val="r"/>
      <c:layout>
        <c:manualLayout>
          <c:xMode val="edge"/>
          <c:yMode val="edge"/>
          <c:x val="0.73575454354136138"/>
          <c:y val="0.15193798449612403"/>
          <c:w val="0.1679275415837771"/>
          <c:h val="0.2403100775193798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女性</a:t>
            </a:r>
          </a:p>
        </c:rich>
      </c:tx>
      <c:layout>
        <c:manualLayout>
          <c:xMode val="edge"/>
          <c:yMode val="edge"/>
          <c:x val="0.44155844155844154"/>
          <c:y val="7.7557755775577553E-2"/>
        </c:manualLayout>
      </c:layout>
      <c:overlay val="0"/>
      <c:spPr>
        <a:noFill/>
        <a:ln w="25400">
          <a:noFill/>
        </a:ln>
      </c:spPr>
    </c:title>
    <c:autoTitleDeleted val="0"/>
    <c:plotArea>
      <c:layout>
        <c:manualLayout>
          <c:layoutTarget val="inner"/>
          <c:xMode val="edge"/>
          <c:yMode val="edge"/>
          <c:x val="0.26623376623376621"/>
          <c:y val="0.2491754372287622"/>
          <c:w val="0.62337662337662336"/>
          <c:h val="0.57920948000311845"/>
        </c:manualLayout>
      </c:layout>
      <c:barChart>
        <c:barDir val="bar"/>
        <c:grouping val="clustered"/>
        <c:varyColors val="0"/>
        <c:ser>
          <c:idx val="0"/>
          <c:order val="0"/>
          <c:tx>
            <c:strRef>
              <c:f>'18②（問12）'!$AT$6</c:f>
              <c:strCache>
                <c:ptCount val="1"/>
                <c:pt idx="0">
                  <c:v>合　計</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6B7A-40F4-B588-30122EF7566C}"/>
              </c:ext>
            </c:extLst>
          </c:dPt>
          <c:dPt>
            <c:idx val="1"/>
            <c:invertIfNegative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3-6B7A-40F4-B588-30122EF7566C}"/>
              </c:ext>
            </c:extLst>
          </c:dPt>
          <c:dLbls>
            <c:dLbl>
              <c:idx val="0"/>
              <c:layout>
                <c:manualLayout>
                  <c:x val="4.3771687629955307E-2"/>
                  <c:y val="-4.042989920241202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7A-40F4-B588-30122EF7566C}"/>
                </c:ext>
              </c:extLst>
            </c:dLbl>
            <c:dLbl>
              <c:idx val="1"/>
              <c:layout>
                <c:manualLayout>
                  <c:x val="2.5387053890990899E-2"/>
                  <c:y val="-1.56752683142329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7A-40F4-B588-30122EF7566C}"/>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'18②（問12）'!$AU$5:$AV$5</c:f>
              <c:strCache>
                <c:ptCount val="2"/>
                <c:pt idx="0">
                  <c:v>令和5年夏期</c:v>
                </c:pt>
                <c:pt idx="1">
                  <c:v>令和4年冬期</c:v>
                </c:pt>
              </c:strCache>
            </c:strRef>
          </c:cat>
          <c:val>
            <c:numRef>
              <c:f>'18②（問12）'!$AU$6:$AV$6</c:f>
              <c:numCache>
                <c:formatCode>#,###"円"</c:formatCode>
                <c:ptCount val="2"/>
                <c:pt idx="0">
                  <c:v>291732.90658682637</c:v>
                </c:pt>
                <c:pt idx="1">
                  <c:v>313822.19809069211</c:v>
                </c:pt>
              </c:numCache>
            </c:numRef>
          </c:val>
          <c:extLst>
            <c:ext xmlns:c16="http://schemas.microsoft.com/office/drawing/2014/chart" uri="{C3380CC4-5D6E-409C-BE32-E72D297353CC}">
              <c16:uniqueId val="{00000004-6B7A-40F4-B588-30122EF7566C}"/>
            </c:ext>
          </c:extLst>
        </c:ser>
        <c:dLbls>
          <c:showLegendKey val="0"/>
          <c:showVal val="0"/>
          <c:showCatName val="0"/>
          <c:showSerName val="0"/>
          <c:showPercent val="0"/>
          <c:showBubbleSize val="0"/>
        </c:dLbls>
        <c:gapWidth val="100"/>
        <c:axId val="103475072"/>
        <c:axId val="103476608"/>
      </c:barChart>
      <c:catAx>
        <c:axId val="1034750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476608"/>
        <c:crosses val="autoZero"/>
        <c:auto val="1"/>
        <c:lblAlgn val="ctr"/>
        <c:lblOffset val="100"/>
        <c:tickLblSkip val="1"/>
        <c:tickMarkSkip val="1"/>
        <c:noMultiLvlLbl val="0"/>
      </c:catAx>
      <c:valAx>
        <c:axId val="103476608"/>
        <c:scaling>
          <c:orientation val="minMax"/>
          <c:max val="500000"/>
          <c:min val="0"/>
        </c:scaling>
        <c:delete val="0"/>
        <c:axPos val="b"/>
        <c:numFmt formatCode="#,###&quot;円&quot;" sourceLinked="1"/>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475072"/>
        <c:crosses val="autoZero"/>
        <c:crossBetween val="between"/>
        <c:majorUnit val="200000"/>
        <c:minorUnit val="10000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597875569044006"/>
          <c:y val="8.130081300813009E-3"/>
        </c:manualLayout>
      </c:layout>
      <c:overlay val="0"/>
      <c:spPr>
        <a:noFill/>
        <a:ln w="25400">
          <a:noFill/>
        </a:ln>
      </c:spPr>
    </c:title>
    <c:autoTitleDeleted val="0"/>
    <c:plotArea>
      <c:layout>
        <c:manualLayout>
          <c:layoutTarget val="inner"/>
          <c:xMode val="edge"/>
          <c:yMode val="edge"/>
          <c:x val="9.4081942336874058E-2"/>
          <c:y val="0.11382159005648999"/>
          <c:w val="0.79615579160343952"/>
          <c:h val="0.78049090324450288"/>
        </c:manualLayout>
      </c:layout>
      <c:barChart>
        <c:barDir val="bar"/>
        <c:grouping val="clustered"/>
        <c:varyColors val="0"/>
        <c:ser>
          <c:idx val="0"/>
          <c:order val="0"/>
          <c:tx>
            <c:strRef>
              <c:f>'18②（問12）'!$AU$27</c:f>
              <c:strCache>
                <c:ptCount val="1"/>
                <c:pt idx="0">
                  <c:v>令和5年夏期</c:v>
                </c:pt>
              </c:strCache>
            </c:strRef>
          </c:tx>
          <c:spPr>
            <a:solidFill>
              <a:srgbClr val="FFFFFF"/>
            </a:solidFill>
            <a:ln w="12700">
              <a:solidFill>
                <a:srgbClr val="000000"/>
              </a:solidFill>
              <a:prstDash val="solid"/>
            </a:ln>
          </c:spPr>
          <c:invertIfNegative val="0"/>
          <c:dLbls>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'18②（問12）'!$AT$28:$AT$33</c:f>
              <c:strCache>
                <c:ptCount val="6"/>
                <c:pt idx="0">
                  <c:v>100人以上</c:v>
                </c:pt>
                <c:pt idx="1">
                  <c:v>50～99人</c:v>
                </c:pt>
                <c:pt idx="2">
                  <c:v>30～49人</c:v>
                </c:pt>
                <c:pt idx="3">
                  <c:v>10～29人</c:v>
                </c:pt>
                <c:pt idx="4">
                  <c:v>5～9人</c:v>
                </c:pt>
                <c:pt idx="5">
                  <c:v>1～4人</c:v>
                </c:pt>
              </c:strCache>
            </c:strRef>
          </c:cat>
          <c:val>
            <c:numRef>
              <c:f>'18②（問12）'!$AU$28:$AU$33</c:f>
              <c:numCache>
                <c:formatCode>#,###"円"</c:formatCode>
                <c:ptCount val="6"/>
                <c:pt idx="0">
                  <c:v>365823.72463768115</c:v>
                </c:pt>
                <c:pt idx="1">
                  <c:v>327837.54054054053</c:v>
                </c:pt>
                <c:pt idx="2">
                  <c:v>275270.82795698923</c:v>
                </c:pt>
                <c:pt idx="3">
                  <c:v>292247.69470404985</c:v>
                </c:pt>
                <c:pt idx="4">
                  <c:v>264004.22685185185</c:v>
                </c:pt>
                <c:pt idx="5">
                  <c:v>284815.3548387097</c:v>
                </c:pt>
              </c:numCache>
            </c:numRef>
          </c:val>
          <c:extLst>
            <c:ext xmlns:c16="http://schemas.microsoft.com/office/drawing/2014/chart" uri="{C3380CC4-5D6E-409C-BE32-E72D297353CC}">
              <c16:uniqueId val="{00000000-AF78-4913-9CE8-68138EF2068F}"/>
            </c:ext>
          </c:extLst>
        </c:ser>
        <c:ser>
          <c:idx val="1"/>
          <c:order val="1"/>
          <c:tx>
            <c:strRef>
              <c:f>'18②（問12）'!$AV$27</c:f>
              <c:strCache>
                <c:ptCount val="1"/>
                <c:pt idx="0">
                  <c:v>令和4年冬期</c:v>
                </c:pt>
              </c:strCache>
            </c:strRef>
          </c:tx>
          <c:spPr>
            <a:solidFill>
              <a:srgbClr val="C0C0C0"/>
            </a:solidFill>
            <a:ln w="12700">
              <a:solidFill>
                <a:srgbClr val="000000"/>
              </a:solidFill>
              <a:prstDash val="solid"/>
            </a:ln>
          </c:spPr>
          <c:invertIfNegative val="0"/>
          <c:dLbls>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'18②（問12）'!$AT$28:$AT$33</c:f>
              <c:strCache>
                <c:ptCount val="6"/>
                <c:pt idx="0">
                  <c:v>100人以上</c:v>
                </c:pt>
                <c:pt idx="1">
                  <c:v>50～99人</c:v>
                </c:pt>
                <c:pt idx="2">
                  <c:v>30～49人</c:v>
                </c:pt>
                <c:pt idx="3">
                  <c:v>10～29人</c:v>
                </c:pt>
                <c:pt idx="4">
                  <c:v>5～9人</c:v>
                </c:pt>
                <c:pt idx="5">
                  <c:v>1～4人</c:v>
                </c:pt>
              </c:strCache>
            </c:strRef>
          </c:cat>
          <c:val>
            <c:numRef>
              <c:f>'18②（問12）'!$AV$28:$AV$33</c:f>
              <c:numCache>
                <c:formatCode>#,###"円"</c:formatCode>
                <c:ptCount val="6"/>
                <c:pt idx="0">
                  <c:v>403424.92647058825</c:v>
                </c:pt>
                <c:pt idx="1">
                  <c:v>392039.66216216219</c:v>
                </c:pt>
                <c:pt idx="2">
                  <c:v>336606.42857142858</c:v>
                </c:pt>
                <c:pt idx="3">
                  <c:v>304517.00928792567</c:v>
                </c:pt>
                <c:pt idx="4">
                  <c:v>277597.10267857142</c:v>
                </c:pt>
                <c:pt idx="5">
                  <c:v>264952.44827586209</c:v>
                </c:pt>
              </c:numCache>
            </c:numRef>
          </c:val>
          <c:extLst>
            <c:ext xmlns:c16="http://schemas.microsoft.com/office/drawing/2014/chart" uri="{C3380CC4-5D6E-409C-BE32-E72D297353CC}">
              <c16:uniqueId val="{00000001-AF78-4913-9CE8-68138EF2068F}"/>
            </c:ext>
          </c:extLst>
        </c:ser>
        <c:dLbls>
          <c:showLegendKey val="0"/>
          <c:showVal val="0"/>
          <c:showCatName val="0"/>
          <c:showSerName val="0"/>
          <c:showPercent val="0"/>
          <c:showBubbleSize val="0"/>
        </c:dLbls>
        <c:gapWidth val="70"/>
        <c:overlap val="-50"/>
        <c:axId val="103863040"/>
        <c:axId val="103864576"/>
      </c:barChart>
      <c:catAx>
        <c:axId val="1038630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03864576"/>
        <c:crosses val="autoZero"/>
        <c:auto val="1"/>
        <c:lblAlgn val="ctr"/>
        <c:lblOffset val="100"/>
        <c:tickLblSkip val="1"/>
        <c:tickMarkSkip val="1"/>
        <c:noMultiLvlLbl val="0"/>
      </c:catAx>
      <c:valAx>
        <c:axId val="103864576"/>
        <c:scaling>
          <c:orientation val="minMax"/>
        </c:scaling>
        <c:delete val="0"/>
        <c:axPos val="b"/>
        <c:numFmt formatCode="#,###&quot;円&quot;" sourceLinked="1"/>
        <c:majorTickMark val="in"/>
        <c:minorTickMark val="in"/>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03863040"/>
        <c:crosses val="autoZero"/>
        <c:crossBetween val="between"/>
        <c:majorUnit val="100000"/>
        <c:minorUnit val="60000"/>
      </c:valAx>
      <c:spPr>
        <a:noFill/>
        <a:ln w="25400">
          <a:noFill/>
        </a:ln>
      </c:spPr>
    </c:plotArea>
    <c:legend>
      <c:legendPos val="r"/>
      <c:layout>
        <c:manualLayout>
          <c:xMode val="edge"/>
          <c:yMode val="edge"/>
          <c:x val="0.78199291856347997"/>
          <c:y val="0.23035401062672045"/>
          <c:w val="0.16439049064238742"/>
          <c:h val="0.2046074728463819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6455505279034692"/>
          <c:y val="1.1235955056179775E-2"/>
        </c:manualLayout>
      </c:layout>
      <c:overlay val="0"/>
      <c:spPr>
        <a:noFill/>
        <a:ln w="25400">
          <a:noFill/>
        </a:ln>
      </c:spPr>
    </c:title>
    <c:autoTitleDeleted val="0"/>
    <c:plotArea>
      <c:layout>
        <c:manualLayout>
          <c:layoutTarget val="inner"/>
          <c:xMode val="edge"/>
          <c:yMode val="edge"/>
          <c:x val="0.11010574287351362"/>
          <c:y val="8.7640545602775635E-2"/>
          <c:w val="0.79688396416511287"/>
          <c:h val="0.85393352125781385"/>
        </c:manualLayout>
      </c:layout>
      <c:barChart>
        <c:barDir val="bar"/>
        <c:grouping val="clustered"/>
        <c:varyColors val="0"/>
        <c:ser>
          <c:idx val="0"/>
          <c:order val="0"/>
          <c:tx>
            <c:strRef>
              <c:f>'18②（問12）'!$AU$10</c:f>
              <c:strCache>
                <c:ptCount val="1"/>
                <c:pt idx="0">
                  <c:v>令和5年夏期</c:v>
                </c:pt>
              </c:strCache>
            </c:strRef>
          </c:tx>
          <c:spPr>
            <a:solidFill>
              <a:srgbClr val="FFFFFF"/>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7796-4EEC-87BF-A50EF9DF557F}"/>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'18②（問12）'!$AT$11:$AT$23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'18②（問12）'!$AU$11:$AU$23</c:f>
              <c:numCache>
                <c:formatCode>#,###"円"</c:formatCode>
                <c:ptCount val="13"/>
                <c:pt idx="0">
                  <c:v>0</c:v>
                </c:pt>
                <c:pt idx="1">
                  <c:v>300414.32911392406</c:v>
                </c:pt>
                <c:pt idx="2">
                  <c:v>263691.56701030926</c:v>
                </c:pt>
                <c:pt idx="3">
                  <c:v>364253.65625</c:v>
                </c:pt>
                <c:pt idx="4">
                  <c:v>298328.9375</c:v>
                </c:pt>
                <c:pt idx="5">
                  <c:v>153712.92307692306</c:v>
                </c:pt>
                <c:pt idx="6">
                  <c:v>264635.16666666669</c:v>
                </c:pt>
                <c:pt idx="7">
                  <c:v>583577.73333333328</c:v>
                </c:pt>
                <c:pt idx="8">
                  <c:v>285384.4197530864</c:v>
                </c:pt>
                <c:pt idx="9">
                  <c:v>188042.75</c:v>
                </c:pt>
                <c:pt idx="10">
                  <c:v>388841.5</c:v>
                </c:pt>
                <c:pt idx="11">
                  <c:v>276110.69369369367</c:v>
                </c:pt>
                <c:pt idx="12">
                  <c:v>287457.34090909088</c:v>
                </c:pt>
              </c:numCache>
            </c:numRef>
          </c:val>
          <c:extLst>
            <c:ext xmlns:c16="http://schemas.microsoft.com/office/drawing/2014/chart" uri="{C3380CC4-5D6E-409C-BE32-E72D297353CC}">
              <c16:uniqueId val="{00000001-7796-4EEC-87BF-A50EF9DF557F}"/>
            </c:ext>
          </c:extLst>
        </c:ser>
        <c:ser>
          <c:idx val="1"/>
          <c:order val="1"/>
          <c:tx>
            <c:strRef>
              <c:f>'18②（問12）'!$AV$10</c:f>
              <c:strCache>
                <c:ptCount val="1"/>
                <c:pt idx="0">
                  <c:v>令和4年冬期</c:v>
                </c:pt>
              </c:strCache>
            </c:strRef>
          </c:tx>
          <c:spPr>
            <a:solidFill>
              <a:srgbClr val="C0C0C0"/>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796-4EEC-87BF-A50EF9DF557F}"/>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'18②（問12）'!$AT$11:$AT$23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'18②（問12）'!$AV$11:$AV$23</c:f>
              <c:numCache>
                <c:formatCode>#,###"円"</c:formatCode>
                <c:ptCount val="13"/>
                <c:pt idx="0">
                  <c:v>0</c:v>
                </c:pt>
                <c:pt idx="1">
                  <c:v>319080.39759036142</c:v>
                </c:pt>
                <c:pt idx="2">
                  <c:v>301147.21276595746</c:v>
                </c:pt>
                <c:pt idx="3">
                  <c:v>468807.5882352941</c:v>
                </c:pt>
                <c:pt idx="4">
                  <c:v>347990.00617283949</c:v>
                </c:pt>
                <c:pt idx="5">
                  <c:v>149209.5</c:v>
                </c:pt>
                <c:pt idx="6">
                  <c:v>257600.91666666666</c:v>
                </c:pt>
                <c:pt idx="7">
                  <c:v>473693.66666666669</c:v>
                </c:pt>
                <c:pt idx="8">
                  <c:v>344731.08588957053</c:v>
                </c:pt>
                <c:pt idx="9">
                  <c:v>189147.66666666666</c:v>
                </c:pt>
                <c:pt idx="10">
                  <c:v>363607</c:v>
                </c:pt>
                <c:pt idx="11">
                  <c:v>240261.88073394494</c:v>
                </c:pt>
                <c:pt idx="12">
                  <c:v>271588.83846153849</c:v>
                </c:pt>
              </c:numCache>
            </c:numRef>
          </c:val>
          <c:extLst>
            <c:ext xmlns:c16="http://schemas.microsoft.com/office/drawing/2014/chart" uri="{C3380CC4-5D6E-409C-BE32-E72D297353CC}">
              <c16:uniqueId val="{00000003-7796-4EEC-87BF-A50EF9DF557F}"/>
            </c:ext>
          </c:extLst>
        </c:ser>
        <c:dLbls>
          <c:showLegendKey val="0"/>
          <c:showVal val="0"/>
          <c:showCatName val="0"/>
          <c:showSerName val="0"/>
          <c:showPercent val="0"/>
          <c:showBubbleSize val="0"/>
        </c:dLbls>
        <c:gapWidth val="70"/>
        <c:overlap val="-50"/>
        <c:axId val="103964672"/>
        <c:axId val="103966208"/>
      </c:barChart>
      <c:catAx>
        <c:axId val="1039646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966208"/>
        <c:crosses val="autoZero"/>
        <c:auto val="1"/>
        <c:lblAlgn val="ctr"/>
        <c:lblOffset val="100"/>
        <c:tickLblSkip val="1"/>
        <c:tickMarkSkip val="1"/>
        <c:noMultiLvlLbl val="0"/>
      </c:catAx>
      <c:valAx>
        <c:axId val="103966208"/>
        <c:scaling>
          <c:orientation val="minMax"/>
          <c:max val="650000"/>
          <c:min val="0"/>
        </c:scaling>
        <c:delete val="0"/>
        <c:axPos val="b"/>
        <c:numFmt formatCode="#,###&quot;円&quot;" sourceLinked="1"/>
        <c:majorTickMark val="in"/>
        <c:minorTickMark val="in"/>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3964672"/>
        <c:crosses val="autoZero"/>
        <c:crossBetween val="between"/>
        <c:majorUnit val="100000"/>
        <c:minorUnit val="50000"/>
      </c:valAx>
      <c:spPr>
        <a:noFill/>
        <a:ln w="25400">
          <a:noFill/>
        </a:ln>
      </c:spPr>
    </c:plotArea>
    <c:legend>
      <c:legendPos val="r"/>
      <c:layout>
        <c:manualLayout>
          <c:xMode val="edge"/>
          <c:yMode val="edge"/>
          <c:x val="0.77576782540191525"/>
          <c:y val="5.767813854728833E-2"/>
          <c:w val="0.17948749618967308"/>
          <c:h val="0.107865404464891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男女別新卒採用率</a:t>
            </a:r>
          </a:p>
        </c:rich>
      </c:tx>
      <c:layout>
        <c:manualLayout>
          <c:xMode val="edge"/>
          <c:yMode val="edge"/>
          <c:x val="0.33015973003374582"/>
          <c:y val="2.843601895734597E-2"/>
        </c:manualLayout>
      </c:layout>
      <c:overlay val="0"/>
      <c:spPr>
        <a:noFill/>
        <a:ln w="25400">
          <a:noFill/>
        </a:ln>
      </c:spPr>
    </c:title>
    <c:autoTitleDeleted val="0"/>
    <c:plotArea>
      <c:layout>
        <c:manualLayout>
          <c:layoutTarget val="inner"/>
          <c:xMode val="edge"/>
          <c:yMode val="edge"/>
          <c:x val="0.20634984607467161"/>
          <c:y val="0.16113781365200508"/>
          <c:w val="0.612700312190948"/>
          <c:h val="0.70616277159261054"/>
        </c:manualLayout>
      </c:layout>
      <c:barChart>
        <c:barDir val="bar"/>
        <c:grouping val="clustered"/>
        <c:varyColors val="0"/>
        <c:ser>
          <c:idx val="0"/>
          <c:order val="0"/>
          <c:tx>
            <c:strRef>
              <c:f>'19（問14）'!$BC$6</c:f>
              <c:strCache>
                <c:ptCount val="1"/>
                <c:pt idx="0">
                  <c:v>女性</c:v>
                </c:pt>
              </c:strCache>
            </c:strRef>
          </c:tx>
          <c:spPr>
            <a:solidFill>
              <a:srgbClr val="FF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'19（問14）'!$BD$5:$BG$5</c:f>
              <c:strCache>
                <c:ptCount val="4"/>
                <c:pt idx="0">
                  <c:v>大・院卒</c:v>
                </c:pt>
                <c:pt idx="1">
                  <c:v>短・専卒等</c:v>
                </c:pt>
                <c:pt idx="2">
                  <c:v>中・高卒</c:v>
                </c:pt>
                <c:pt idx="3">
                  <c:v>採用なし</c:v>
                </c:pt>
              </c:strCache>
            </c:strRef>
          </c:cat>
          <c:val>
            <c:numRef>
              <c:f>'19（問14）'!$BD$6:$BG$6</c:f>
              <c:numCache>
                <c:formatCode>0.0%</c:formatCode>
                <c:ptCount val="4"/>
                <c:pt idx="0">
                  <c:v>5.7902973395931145E-2</c:v>
                </c:pt>
                <c:pt idx="1">
                  <c:v>5.6338028169014086E-2</c:v>
                </c:pt>
                <c:pt idx="2">
                  <c:v>2.8951486697965573E-2</c:v>
                </c:pt>
                <c:pt idx="3">
                  <c:v>0.89123630672926446</c:v>
                </c:pt>
              </c:numCache>
            </c:numRef>
          </c:val>
          <c:extLst>
            <c:ext xmlns:c16="http://schemas.microsoft.com/office/drawing/2014/chart" uri="{C3380CC4-5D6E-409C-BE32-E72D297353CC}">
              <c16:uniqueId val="{00000000-1A45-4C67-8945-CB9DE1393959}"/>
            </c:ext>
          </c:extLst>
        </c:ser>
        <c:ser>
          <c:idx val="1"/>
          <c:order val="1"/>
          <c:tx>
            <c:strRef>
              <c:f>'19（問14）'!$BC$7</c:f>
              <c:strCache>
                <c:ptCount val="1"/>
                <c:pt idx="0">
                  <c:v>男性</c:v>
                </c:pt>
              </c:strCache>
            </c:strRef>
          </c:tx>
          <c:spPr>
            <a:solidFill>
              <a:srgbClr val="C0C0C0"/>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'19（問14）'!$BD$5:$BG$5</c:f>
              <c:strCache>
                <c:ptCount val="4"/>
                <c:pt idx="0">
                  <c:v>大・院卒</c:v>
                </c:pt>
                <c:pt idx="1">
                  <c:v>短・専卒等</c:v>
                </c:pt>
                <c:pt idx="2">
                  <c:v>中・高卒</c:v>
                </c:pt>
                <c:pt idx="3">
                  <c:v>採用なし</c:v>
                </c:pt>
              </c:strCache>
            </c:strRef>
          </c:cat>
          <c:val>
            <c:numRef>
              <c:f>'19（問14）'!$BD$7:$BG$7</c:f>
              <c:numCache>
                <c:formatCode>0.0%</c:formatCode>
                <c:ptCount val="4"/>
                <c:pt idx="0">
                  <c:v>5.6338028169014086E-2</c:v>
                </c:pt>
                <c:pt idx="1">
                  <c:v>3.5993740219092331E-2</c:v>
                </c:pt>
                <c:pt idx="2">
                  <c:v>4.9295774647887321E-2</c:v>
                </c:pt>
                <c:pt idx="3">
                  <c:v>0.88419405320813771</c:v>
                </c:pt>
              </c:numCache>
            </c:numRef>
          </c:val>
          <c:extLst>
            <c:ext xmlns:c16="http://schemas.microsoft.com/office/drawing/2014/chart" uri="{C3380CC4-5D6E-409C-BE32-E72D297353CC}">
              <c16:uniqueId val="{00000001-1A45-4C67-8945-CB9DE1393959}"/>
            </c:ext>
          </c:extLst>
        </c:ser>
        <c:dLbls>
          <c:showLegendKey val="0"/>
          <c:showVal val="0"/>
          <c:showCatName val="0"/>
          <c:showSerName val="0"/>
          <c:showPercent val="0"/>
          <c:showBubbleSize val="0"/>
        </c:dLbls>
        <c:gapWidth val="100"/>
        <c:overlap val="-30"/>
        <c:axId val="104812544"/>
        <c:axId val="104814080"/>
      </c:barChart>
      <c:catAx>
        <c:axId val="1048125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814080"/>
        <c:crosses val="autoZero"/>
        <c:auto val="1"/>
        <c:lblAlgn val="ctr"/>
        <c:lblOffset val="100"/>
        <c:tickLblSkip val="1"/>
        <c:tickMarkSkip val="1"/>
        <c:noMultiLvlLbl val="0"/>
      </c:catAx>
      <c:valAx>
        <c:axId val="104814080"/>
        <c:scaling>
          <c:orientation val="minMax"/>
          <c:max val="1"/>
          <c:min val="0"/>
        </c:scaling>
        <c:delete val="0"/>
        <c:axPos val="b"/>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812544"/>
        <c:crosses val="autoZero"/>
        <c:crossBetween val="between"/>
        <c:majorUnit val="0.2"/>
        <c:minorUnit val="0.04"/>
      </c:valAx>
      <c:spPr>
        <a:noFill/>
        <a:ln w="25400">
          <a:noFill/>
        </a:ln>
      </c:spPr>
    </c:plotArea>
    <c:legend>
      <c:legendPos val="r"/>
      <c:layout>
        <c:manualLayout>
          <c:xMode val="edge"/>
          <c:yMode val="edge"/>
          <c:x val="0.8074094071574387"/>
          <c:y val="0.39336592404622406"/>
          <c:w val="0.14603207932341788"/>
          <c:h val="0.1753559478051025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業種別（男性）</a:t>
            </a:r>
          </a:p>
        </c:rich>
      </c:tx>
      <c:layout>
        <c:manualLayout>
          <c:xMode val="edge"/>
          <c:yMode val="edge"/>
          <c:x val="0.44848612105305019"/>
          <c:y val="1.1494252873563218E-2"/>
        </c:manualLayout>
      </c:layout>
      <c:overlay val="0"/>
      <c:spPr>
        <a:noFill/>
        <a:ln w="25400">
          <a:noFill/>
        </a:ln>
      </c:spPr>
    </c:title>
    <c:autoTitleDeleted val="0"/>
    <c:plotArea>
      <c:layout>
        <c:manualLayout>
          <c:layoutTarget val="inner"/>
          <c:xMode val="edge"/>
          <c:yMode val="edge"/>
          <c:x val="0.22424308784057717"/>
          <c:y val="6.4367960596175902E-2"/>
          <c:w val="0.69091113550880534"/>
          <c:h val="0.87586403525510792"/>
        </c:manualLayout>
      </c:layout>
      <c:barChart>
        <c:barDir val="bar"/>
        <c:grouping val="clustered"/>
        <c:varyColors val="0"/>
        <c:ser>
          <c:idx val="0"/>
          <c:order val="0"/>
          <c:tx>
            <c:strRef>
              <c:f>'19（問14）'!$BD$10</c:f>
              <c:strCache>
                <c:ptCount val="1"/>
                <c:pt idx="0">
                  <c:v>大・院卒</c:v>
                </c:pt>
              </c:strCache>
            </c:strRef>
          </c:tx>
          <c:spPr>
            <a:solidFill>
              <a:srgbClr val="FFFFFF"/>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'19（問14）'!$BD$11:$BD$23</c:f>
              <c:numCache>
                <c:formatCode>0.0%</c:formatCode>
                <c:ptCount val="13"/>
                <c:pt idx="0">
                  <c:v>0</c:v>
                </c:pt>
                <c:pt idx="1">
                  <c:v>3.968253968253968E-2</c:v>
                </c:pt>
                <c:pt idx="2">
                  <c:v>0.12413793103448276</c:v>
                </c:pt>
                <c:pt idx="3">
                  <c:v>2.3809523809523808E-2</c:v>
                </c:pt>
                <c:pt idx="4">
                  <c:v>5.5248618784530384E-2</c:v>
                </c:pt>
                <c:pt idx="5">
                  <c:v>0</c:v>
                </c:pt>
                <c:pt idx="6">
                  <c:v>0</c:v>
                </c:pt>
                <c:pt idx="7">
                  <c:v>9.5238095238095233E-2</c:v>
                </c:pt>
                <c:pt idx="8">
                  <c:v>5.8091286307053944E-2</c:v>
                </c:pt>
                <c:pt idx="9">
                  <c:v>7.6923076923076927E-2</c:v>
                </c:pt>
                <c:pt idx="10">
                  <c:v>0.38461538461538464</c:v>
                </c:pt>
                <c:pt idx="11">
                  <c:v>4.2105263157894736E-2</c:v>
                </c:pt>
                <c:pt idx="12">
                  <c:v>2.9535864978902954E-2</c:v>
                </c:pt>
              </c:numCache>
            </c:numRef>
          </c:val>
          <c:extLst>
            <c:ext xmlns:c16="http://schemas.microsoft.com/office/drawing/2014/chart" uri="{C3380CC4-5D6E-409C-BE32-E72D297353CC}">
              <c16:uniqueId val="{00000000-CDAF-43A8-8EF9-64D8828A3336}"/>
            </c:ext>
          </c:extLst>
        </c:ser>
        <c:ser>
          <c:idx val="1"/>
          <c:order val="1"/>
          <c:tx>
            <c:strRef>
              <c:f>'19（問14）'!$BE$10</c:f>
              <c:strCache>
                <c:ptCount val="1"/>
                <c:pt idx="0">
                  <c:v>短・専卒等</c:v>
                </c:pt>
              </c:strCache>
            </c:strRef>
          </c:tx>
          <c:spPr>
            <a:solidFill>
              <a:srgbClr val="C0C0C0"/>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'19（問14）'!$BE$11:$BE$23</c:f>
              <c:numCache>
                <c:formatCode>0.0%</c:formatCode>
                <c:ptCount val="13"/>
                <c:pt idx="0">
                  <c:v>0</c:v>
                </c:pt>
                <c:pt idx="1">
                  <c:v>4.7619047619047616E-2</c:v>
                </c:pt>
                <c:pt idx="2">
                  <c:v>4.1379310344827586E-2</c:v>
                </c:pt>
                <c:pt idx="3">
                  <c:v>2.3809523809523808E-2</c:v>
                </c:pt>
                <c:pt idx="4">
                  <c:v>3.8674033149171269E-2</c:v>
                </c:pt>
                <c:pt idx="5">
                  <c:v>0</c:v>
                </c:pt>
                <c:pt idx="6">
                  <c:v>0</c:v>
                </c:pt>
                <c:pt idx="7">
                  <c:v>0</c:v>
                </c:pt>
                <c:pt idx="8">
                  <c:v>4.5643153526970952E-2</c:v>
                </c:pt>
                <c:pt idx="9">
                  <c:v>0</c:v>
                </c:pt>
                <c:pt idx="10">
                  <c:v>0</c:v>
                </c:pt>
                <c:pt idx="11">
                  <c:v>3.1578947368421054E-2</c:v>
                </c:pt>
                <c:pt idx="12">
                  <c:v>3.7974683544303799E-2</c:v>
                </c:pt>
              </c:numCache>
            </c:numRef>
          </c:val>
          <c:extLst>
            <c:ext xmlns:c16="http://schemas.microsoft.com/office/drawing/2014/chart" uri="{C3380CC4-5D6E-409C-BE32-E72D297353CC}">
              <c16:uniqueId val="{00000001-CDAF-43A8-8EF9-64D8828A3336}"/>
            </c:ext>
          </c:extLst>
        </c:ser>
        <c:ser>
          <c:idx val="2"/>
          <c:order val="2"/>
          <c:tx>
            <c:strRef>
              <c:f>'19（問14）'!$BF$10</c:f>
              <c:strCache>
                <c:ptCount val="1"/>
                <c:pt idx="0">
                  <c:v>中・高卒</c:v>
                </c:pt>
              </c:strCache>
            </c:strRef>
          </c:tx>
          <c:spPr>
            <a:solidFill>
              <a:srgbClr val="000000"/>
            </a:solidFill>
            <a:ln w="12700">
              <a:solidFill>
                <a:srgbClr val="000000"/>
              </a:solidFill>
              <a:prstDash val="solid"/>
            </a:ln>
          </c:spPr>
          <c:invertIfNegative val="0"/>
          <c:dLbls>
            <c:numFmt formatCode="0.0%;\-#;;" sourceLinked="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'19（問14）'!$BF$11:$BF$23</c:f>
              <c:numCache>
                <c:formatCode>0.0%</c:formatCode>
                <c:ptCount val="13"/>
                <c:pt idx="0">
                  <c:v>0</c:v>
                </c:pt>
                <c:pt idx="1">
                  <c:v>3.1746031746031744E-2</c:v>
                </c:pt>
                <c:pt idx="2">
                  <c:v>8.2758620689655171E-2</c:v>
                </c:pt>
                <c:pt idx="3">
                  <c:v>2.3809523809523808E-2</c:v>
                </c:pt>
                <c:pt idx="4">
                  <c:v>1.6574585635359115E-2</c:v>
                </c:pt>
                <c:pt idx="5">
                  <c:v>2.8571428571428571E-2</c:v>
                </c:pt>
                <c:pt idx="6">
                  <c:v>0</c:v>
                </c:pt>
                <c:pt idx="7">
                  <c:v>0</c:v>
                </c:pt>
                <c:pt idx="8">
                  <c:v>2.9045643153526972E-2</c:v>
                </c:pt>
                <c:pt idx="9">
                  <c:v>3.8461538461538464E-2</c:v>
                </c:pt>
                <c:pt idx="10">
                  <c:v>0</c:v>
                </c:pt>
                <c:pt idx="11">
                  <c:v>7.3684210526315783E-2</c:v>
                </c:pt>
                <c:pt idx="12">
                  <c:v>8.4388185654008435E-2</c:v>
                </c:pt>
              </c:numCache>
            </c:numRef>
          </c:val>
          <c:extLst>
            <c:ext xmlns:c16="http://schemas.microsoft.com/office/drawing/2014/chart" uri="{C3380CC4-5D6E-409C-BE32-E72D297353CC}">
              <c16:uniqueId val="{00000002-CDAF-43A8-8EF9-64D8828A3336}"/>
            </c:ext>
          </c:extLst>
        </c:ser>
        <c:dLbls>
          <c:showLegendKey val="0"/>
          <c:showVal val="0"/>
          <c:showCatName val="0"/>
          <c:showSerName val="0"/>
          <c:showPercent val="0"/>
          <c:showBubbleSize val="0"/>
        </c:dLbls>
        <c:gapWidth val="90"/>
        <c:overlap val="-30"/>
        <c:axId val="104857984"/>
        <c:axId val="104859520"/>
      </c:barChart>
      <c:catAx>
        <c:axId val="1048579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4859520"/>
        <c:crosses val="autoZero"/>
        <c:auto val="1"/>
        <c:lblAlgn val="ctr"/>
        <c:lblOffset val="100"/>
        <c:tickLblSkip val="1"/>
        <c:tickMarkSkip val="1"/>
        <c:noMultiLvlLbl val="0"/>
      </c:catAx>
      <c:valAx>
        <c:axId val="104859520"/>
        <c:scaling>
          <c:orientation val="minMax"/>
          <c:max val="0.5"/>
        </c:scaling>
        <c:delete val="0"/>
        <c:axPos val="b"/>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4857984"/>
        <c:crosses val="autoZero"/>
        <c:crossBetween val="between"/>
        <c:majorUnit val="5.000000000000001E-2"/>
      </c:valAx>
      <c:spPr>
        <a:noFill/>
        <a:ln w="25400">
          <a:noFill/>
        </a:ln>
      </c:spPr>
    </c:plotArea>
    <c:legend>
      <c:legendPos val="r"/>
      <c:layout>
        <c:manualLayout>
          <c:xMode val="edge"/>
          <c:yMode val="edge"/>
          <c:x val="0.67575980275192871"/>
          <c:y val="0.47509675083717978"/>
          <c:w val="0.23939457567804023"/>
          <c:h val="0.1264370229583370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業種別（女性）</a:t>
            </a:r>
          </a:p>
        </c:rich>
      </c:tx>
      <c:layout>
        <c:manualLayout>
          <c:xMode val="edge"/>
          <c:yMode val="edge"/>
          <c:x val="0.46932515337423314"/>
          <c:y val="1.3824884792626729E-2"/>
        </c:manualLayout>
      </c:layout>
      <c:overlay val="0"/>
      <c:spPr>
        <a:noFill/>
        <a:ln w="25400">
          <a:noFill/>
        </a:ln>
      </c:spPr>
    </c:title>
    <c:autoTitleDeleted val="0"/>
    <c:plotArea>
      <c:layout>
        <c:manualLayout>
          <c:layoutTarget val="inner"/>
          <c:xMode val="edge"/>
          <c:yMode val="edge"/>
          <c:x val="0.22699386503067484"/>
          <c:y val="5.7603686635944701E-2"/>
          <c:w val="0.69938650306748462"/>
          <c:h val="0.88248847926267282"/>
        </c:manualLayout>
      </c:layout>
      <c:barChart>
        <c:barDir val="bar"/>
        <c:grouping val="clustered"/>
        <c:varyColors val="0"/>
        <c:ser>
          <c:idx val="0"/>
          <c:order val="0"/>
          <c:tx>
            <c:strRef>
              <c:f>'19（問14）'!$BD$27</c:f>
              <c:strCache>
                <c:ptCount val="1"/>
                <c:pt idx="0">
                  <c:v>大・院卒</c:v>
                </c:pt>
              </c:strCache>
            </c:strRef>
          </c:tx>
          <c:spPr>
            <a:solidFill>
              <a:srgbClr val="FFFFFF"/>
            </a:solid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'19（問14）'!$BC$28:$BC$40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'19（問14）'!$BD$28:$BD$40</c:f>
              <c:numCache>
                <c:formatCode>0.0%</c:formatCode>
                <c:ptCount val="13"/>
                <c:pt idx="0">
                  <c:v>0</c:v>
                </c:pt>
                <c:pt idx="1">
                  <c:v>4.7619047619047616E-2</c:v>
                </c:pt>
                <c:pt idx="2">
                  <c:v>7.586206896551724E-2</c:v>
                </c:pt>
                <c:pt idx="3">
                  <c:v>0.23809523809523808</c:v>
                </c:pt>
                <c:pt idx="4">
                  <c:v>7.18232044198895E-2</c:v>
                </c:pt>
                <c:pt idx="5">
                  <c:v>0</c:v>
                </c:pt>
                <c:pt idx="6">
                  <c:v>0</c:v>
                </c:pt>
                <c:pt idx="7">
                  <c:v>4.7619047619047616E-2</c:v>
                </c:pt>
                <c:pt idx="8">
                  <c:v>7.0539419087136929E-2</c:v>
                </c:pt>
                <c:pt idx="9">
                  <c:v>7.6923076923076927E-2</c:v>
                </c:pt>
                <c:pt idx="10">
                  <c:v>0.15384615384615385</c:v>
                </c:pt>
                <c:pt idx="11">
                  <c:v>4.2105263157894736E-2</c:v>
                </c:pt>
                <c:pt idx="12">
                  <c:v>1.6877637130801686E-2</c:v>
                </c:pt>
              </c:numCache>
            </c:numRef>
          </c:val>
          <c:extLst>
            <c:ext xmlns:c16="http://schemas.microsoft.com/office/drawing/2014/chart" uri="{C3380CC4-5D6E-409C-BE32-E72D297353CC}">
              <c16:uniqueId val="{00000000-8BA2-48F0-8665-CA84CF7B1873}"/>
            </c:ext>
          </c:extLst>
        </c:ser>
        <c:ser>
          <c:idx val="1"/>
          <c:order val="1"/>
          <c:tx>
            <c:strRef>
              <c:f>'19（問14）'!$BE$27</c:f>
              <c:strCache>
                <c:ptCount val="1"/>
                <c:pt idx="0">
                  <c:v>短・専卒等</c:v>
                </c:pt>
              </c:strCache>
            </c:strRef>
          </c:tx>
          <c:spPr>
            <a:solidFill>
              <a:srgbClr val="C0C0C0"/>
            </a:solid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'19（問14）'!$BC$28:$BC$40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'19（問14）'!$BE$28:$BE$40</c:f>
              <c:numCache>
                <c:formatCode>0.0%</c:formatCode>
                <c:ptCount val="13"/>
                <c:pt idx="0">
                  <c:v>0</c:v>
                </c:pt>
                <c:pt idx="1">
                  <c:v>7.1428571428571425E-2</c:v>
                </c:pt>
                <c:pt idx="2">
                  <c:v>5.5172413793103448E-2</c:v>
                </c:pt>
                <c:pt idx="3">
                  <c:v>0.2857142857142857</c:v>
                </c:pt>
                <c:pt idx="4">
                  <c:v>0.1270718232044199</c:v>
                </c:pt>
                <c:pt idx="5">
                  <c:v>0</c:v>
                </c:pt>
                <c:pt idx="6">
                  <c:v>0</c:v>
                </c:pt>
                <c:pt idx="7">
                  <c:v>0</c:v>
                </c:pt>
                <c:pt idx="8">
                  <c:v>3.3195020746887967E-2</c:v>
                </c:pt>
                <c:pt idx="9">
                  <c:v>3.8461538461538464E-2</c:v>
                </c:pt>
                <c:pt idx="10">
                  <c:v>0.15384615384615385</c:v>
                </c:pt>
                <c:pt idx="11">
                  <c:v>3.6842105263157891E-2</c:v>
                </c:pt>
                <c:pt idx="12">
                  <c:v>8.4388185654008432E-3</c:v>
                </c:pt>
              </c:numCache>
            </c:numRef>
          </c:val>
          <c:extLst>
            <c:ext xmlns:c16="http://schemas.microsoft.com/office/drawing/2014/chart" uri="{C3380CC4-5D6E-409C-BE32-E72D297353CC}">
              <c16:uniqueId val="{00000001-8BA2-48F0-8665-CA84CF7B1873}"/>
            </c:ext>
          </c:extLst>
        </c:ser>
        <c:ser>
          <c:idx val="2"/>
          <c:order val="2"/>
          <c:tx>
            <c:strRef>
              <c:f>'19（問14）'!$BF$27</c:f>
              <c:strCache>
                <c:ptCount val="1"/>
                <c:pt idx="0">
                  <c:v>中・高卒</c:v>
                </c:pt>
              </c:strCache>
            </c:strRef>
          </c:tx>
          <c:spPr>
            <a:solidFill>
              <a:srgbClr val="000000"/>
            </a:solid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'19（問14）'!$BC$28:$BC$40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'19（問14）'!$BF$28:$BF$40</c:f>
              <c:numCache>
                <c:formatCode>0.0%</c:formatCode>
                <c:ptCount val="13"/>
                <c:pt idx="0">
                  <c:v>0</c:v>
                </c:pt>
                <c:pt idx="1">
                  <c:v>1.5873015873015872E-2</c:v>
                </c:pt>
                <c:pt idx="2">
                  <c:v>4.1379310344827586E-2</c:v>
                </c:pt>
                <c:pt idx="3">
                  <c:v>0</c:v>
                </c:pt>
                <c:pt idx="4">
                  <c:v>3.3149171270718231E-2</c:v>
                </c:pt>
                <c:pt idx="5">
                  <c:v>5.7142857142857141E-2</c:v>
                </c:pt>
                <c:pt idx="6">
                  <c:v>0</c:v>
                </c:pt>
                <c:pt idx="7">
                  <c:v>9.5238095238095233E-2</c:v>
                </c:pt>
                <c:pt idx="8">
                  <c:v>2.4896265560165973E-2</c:v>
                </c:pt>
                <c:pt idx="9">
                  <c:v>7.6923076923076927E-2</c:v>
                </c:pt>
                <c:pt idx="10">
                  <c:v>0</c:v>
                </c:pt>
                <c:pt idx="11">
                  <c:v>3.6842105263157891E-2</c:v>
                </c:pt>
                <c:pt idx="12">
                  <c:v>1.6877637130801686E-2</c:v>
                </c:pt>
              </c:numCache>
            </c:numRef>
          </c:val>
          <c:extLst>
            <c:ext xmlns:c16="http://schemas.microsoft.com/office/drawing/2014/chart" uri="{C3380CC4-5D6E-409C-BE32-E72D297353CC}">
              <c16:uniqueId val="{00000002-8BA2-48F0-8665-CA84CF7B1873}"/>
            </c:ext>
          </c:extLst>
        </c:ser>
        <c:dLbls>
          <c:showLegendKey val="0"/>
          <c:showVal val="0"/>
          <c:showCatName val="0"/>
          <c:showSerName val="0"/>
          <c:showPercent val="0"/>
          <c:showBubbleSize val="0"/>
        </c:dLbls>
        <c:gapWidth val="90"/>
        <c:overlap val="-30"/>
        <c:axId val="104907520"/>
        <c:axId val="104909056"/>
      </c:barChart>
      <c:catAx>
        <c:axId val="1049075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4909056"/>
        <c:crosses val="autoZero"/>
        <c:auto val="1"/>
        <c:lblAlgn val="ctr"/>
        <c:lblOffset val="100"/>
        <c:tickLblSkip val="1"/>
        <c:tickMarkSkip val="1"/>
        <c:noMultiLvlLbl val="0"/>
      </c:catAx>
      <c:valAx>
        <c:axId val="104909056"/>
        <c:scaling>
          <c:orientation val="minMax"/>
          <c:max val="0.70000000000000007"/>
        </c:scaling>
        <c:delete val="0"/>
        <c:axPos val="b"/>
        <c:numFmt formatCode="0.0%"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4907520"/>
        <c:crosses val="autoZero"/>
        <c:crossBetween val="between"/>
        <c:majorUnit val="0.1"/>
      </c:valAx>
      <c:spPr>
        <a:noFill/>
        <a:ln w="25400">
          <a:noFill/>
        </a:ln>
      </c:spPr>
    </c:plotArea>
    <c:legend>
      <c:legendPos val="r"/>
      <c:layout>
        <c:manualLayout>
          <c:xMode val="edge"/>
          <c:yMode val="edge"/>
          <c:x val="0.67586912065439675"/>
          <c:y val="0.46543778801843316"/>
          <c:w val="0.24233128834355833"/>
          <c:h val="0.1267281105990782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規模別（男性）</a:t>
            </a:r>
          </a:p>
        </c:rich>
      </c:tx>
      <c:layout>
        <c:manualLayout>
          <c:xMode val="edge"/>
          <c:yMode val="edge"/>
          <c:x val="0.37689969604863222"/>
          <c:y val="3.7593984962406013E-2"/>
        </c:manualLayout>
      </c:layout>
      <c:overlay val="0"/>
      <c:spPr>
        <a:noFill/>
        <a:ln w="25400">
          <a:noFill/>
        </a:ln>
      </c:spPr>
    </c:title>
    <c:autoTitleDeleted val="0"/>
    <c:plotArea>
      <c:layout>
        <c:manualLayout>
          <c:layoutTarget val="inner"/>
          <c:xMode val="edge"/>
          <c:yMode val="edge"/>
          <c:x val="0.1337386018237082"/>
          <c:y val="2.6315789473684209E-2"/>
          <c:w val="0.81762917933130697"/>
          <c:h val="0.88721804511278191"/>
        </c:manualLayout>
      </c:layout>
      <c:barChart>
        <c:barDir val="bar"/>
        <c:grouping val="clustered"/>
        <c:varyColors val="0"/>
        <c:ser>
          <c:idx val="0"/>
          <c:order val="0"/>
          <c:tx>
            <c:strRef>
              <c:f>'19（問14）'!$BD$44</c:f>
              <c:strCache>
                <c:ptCount val="1"/>
                <c:pt idx="0">
                  <c:v>大卒</c:v>
                </c:pt>
              </c:strCache>
            </c:strRef>
          </c:tx>
          <c:spPr>
            <a:solidFill>
              <a:srgbClr val="FFFFFF"/>
            </a:solidFill>
            <a:ln w="12700">
              <a:solidFill>
                <a:srgbClr val="000000"/>
              </a:solidFill>
              <a:prstDash val="solid"/>
            </a:ln>
          </c:spPr>
          <c:invertIfNegative val="0"/>
          <c:dLbls>
            <c:numFmt formatCode="0.0%;\-#;;" sourceLinked="0"/>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'19（問14）'!$BC$45:$BC$50</c:f>
              <c:strCache>
                <c:ptCount val="6"/>
                <c:pt idx="0">
                  <c:v>100人以上</c:v>
                </c:pt>
                <c:pt idx="1">
                  <c:v>50～99人</c:v>
                </c:pt>
                <c:pt idx="2">
                  <c:v>30～49人</c:v>
                </c:pt>
                <c:pt idx="3">
                  <c:v>10～29人</c:v>
                </c:pt>
                <c:pt idx="4">
                  <c:v>5～9人</c:v>
                </c:pt>
                <c:pt idx="5">
                  <c:v>1～4人</c:v>
                </c:pt>
              </c:strCache>
            </c:strRef>
          </c:cat>
          <c:val>
            <c:numRef>
              <c:f>'19（問14）'!$BD$45:$BD$50</c:f>
              <c:numCache>
                <c:formatCode>0.0%</c:formatCode>
                <c:ptCount val="6"/>
                <c:pt idx="0">
                  <c:v>0.47222222222222221</c:v>
                </c:pt>
                <c:pt idx="1">
                  <c:v>0.19047619047619047</c:v>
                </c:pt>
                <c:pt idx="2">
                  <c:v>3.5714285714285712E-2</c:v>
                </c:pt>
                <c:pt idx="3">
                  <c:v>3.3333333333333333E-2</c:v>
                </c:pt>
                <c:pt idx="4">
                  <c:v>7.5187969924812026E-3</c:v>
                </c:pt>
                <c:pt idx="5">
                  <c:v>0</c:v>
                </c:pt>
              </c:numCache>
            </c:numRef>
          </c:val>
          <c:extLst>
            <c:ext xmlns:c16="http://schemas.microsoft.com/office/drawing/2014/chart" uri="{C3380CC4-5D6E-409C-BE32-E72D297353CC}">
              <c16:uniqueId val="{00000000-B8C5-42FF-83BB-F43EB6EF69AE}"/>
            </c:ext>
          </c:extLst>
        </c:ser>
        <c:ser>
          <c:idx val="1"/>
          <c:order val="1"/>
          <c:tx>
            <c:strRef>
              <c:f>'19（問14）'!$BE$44</c:f>
              <c:strCache>
                <c:ptCount val="1"/>
                <c:pt idx="0">
                  <c:v>短大卒等</c:v>
                </c:pt>
              </c:strCache>
            </c:strRef>
          </c:tx>
          <c:spPr>
            <a:solidFill>
              <a:srgbClr val="C0C0C0"/>
            </a:solidFill>
            <a:ln w="12700">
              <a:solidFill>
                <a:srgbClr val="000000"/>
              </a:solidFill>
              <a:prstDash val="solid"/>
            </a:ln>
          </c:spPr>
          <c:invertIfNegative val="0"/>
          <c:dLbls>
            <c:numFmt formatCode="0.0%;\-#;;" sourceLinked="0"/>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'19（問14）'!$BC$45:$BC$50</c:f>
              <c:strCache>
                <c:ptCount val="6"/>
                <c:pt idx="0">
                  <c:v>100人以上</c:v>
                </c:pt>
                <c:pt idx="1">
                  <c:v>50～99人</c:v>
                </c:pt>
                <c:pt idx="2">
                  <c:v>30～49人</c:v>
                </c:pt>
                <c:pt idx="3">
                  <c:v>10～29人</c:v>
                </c:pt>
                <c:pt idx="4">
                  <c:v>5～9人</c:v>
                </c:pt>
                <c:pt idx="5">
                  <c:v>1～4人</c:v>
                </c:pt>
              </c:strCache>
            </c:strRef>
          </c:cat>
          <c:val>
            <c:numRef>
              <c:f>'19（問14）'!$BE$45:$BE$50</c:f>
              <c:numCache>
                <c:formatCode>0.0%</c:formatCode>
                <c:ptCount val="6"/>
                <c:pt idx="0">
                  <c:v>0.25</c:v>
                </c:pt>
                <c:pt idx="1">
                  <c:v>4.7619047619047616E-2</c:v>
                </c:pt>
                <c:pt idx="2">
                  <c:v>3.5714285714285712E-2</c:v>
                </c:pt>
                <c:pt idx="3">
                  <c:v>2.8888888888888888E-2</c:v>
                </c:pt>
                <c:pt idx="4">
                  <c:v>1.7543859649122806E-2</c:v>
                </c:pt>
                <c:pt idx="5">
                  <c:v>0</c:v>
                </c:pt>
              </c:numCache>
            </c:numRef>
          </c:val>
          <c:extLst>
            <c:ext xmlns:c16="http://schemas.microsoft.com/office/drawing/2014/chart" uri="{C3380CC4-5D6E-409C-BE32-E72D297353CC}">
              <c16:uniqueId val="{00000001-B8C5-42FF-83BB-F43EB6EF69AE}"/>
            </c:ext>
          </c:extLst>
        </c:ser>
        <c:ser>
          <c:idx val="2"/>
          <c:order val="2"/>
          <c:tx>
            <c:strRef>
              <c:f>'19（問14）'!$BF$44</c:f>
              <c:strCache>
                <c:ptCount val="1"/>
                <c:pt idx="0">
                  <c:v>高卒</c:v>
                </c:pt>
              </c:strCache>
            </c:strRef>
          </c:tx>
          <c:spPr>
            <a:solidFill>
              <a:srgbClr val="000000"/>
            </a:solidFill>
            <a:ln w="12700">
              <a:solidFill>
                <a:srgbClr val="000000"/>
              </a:solidFill>
              <a:prstDash val="solid"/>
            </a:ln>
          </c:spPr>
          <c:invertIfNegative val="0"/>
          <c:dLbls>
            <c:numFmt formatCode="0.0%;\-#;;" sourceLinked="0"/>
            <c:spPr>
              <a:noFill/>
              <a:ln w="2540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'19（問14）'!$BC$45:$BC$50</c:f>
              <c:strCache>
                <c:ptCount val="6"/>
                <c:pt idx="0">
                  <c:v>100人以上</c:v>
                </c:pt>
                <c:pt idx="1">
                  <c:v>50～99人</c:v>
                </c:pt>
                <c:pt idx="2">
                  <c:v>30～49人</c:v>
                </c:pt>
                <c:pt idx="3">
                  <c:v>10～29人</c:v>
                </c:pt>
                <c:pt idx="4">
                  <c:v>5～9人</c:v>
                </c:pt>
                <c:pt idx="5">
                  <c:v>1～4人</c:v>
                </c:pt>
              </c:strCache>
            </c:strRef>
          </c:cat>
          <c:val>
            <c:numRef>
              <c:f>'19（問14）'!$BF$45:$BF$50</c:f>
              <c:numCache>
                <c:formatCode>0.0%</c:formatCode>
                <c:ptCount val="6"/>
                <c:pt idx="0">
                  <c:v>0.20833333333333334</c:v>
                </c:pt>
                <c:pt idx="1">
                  <c:v>0.13095238095238096</c:v>
                </c:pt>
                <c:pt idx="2">
                  <c:v>8.9285714285714288E-2</c:v>
                </c:pt>
                <c:pt idx="3">
                  <c:v>4.6666666666666669E-2</c:v>
                </c:pt>
                <c:pt idx="4">
                  <c:v>1.2531328320802004E-2</c:v>
                </c:pt>
                <c:pt idx="5">
                  <c:v>6.2111801242236021E-3</c:v>
                </c:pt>
              </c:numCache>
            </c:numRef>
          </c:val>
          <c:extLst>
            <c:ext xmlns:c16="http://schemas.microsoft.com/office/drawing/2014/chart" uri="{C3380CC4-5D6E-409C-BE32-E72D297353CC}">
              <c16:uniqueId val="{00000002-B8C5-42FF-83BB-F43EB6EF69AE}"/>
            </c:ext>
          </c:extLst>
        </c:ser>
        <c:dLbls>
          <c:showLegendKey val="0"/>
          <c:showVal val="0"/>
          <c:showCatName val="0"/>
          <c:showSerName val="0"/>
          <c:showPercent val="0"/>
          <c:showBubbleSize val="0"/>
        </c:dLbls>
        <c:gapWidth val="90"/>
        <c:overlap val="-30"/>
        <c:axId val="111785088"/>
        <c:axId val="111786624"/>
      </c:barChart>
      <c:catAx>
        <c:axId val="1117850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111786624"/>
        <c:crosses val="autoZero"/>
        <c:auto val="1"/>
        <c:lblAlgn val="ctr"/>
        <c:lblOffset val="100"/>
        <c:tickLblSkip val="1"/>
        <c:tickMarkSkip val="1"/>
        <c:noMultiLvlLbl val="0"/>
      </c:catAx>
      <c:valAx>
        <c:axId val="111786624"/>
        <c:scaling>
          <c:orientation val="minMax"/>
        </c:scaling>
        <c:delete val="0"/>
        <c:axPos val="b"/>
        <c:numFmt formatCode="0.0%" sourceLinked="1"/>
        <c:majorTickMark val="in"/>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111785088"/>
        <c:crosses val="autoZero"/>
        <c:crossBetween val="between"/>
      </c:valAx>
      <c:spPr>
        <a:noFill/>
        <a:ln w="25400">
          <a:noFill/>
        </a:ln>
      </c:spPr>
    </c:plotArea>
    <c:legend>
      <c:legendPos val="r"/>
      <c:layout>
        <c:manualLayout>
          <c:xMode val="edge"/>
          <c:yMode val="edge"/>
          <c:x val="0.72847011144883489"/>
          <c:y val="0.40977443609022557"/>
          <c:w val="0.21884498480243164"/>
          <c:h val="0.2067669172932330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規模別（女性）</a:t>
            </a:r>
          </a:p>
        </c:rich>
      </c:tx>
      <c:layout>
        <c:manualLayout>
          <c:xMode val="edge"/>
          <c:yMode val="edge"/>
          <c:x val="0.37345776222416643"/>
          <c:y val="3.7593984962406013E-2"/>
        </c:manualLayout>
      </c:layout>
      <c:overlay val="0"/>
      <c:spPr>
        <a:noFill/>
        <a:ln w="25400">
          <a:noFill/>
        </a:ln>
      </c:spPr>
    </c:title>
    <c:autoTitleDeleted val="0"/>
    <c:plotArea>
      <c:layout>
        <c:manualLayout>
          <c:layoutTarget val="inner"/>
          <c:xMode val="edge"/>
          <c:yMode val="edge"/>
          <c:x val="0.13580287845678546"/>
          <c:y val="2.2556390977443608E-2"/>
          <c:w val="0.79938512546153262"/>
          <c:h val="0.89097744360902253"/>
        </c:manualLayout>
      </c:layout>
      <c:barChart>
        <c:barDir val="bar"/>
        <c:grouping val="clustered"/>
        <c:varyColors val="0"/>
        <c:ser>
          <c:idx val="0"/>
          <c:order val="0"/>
          <c:tx>
            <c:strRef>
              <c:f>'19（問14）'!$BD$54</c:f>
              <c:strCache>
                <c:ptCount val="1"/>
                <c:pt idx="0">
                  <c:v>大卒</c:v>
                </c:pt>
              </c:strCache>
            </c:strRef>
          </c:tx>
          <c:spPr>
            <a:solidFill>
              <a:srgbClr val="FFFFFF"/>
            </a:solidFill>
            <a:ln w="12700">
              <a:solidFill>
                <a:srgbClr val="000000"/>
              </a:solidFill>
              <a:prstDash val="solid"/>
            </a:ln>
          </c:spPr>
          <c:invertIfNegative val="0"/>
          <c:dLbls>
            <c:numFmt formatCode="0.0%;\-#;;" sourceLinked="0"/>
            <c:spPr>
              <a:noFill/>
              <a:ln w="25400">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'19（問14）'!$BC$55:$BC$60</c:f>
              <c:strCache>
                <c:ptCount val="6"/>
                <c:pt idx="0">
                  <c:v>100人以上</c:v>
                </c:pt>
                <c:pt idx="1">
                  <c:v>50～99人</c:v>
                </c:pt>
                <c:pt idx="2">
                  <c:v>30～49人</c:v>
                </c:pt>
                <c:pt idx="3">
                  <c:v>10～29人</c:v>
                </c:pt>
                <c:pt idx="4">
                  <c:v>5～9人</c:v>
                </c:pt>
                <c:pt idx="5">
                  <c:v>1～4人</c:v>
                </c:pt>
              </c:strCache>
            </c:strRef>
          </c:cat>
          <c:val>
            <c:numRef>
              <c:f>'19（問14）'!$BD$55:$BD$60</c:f>
              <c:numCache>
                <c:formatCode>0.0%</c:formatCode>
                <c:ptCount val="6"/>
                <c:pt idx="0">
                  <c:v>0.44444444444444442</c:v>
                </c:pt>
                <c:pt idx="1">
                  <c:v>0.25</c:v>
                </c:pt>
                <c:pt idx="2">
                  <c:v>4.4642857142857144E-2</c:v>
                </c:pt>
                <c:pt idx="3">
                  <c:v>2.6666666666666668E-2</c:v>
                </c:pt>
                <c:pt idx="4">
                  <c:v>7.5187969924812026E-3</c:v>
                </c:pt>
                <c:pt idx="5">
                  <c:v>6.2111801242236021E-3</c:v>
                </c:pt>
              </c:numCache>
            </c:numRef>
          </c:val>
          <c:extLst>
            <c:ext xmlns:c16="http://schemas.microsoft.com/office/drawing/2014/chart" uri="{C3380CC4-5D6E-409C-BE32-E72D297353CC}">
              <c16:uniqueId val="{00000000-0186-4F81-9703-75151A415109}"/>
            </c:ext>
          </c:extLst>
        </c:ser>
        <c:ser>
          <c:idx val="1"/>
          <c:order val="1"/>
          <c:tx>
            <c:strRef>
              <c:f>'19（問14）'!$BE$54</c:f>
              <c:strCache>
                <c:ptCount val="1"/>
                <c:pt idx="0">
                  <c:v>短大卒等</c:v>
                </c:pt>
              </c:strCache>
            </c:strRef>
          </c:tx>
          <c:spPr>
            <a:solidFill>
              <a:srgbClr val="C0C0C0"/>
            </a:solidFill>
            <a:ln w="12700">
              <a:solidFill>
                <a:srgbClr val="000000"/>
              </a:solidFill>
              <a:prstDash val="solid"/>
            </a:ln>
          </c:spPr>
          <c:invertIfNegative val="0"/>
          <c:dLbls>
            <c:numFmt formatCode="0.0%;\-#;;" sourceLinked="0"/>
            <c:spPr>
              <a:noFill/>
              <a:ln w="25400">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'19（問14）'!$BC$55:$BC$60</c:f>
              <c:strCache>
                <c:ptCount val="6"/>
                <c:pt idx="0">
                  <c:v>100人以上</c:v>
                </c:pt>
                <c:pt idx="1">
                  <c:v>50～99人</c:v>
                </c:pt>
                <c:pt idx="2">
                  <c:v>30～49人</c:v>
                </c:pt>
                <c:pt idx="3">
                  <c:v>10～29人</c:v>
                </c:pt>
                <c:pt idx="4">
                  <c:v>5～9人</c:v>
                </c:pt>
                <c:pt idx="5">
                  <c:v>1～4人</c:v>
                </c:pt>
              </c:strCache>
            </c:strRef>
          </c:cat>
          <c:val>
            <c:numRef>
              <c:f>'19（問14）'!$BE$55:$BE$60</c:f>
              <c:numCache>
                <c:formatCode>0.0%</c:formatCode>
                <c:ptCount val="6"/>
                <c:pt idx="0">
                  <c:v>0.2638888888888889</c:v>
                </c:pt>
                <c:pt idx="1">
                  <c:v>0.17857142857142858</c:v>
                </c:pt>
                <c:pt idx="2">
                  <c:v>7.1428571428571425E-2</c:v>
                </c:pt>
                <c:pt idx="3">
                  <c:v>0.04</c:v>
                </c:pt>
                <c:pt idx="4">
                  <c:v>2.5062656641604009E-2</c:v>
                </c:pt>
                <c:pt idx="5">
                  <c:v>1.2422360248447204E-2</c:v>
                </c:pt>
              </c:numCache>
            </c:numRef>
          </c:val>
          <c:extLst>
            <c:ext xmlns:c16="http://schemas.microsoft.com/office/drawing/2014/chart" uri="{C3380CC4-5D6E-409C-BE32-E72D297353CC}">
              <c16:uniqueId val="{00000001-0186-4F81-9703-75151A415109}"/>
            </c:ext>
          </c:extLst>
        </c:ser>
        <c:ser>
          <c:idx val="2"/>
          <c:order val="2"/>
          <c:tx>
            <c:strRef>
              <c:f>'19（問14）'!$BF$54</c:f>
              <c:strCache>
                <c:ptCount val="1"/>
                <c:pt idx="0">
                  <c:v>高卒</c:v>
                </c:pt>
              </c:strCache>
            </c:strRef>
          </c:tx>
          <c:spPr>
            <a:solidFill>
              <a:srgbClr val="000000"/>
            </a:solidFill>
            <a:ln w="12700">
              <a:solidFill>
                <a:srgbClr val="000000"/>
              </a:solidFill>
              <a:prstDash val="solid"/>
            </a:ln>
          </c:spPr>
          <c:invertIfNegative val="0"/>
          <c:dLbls>
            <c:numFmt formatCode="0.0%;\-#;;" sourceLinked="0"/>
            <c:spPr>
              <a:noFill/>
              <a:ln w="25400">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'19（問14）'!$BC$55:$BC$60</c:f>
              <c:strCache>
                <c:ptCount val="6"/>
                <c:pt idx="0">
                  <c:v>100人以上</c:v>
                </c:pt>
                <c:pt idx="1">
                  <c:v>50～99人</c:v>
                </c:pt>
                <c:pt idx="2">
                  <c:v>30～49人</c:v>
                </c:pt>
                <c:pt idx="3">
                  <c:v>10～29人</c:v>
                </c:pt>
                <c:pt idx="4">
                  <c:v>5～9人</c:v>
                </c:pt>
                <c:pt idx="5">
                  <c:v>1～4人</c:v>
                </c:pt>
              </c:strCache>
            </c:strRef>
          </c:cat>
          <c:val>
            <c:numRef>
              <c:f>'19（問14）'!$BF$55:$BF$60</c:f>
              <c:numCache>
                <c:formatCode>0.0%</c:formatCode>
                <c:ptCount val="6"/>
                <c:pt idx="0">
                  <c:v>0.18055555555555555</c:v>
                </c:pt>
                <c:pt idx="1">
                  <c:v>4.7619047619047616E-2</c:v>
                </c:pt>
                <c:pt idx="2">
                  <c:v>4.4642857142857144E-2</c:v>
                </c:pt>
                <c:pt idx="3">
                  <c:v>2.2222222222222223E-2</c:v>
                </c:pt>
                <c:pt idx="4">
                  <c:v>1.0025062656641603E-2</c:v>
                </c:pt>
                <c:pt idx="5">
                  <c:v>6.2111801242236021E-3</c:v>
                </c:pt>
              </c:numCache>
            </c:numRef>
          </c:val>
          <c:extLst>
            <c:ext xmlns:c16="http://schemas.microsoft.com/office/drawing/2014/chart" uri="{C3380CC4-5D6E-409C-BE32-E72D297353CC}">
              <c16:uniqueId val="{00000002-0186-4F81-9703-75151A415109}"/>
            </c:ext>
          </c:extLst>
        </c:ser>
        <c:dLbls>
          <c:showLegendKey val="0"/>
          <c:showVal val="0"/>
          <c:showCatName val="0"/>
          <c:showSerName val="0"/>
          <c:showPercent val="0"/>
          <c:showBubbleSize val="0"/>
        </c:dLbls>
        <c:gapWidth val="90"/>
        <c:overlap val="-30"/>
        <c:axId val="111846912"/>
        <c:axId val="111848448"/>
      </c:barChart>
      <c:catAx>
        <c:axId val="1118469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111848448"/>
        <c:crosses val="autoZero"/>
        <c:auto val="1"/>
        <c:lblAlgn val="ctr"/>
        <c:lblOffset val="100"/>
        <c:tickLblSkip val="1"/>
        <c:tickMarkSkip val="1"/>
        <c:noMultiLvlLbl val="0"/>
      </c:catAx>
      <c:valAx>
        <c:axId val="111848448"/>
        <c:scaling>
          <c:orientation val="minMax"/>
          <c:max val="0.5"/>
        </c:scaling>
        <c:delete val="0"/>
        <c:axPos val="b"/>
        <c:numFmt formatCode="0.0%" sourceLinked="1"/>
        <c:majorTickMark val="in"/>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111846912"/>
        <c:crosses val="autoZero"/>
        <c:crossBetween val="between"/>
        <c:majorUnit val="5.000000000000001E-2"/>
      </c:valAx>
      <c:spPr>
        <a:noFill/>
        <a:ln w="25400">
          <a:noFill/>
        </a:ln>
      </c:spPr>
    </c:plotArea>
    <c:legend>
      <c:legendPos val="r"/>
      <c:layout>
        <c:manualLayout>
          <c:xMode val="edge"/>
          <c:yMode val="edge"/>
          <c:x val="0.71605165095103851"/>
          <c:y val="0.41353383458646614"/>
          <c:w val="0.22222287028936194"/>
          <c:h val="0.206766917293233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12004287245444"/>
          <c:y val="0.26036588709993341"/>
          <c:w val="0.65273311897106112"/>
          <c:h val="0.62686871729592908"/>
        </c:manualLayout>
      </c:layout>
      <c:barChart>
        <c:barDir val="bar"/>
        <c:grouping val="clustered"/>
        <c:varyColors val="0"/>
        <c:ser>
          <c:idx val="0"/>
          <c:order val="0"/>
          <c:tx>
            <c:strRef>
              <c:f>'20（問14）'!$AV$5</c:f>
              <c:strCache>
                <c:ptCount val="1"/>
                <c:pt idx="0">
                  <c:v>大・院卒</c:v>
                </c:pt>
              </c:strCache>
            </c:strRef>
          </c:tx>
          <c:spPr>
            <a:noFill/>
            <a:ln w="12700">
              <a:solidFill>
                <a:srgbClr val="000000"/>
              </a:solidFill>
              <a:prstDash val="solid"/>
            </a:ln>
          </c:spPr>
          <c:invertIfNegative val="0"/>
          <c:dPt>
            <c:idx val="1"/>
            <c:invertIfNegative val="0"/>
            <c:bubble3D val="0"/>
            <c:extLst>
              <c:ext xmlns:c16="http://schemas.microsoft.com/office/drawing/2014/chart" uri="{C3380CC4-5D6E-409C-BE32-E72D297353CC}">
                <c16:uniqueId val="{00000000-3A7B-48A1-99F2-8B8CC87E349B}"/>
              </c:ext>
            </c:extLst>
          </c:dPt>
          <c:dPt>
            <c:idx val="2"/>
            <c:invertIfNegative val="0"/>
            <c:bubble3D val="0"/>
            <c:extLst>
              <c:ext xmlns:c16="http://schemas.microsoft.com/office/drawing/2014/chart" uri="{C3380CC4-5D6E-409C-BE32-E72D297353CC}">
                <c16:uniqueId val="{00000001-3A7B-48A1-99F2-8B8CC87E349B}"/>
              </c:ext>
            </c:extLst>
          </c:dPt>
          <c:dLbls>
            <c:dLbl>
              <c:idx val="0"/>
              <c:layout>
                <c:manualLayout>
                  <c:x val="4.8192014583385991E-2"/>
                  <c:y val="-3.3187464219809398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7B-48A1-99F2-8B8CC87E349B}"/>
                </c:ext>
              </c:extLst>
            </c:dLbl>
            <c:dLbl>
              <c:idx val="1"/>
              <c:layout>
                <c:manualLayout>
                  <c:x val="2.5341671519355822E-2"/>
                  <c:y val="4.6433033352622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7B-48A1-99F2-8B8CC87E349B}"/>
                </c:ext>
              </c:extLst>
            </c:dLbl>
            <c:dLbl>
              <c:idx val="2"/>
              <c:layout>
                <c:manualLayout>
                  <c:x val="3.9483842654716335E-2"/>
                  <c:y val="-3.3181578721263986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7B-48A1-99F2-8B8CC87E349B}"/>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'20（問14）'!$AU$6</c:f>
              <c:strCache>
                <c:ptCount val="1"/>
                <c:pt idx="0">
                  <c:v>全　体</c:v>
                </c:pt>
              </c:strCache>
            </c:strRef>
          </c:cat>
          <c:val>
            <c:numRef>
              <c:f>'20（問14）'!$AV$6</c:f>
              <c:numCache>
                <c:formatCode>#,###"円"</c:formatCode>
                <c:ptCount val="1"/>
                <c:pt idx="0">
                  <c:v>210308.41239608545</c:v>
                </c:pt>
              </c:numCache>
            </c:numRef>
          </c:val>
          <c:extLst>
            <c:ext xmlns:c16="http://schemas.microsoft.com/office/drawing/2014/chart" uri="{C3380CC4-5D6E-409C-BE32-E72D297353CC}">
              <c16:uniqueId val="{00000003-3A7B-48A1-99F2-8B8CC87E349B}"/>
            </c:ext>
          </c:extLst>
        </c:ser>
        <c:ser>
          <c:idx val="1"/>
          <c:order val="1"/>
          <c:tx>
            <c:strRef>
              <c:f>'20（問14）'!$AW$5</c:f>
              <c:strCache>
                <c:ptCount val="1"/>
                <c:pt idx="0">
                  <c:v>短・専卒等</c:v>
                </c:pt>
              </c:strCache>
            </c:strRef>
          </c:tx>
          <c:spPr>
            <a:solidFill>
              <a:schemeClr val="bg1">
                <a:lumMod val="75000"/>
              </a:schemeClr>
            </a:solidFill>
            <a:ln>
              <a:solidFill>
                <a:schemeClr val="tx1"/>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'20（問14）'!$AU$6</c:f>
              <c:strCache>
                <c:ptCount val="1"/>
                <c:pt idx="0">
                  <c:v>全　体</c:v>
                </c:pt>
              </c:strCache>
            </c:strRef>
          </c:cat>
          <c:val>
            <c:numRef>
              <c:f>'20（問14）'!$AW$6</c:f>
              <c:numCache>
                <c:formatCode>#,###"円"</c:formatCode>
                <c:ptCount val="1"/>
                <c:pt idx="0">
                  <c:v>197931.43911373048</c:v>
                </c:pt>
              </c:numCache>
            </c:numRef>
          </c:val>
          <c:extLst>
            <c:ext xmlns:c16="http://schemas.microsoft.com/office/drawing/2014/chart" uri="{C3380CC4-5D6E-409C-BE32-E72D297353CC}">
              <c16:uniqueId val="{00000004-3A7B-48A1-99F2-8B8CC87E349B}"/>
            </c:ext>
          </c:extLst>
        </c:ser>
        <c:ser>
          <c:idx val="2"/>
          <c:order val="2"/>
          <c:tx>
            <c:strRef>
              <c:f>'20（問14）'!$AX$5</c:f>
              <c:strCache>
                <c:ptCount val="1"/>
                <c:pt idx="0">
                  <c:v>中・高卒</c:v>
                </c:pt>
              </c:strCache>
            </c:strRef>
          </c:tx>
          <c:spPr>
            <a:solidFill>
              <a:schemeClr val="tx1"/>
            </a:solid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'20（問14）'!$AU$6</c:f>
              <c:strCache>
                <c:ptCount val="1"/>
                <c:pt idx="0">
                  <c:v>全　体</c:v>
                </c:pt>
              </c:strCache>
            </c:strRef>
          </c:cat>
          <c:val>
            <c:numRef>
              <c:f>'20（問14）'!$AX$6</c:f>
              <c:numCache>
                <c:formatCode>#,###"円"</c:formatCode>
                <c:ptCount val="1"/>
                <c:pt idx="0">
                  <c:v>181986.80376388659</c:v>
                </c:pt>
              </c:numCache>
            </c:numRef>
          </c:val>
          <c:extLst>
            <c:ext xmlns:c16="http://schemas.microsoft.com/office/drawing/2014/chart" uri="{C3380CC4-5D6E-409C-BE32-E72D297353CC}">
              <c16:uniqueId val="{00000005-3A7B-48A1-99F2-8B8CC87E349B}"/>
            </c:ext>
          </c:extLst>
        </c:ser>
        <c:dLbls>
          <c:showLegendKey val="0"/>
          <c:showVal val="0"/>
          <c:showCatName val="0"/>
          <c:showSerName val="0"/>
          <c:showPercent val="0"/>
          <c:showBubbleSize val="0"/>
        </c:dLbls>
        <c:gapWidth val="150"/>
        <c:overlap val="-73"/>
        <c:axId val="104200832"/>
        <c:axId val="104214912"/>
      </c:barChart>
      <c:catAx>
        <c:axId val="10420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214912"/>
        <c:crosses val="autoZero"/>
        <c:auto val="1"/>
        <c:lblAlgn val="ctr"/>
        <c:lblOffset val="100"/>
        <c:tickLblSkip val="1"/>
        <c:tickMarkSkip val="1"/>
        <c:noMultiLvlLbl val="0"/>
      </c:catAx>
      <c:valAx>
        <c:axId val="104214912"/>
        <c:scaling>
          <c:orientation val="minMax"/>
          <c:max val="210000"/>
          <c:min val="0"/>
        </c:scaling>
        <c:delete val="0"/>
        <c:axPos val="b"/>
        <c:numFmt formatCode="#,###&quot;円&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200832"/>
        <c:crosses val="autoZero"/>
        <c:crossBetween val="between"/>
        <c:majorUnit val="50000"/>
        <c:minorUnit val="25000"/>
      </c:valAx>
      <c:spPr>
        <a:noFill/>
        <a:ln w="25400">
          <a:noFill/>
        </a:ln>
      </c:spPr>
    </c:plotArea>
    <c:legend>
      <c:legendPos val="r"/>
      <c:layout>
        <c:manualLayout>
          <c:xMode val="edge"/>
          <c:yMode val="edge"/>
          <c:x val="0.74413719185423366"/>
          <c:y val="1.7997153340907013E-2"/>
          <c:w val="0.23871382636655947"/>
          <c:h val="0.3006557762369256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常用従業員比率　女性</a:t>
            </a:r>
          </a:p>
        </c:rich>
      </c:tx>
      <c:layout>
        <c:manualLayout>
          <c:xMode val="edge"/>
          <c:yMode val="edge"/>
          <c:x val="0.24698795180722891"/>
          <c:y val="3.6866359447004608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1586345381526104"/>
          <c:y val="0.17818788780434705"/>
          <c:w val="0.52610441767068272"/>
          <c:h val="0.80491696602440832"/>
        </c:manualLayout>
      </c:layout>
      <c:pie3DChart>
        <c:varyColors val="1"/>
        <c:ser>
          <c:idx val="0"/>
          <c:order val="0"/>
          <c:tx>
            <c:strRef>
              <c:f>'2（問2）'!$AC$22</c:f>
              <c:strCache>
                <c:ptCount val="1"/>
                <c:pt idx="0">
                  <c:v>女性</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1-0A84-4589-BD96-86789E6C2094}"/>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0A84-4589-BD96-86789E6C2094}"/>
              </c:ext>
            </c:extLst>
          </c:dPt>
          <c:dLbls>
            <c:dLbl>
              <c:idx val="0"/>
              <c:layout>
                <c:manualLayout>
                  <c:x val="4.0238891835852955E-2"/>
                  <c:y val="0.17124901972591153"/>
                </c:manualLayout>
              </c:layout>
              <c:numFmt formatCode="0.0%" sourceLinked="0"/>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20923701190160471"/>
                      <c:h val="0.1834543180655496"/>
                    </c:manualLayout>
                  </c15:layout>
                </c:ext>
                <c:ext xmlns:c16="http://schemas.microsoft.com/office/drawing/2014/chart" uri="{C3380CC4-5D6E-409C-BE32-E72D297353CC}">
                  <c16:uniqueId val="{00000001-0A84-4589-BD96-86789E6C2094}"/>
                </c:ext>
              </c:extLst>
            </c:dLbl>
            <c:dLbl>
              <c:idx val="1"/>
              <c:layout>
                <c:manualLayout>
                  <c:x val="1.203190715618379E-2"/>
                  <c:y val="-0.1946650217109958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84-4589-BD96-86789E6C2094}"/>
                </c:ext>
              </c:extLst>
            </c:dLbl>
            <c:numFmt formatCode="0.0%" sourceLinked="0"/>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'2（問2）'!$AD$20:$AE$20</c:f>
              <c:strCache>
                <c:ptCount val="2"/>
                <c:pt idx="0">
                  <c:v>常用従業員</c:v>
                </c:pt>
                <c:pt idx="1">
                  <c:v>それ以外</c:v>
                </c:pt>
              </c:strCache>
            </c:strRef>
          </c:cat>
          <c:val>
            <c:numRef>
              <c:f>'2（問2）'!$AD$22:$AE$22</c:f>
              <c:numCache>
                <c:formatCode>0.0%</c:formatCode>
                <c:ptCount val="2"/>
                <c:pt idx="0">
                  <c:v>0.51967407560208345</c:v>
                </c:pt>
                <c:pt idx="1">
                  <c:v>0.48032592439791655</c:v>
                </c:pt>
              </c:numCache>
            </c:numRef>
          </c:val>
          <c:extLst>
            <c:ext xmlns:c16="http://schemas.microsoft.com/office/drawing/2014/chart" uri="{C3380CC4-5D6E-409C-BE32-E72D297353CC}">
              <c16:uniqueId val="{00000004-0A84-4589-BD96-86789E6C2094}"/>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0983935742971882"/>
          <c:y val="0.12442589837560628"/>
          <c:w val="0.24208835341365464"/>
          <c:h val="0.185658405602525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6385573791227902"/>
          <c:y val="1.2145748987854251E-2"/>
        </c:manualLayout>
      </c:layout>
      <c:overlay val="0"/>
      <c:spPr>
        <a:noFill/>
        <a:ln w="25400">
          <a:noFill/>
        </a:ln>
      </c:spPr>
    </c:title>
    <c:autoTitleDeleted val="0"/>
    <c:plotArea>
      <c:layout>
        <c:manualLayout>
          <c:layoutTarget val="inner"/>
          <c:xMode val="edge"/>
          <c:yMode val="edge"/>
          <c:x val="0.1144579154934549"/>
          <c:y val="8.0971659919028341E-2"/>
          <c:w val="0.85241026538546671"/>
          <c:h val="0.8663967611336032"/>
        </c:manualLayout>
      </c:layout>
      <c:barChart>
        <c:barDir val="bar"/>
        <c:grouping val="clustered"/>
        <c:varyColors val="0"/>
        <c:ser>
          <c:idx val="0"/>
          <c:order val="0"/>
          <c:tx>
            <c:strRef>
              <c:f>'20（問14）'!$AV$10</c:f>
              <c:strCache>
                <c:ptCount val="1"/>
                <c:pt idx="0">
                  <c:v>大・院卒</c:v>
                </c:pt>
              </c:strCache>
            </c:strRef>
          </c:tx>
          <c:spPr>
            <a:solidFill>
              <a:schemeClr val="bg1"/>
            </a:solidFill>
            <a:ln w="12700">
              <a:solidFill>
                <a:srgbClr val="000000"/>
              </a:solidFill>
              <a:prstDash val="solid"/>
            </a:ln>
          </c:spPr>
          <c:invertIfNegative val="0"/>
          <c:dLbls>
            <c:dLbl>
              <c:idx val="0"/>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0-4B03-48E1-9533-0297CFA70CCD}"/>
                </c:ext>
              </c:extLst>
            </c:dLbl>
            <c:dLbl>
              <c:idx val="5"/>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1-4B03-48E1-9533-0297CFA70CCD}"/>
                </c:ext>
              </c:extLst>
            </c:dLbl>
            <c:dLbl>
              <c:idx val="6"/>
              <c:layout>
                <c:manualLayout>
                  <c:x val="3.9821667910179253E-3"/>
                  <c:y val="0"/>
                </c:manualLayout>
              </c:layout>
              <c:numFmt formatCode="##,##0&quot;円&quot;;\-#;;" sourceLinked="0"/>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03-48E1-9533-0297CFA70CCD}"/>
                </c:ext>
              </c:extLst>
            </c:dLbl>
            <c:dLbl>
              <c:idx val="7"/>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3-4B03-48E1-9533-0297CFA70CCD}"/>
                </c:ext>
              </c:extLst>
            </c:dLbl>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'20（問14）'!$AU$11:$AU$23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'20（問14）'!$AV$11:$AV$23</c:f>
              <c:numCache>
                <c:formatCode>#,###"円"</c:formatCode>
                <c:ptCount val="13"/>
                <c:pt idx="0">
                  <c:v>0</c:v>
                </c:pt>
                <c:pt idx="1">
                  <c:v>211784.77600554781</c:v>
                </c:pt>
                <c:pt idx="2">
                  <c:v>211363.54755175312</c:v>
                </c:pt>
                <c:pt idx="3">
                  <c:v>211991.81818181821</c:v>
                </c:pt>
                <c:pt idx="4">
                  <c:v>208127.60291060293</c:v>
                </c:pt>
                <c:pt idx="5">
                  <c:v>0</c:v>
                </c:pt>
                <c:pt idx="6">
                  <c:v>0</c:v>
                </c:pt>
                <c:pt idx="7">
                  <c:v>220812.5</c:v>
                </c:pt>
                <c:pt idx="8">
                  <c:v>212574.56701940036</c:v>
                </c:pt>
                <c:pt idx="9">
                  <c:v>187175</c:v>
                </c:pt>
                <c:pt idx="10">
                  <c:v>213513.33333333337</c:v>
                </c:pt>
                <c:pt idx="11">
                  <c:v>210334.12190476191</c:v>
                </c:pt>
                <c:pt idx="12">
                  <c:v>211121.125</c:v>
                </c:pt>
              </c:numCache>
            </c:numRef>
          </c:val>
          <c:extLst>
            <c:ext xmlns:c16="http://schemas.microsoft.com/office/drawing/2014/chart" uri="{C3380CC4-5D6E-409C-BE32-E72D297353CC}">
              <c16:uniqueId val="{00000004-4B03-48E1-9533-0297CFA70CCD}"/>
            </c:ext>
          </c:extLst>
        </c:ser>
        <c:ser>
          <c:idx val="1"/>
          <c:order val="1"/>
          <c:tx>
            <c:strRef>
              <c:f>'20（問14）'!$AW$10</c:f>
              <c:strCache>
                <c:ptCount val="1"/>
                <c:pt idx="0">
                  <c:v>短・専卒等</c:v>
                </c:pt>
              </c:strCache>
            </c:strRef>
          </c:tx>
          <c:spPr>
            <a:solidFill>
              <a:schemeClr val="bg1">
                <a:lumMod val="75000"/>
              </a:schemeClr>
            </a:solidFill>
            <a:ln w="12700">
              <a:solidFill>
                <a:srgbClr val="000000"/>
              </a:solidFill>
              <a:prstDash val="solid"/>
            </a:ln>
          </c:spPr>
          <c:invertIfNegative val="0"/>
          <c:dLbls>
            <c:dLbl>
              <c:idx val="0"/>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5-4B03-48E1-9533-0297CFA70CCD}"/>
                </c:ext>
              </c:extLst>
            </c:dLbl>
            <c:dLbl>
              <c:idx val="5"/>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6-4B03-48E1-9533-0297CFA70CCD}"/>
                </c:ext>
              </c:extLst>
            </c:dLbl>
            <c:dLbl>
              <c:idx val="6"/>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7-4B03-48E1-9533-0297CFA70CCD}"/>
                </c:ext>
              </c:extLst>
            </c:dLbl>
            <c:dLbl>
              <c:idx val="7"/>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8-4B03-48E1-9533-0297CFA70CCD}"/>
                </c:ext>
              </c:extLst>
            </c:dLbl>
            <c:dLbl>
              <c:idx val="9"/>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9-4B03-48E1-9533-0297CFA70CCD}"/>
                </c:ext>
              </c:extLst>
            </c:dLbl>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'20（問14）'!$AU$11:$AU$23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'20（問14）'!$AW$11:$AW$23</c:f>
              <c:numCache>
                <c:formatCode>#,###"円"</c:formatCode>
                <c:ptCount val="13"/>
                <c:pt idx="0">
                  <c:v>0</c:v>
                </c:pt>
                <c:pt idx="1">
                  <c:v>193710.02200000003</c:v>
                </c:pt>
                <c:pt idx="2">
                  <c:v>196647.91666666669</c:v>
                </c:pt>
                <c:pt idx="3">
                  <c:v>201167.89297658866</c:v>
                </c:pt>
                <c:pt idx="4">
                  <c:v>205885.85840375588</c:v>
                </c:pt>
                <c:pt idx="5">
                  <c:v>0</c:v>
                </c:pt>
                <c:pt idx="6">
                  <c:v>0</c:v>
                </c:pt>
                <c:pt idx="7">
                  <c:v>0</c:v>
                </c:pt>
                <c:pt idx="8">
                  <c:v>201219.47770386795</c:v>
                </c:pt>
                <c:pt idx="9">
                  <c:v>176500</c:v>
                </c:pt>
                <c:pt idx="10">
                  <c:v>193000</c:v>
                </c:pt>
                <c:pt idx="11">
                  <c:v>179450.62111801241</c:v>
                </c:pt>
                <c:pt idx="12">
                  <c:v>203391.01587301592</c:v>
                </c:pt>
              </c:numCache>
            </c:numRef>
          </c:val>
          <c:extLst>
            <c:ext xmlns:c16="http://schemas.microsoft.com/office/drawing/2014/chart" uri="{C3380CC4-5D6E-409C-BE32-E72D297353CC}">
              <c16:uniqueId val="{0000000A-4B03-48E1-9533-0297CFA70CCD}"/>
            </c:ext>
          </c:extLst>
        </c:ser>
        <c:ser>
          <c:idx val="2"/>
          <c:order val="2"/>
          <c:tx>
            <c:strRef>
              <c:f>'20（問14）'!$AX$10</c:f>
              <c:strCache>
                <c:ptCount val="1"/>
                <c:pt idx="0">
                  <c:v>中・高卒</c:v>
                </c:pt>
              </c:strCache>
            </c:strRef>
          </c:tx>
          <c:spPr>
            <a:solidFill>
              <a:srgbClr val="000000"/>
            </a:solidFill>
            <a:ln w="12700">
              <a:solidFill>
                <a:srgbClr val="000000"/>
              </a:solidFill>
              <a:prstDash val="solid"/>
            </a:ln>
          </c:spPr>
          <c:invertIfNegative val="0"/>
          <c:dLbls>
            <c:dLbl>
              <c:idx val="0"/>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B-4B03-48E1-9533-0297CFA70CCD}"/>
                </c:ext>
              </c:extLst>
            </c:dLbl>
            <c:dLbl>
              <c:idx val="3"/>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C-4B03-48E1-9533-0297CFA70CCD}"/>
                </c:ext>
              </c:extLst>
            </c:dLbl>
            <c:dLbl>
              <c:idx val="6"/>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D-4B03-48E1-9533-0297CFA70CCD}"/>
                </c:ext>
              </c:extLst>
            </c:dLbl>
            <c:dLbl>
              <c:idx val="7"/>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E-4B03-48E1-9533-0297CFA70CCD}"/>
                </c:ext>
              </c:extLst>
            </c:dLbl>
            <c:dLbl>
              <c:idx val="9"/>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F-4B03-48E1-9533-0297CFA70CCD}"/>
                </c:ext>
              </c:extLst>
            </c:dLbl>
            <c:dLbl>
              <c:idx val="10"/>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10-4B03-48E1-9533-0297CFA70CCD}"/>
                </c:ext>
              </c:extLst>
            </c:dLbl>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'20（問14）'!$AU$11:$AU$23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'20（問14）'!$AX$11:$AX$23</c:f>
              <c:numCache>
                <c:formatCode>#,###"円"</c:formatCode>
                <c:ptCount val="13"/>
                <c:pt idx="0">
                  <c:v>0</c:v>
                </c:pt>
                <c:pt idx="1">
                  <c:v>196000</c:v>
                </c:pt>
                <c:pt idx="2">
                  <c:v>181934.38541666666</c:v>
                </c:pt>
                <c:pt idx="3">
                  <c:v>0</c:v>
                </c:pt>
                <c:pt idx="4">
                  <c:v>173149</c:v>
                </c:pt>
                <c:pt idx="5">
                  <c:v>211514</c:v>
                </c:pt>
                <c:pt idx="6">
                  <c:v>0</c:v>
                </c:pt>
                <c:pt idx="7">
                  <c:v>168746.66666666666</c:v>
                </c:pt>
                <c:pt idx="8">
                  <c:v>180509.64458247065</c:v>
                </c:pt>
                <c:pt idx="9">
                  <c:v>174125</c:v>
                </c:pt>
                <c:pt idx="10">
                  <c:v>0</c:v>
                </c:pt>
                <c:pt idx="11">
                  <c:v>174259.63750000001</c:v>
                </c:pt>
                <c:pt idx="12">
                  <c:v>187884.01315789475</c:v>
                </c:pt>
              </c:numCache>
            </c:numRef>
          </c:val>
          <c:extLst>
            <c:ext xmlns:c16="http://schemas.microsoft.com/office/drawing/2014/chart" uri="{C3380CC4-5D6E-409C-BE32-E72D297353CC}">
              <c16:uniqueId val="{00000011-4B03-48E1-9533-0297CFA70CCD}"/>
            </c:ext>
          </c:extLst>
        </c:ser>
        <c:dLbls>
          <c:showLegendKey val="0"/>
          <c:showVal val="0"/>
          <c:showCatName val="0"/>
          <c:showSerName val="0"/>
          <c:showPercent val="0"/>
          <c:showBubbleSize val="0"/>
        </c:dLbls>
        <c:gapWidth val="120"/>
        <c:overlap val="-51"/>
        <c:axId val="104293120"/>
        <c:axId val="104294656"/>
      </c:barChart>
      <c:catAx>
        <c:axId val="1042931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4294656"/>
        <c:crosses val="autoZero"/>
        <c:auto val="1"/>
        <c:lblAlgn val="ctr"/>
        <c:lblOffset val="100"/>
        <c:tickLblSkip val="1"/>
        <c:tickMarkSkip val="1"/>
        <c:noMultiLvlLbl val="0"/>
      </c:catAx>
      <c:valAx>
        <c:axId val="104294656"/>
        <c:scaling>
          <c:orientation val="minMax"/>
        </c:scaling>
        <c:delete val="0"/>
        <c:axPos val="b"/>
        <c:numFmt formatCode="#,###&quot;円&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4293120"/>
        <c:crosses val="autoZero"/>
        <c:crossBetween val="between"/>
      </c:valAx>
      <c:spPr>
        <a:noFill/>
        <a:ln w="25400">
          <a:noFill/>
        </a:ln>
      </c:spPr>
    </c:plotArea>
    <c:legend>
      <c:legendPos val="r"/>
      <c:layout>
        <c:manualLayout>
          <c:xMode val="edge"/>
          <c:yMode val="edge"/>
          <c:x val="0.84186810233058218"/>
          <c:y val="0.50337381916329282"/>
          <c:w val="0.11897606172722386"/>
          <c:h val="0.1113360323886640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694707305730928"/>
          <c:y val="3.7735849056603774E-3"/>
        </c:manualLayout>
      </c:layout>
      <c:overlay val="0"/>
      <c:spPr>
        <a:noFill/>
        <a:ln w="25400">
          <a:noFill/>
        </a:ln>
      </c:spPr>
    </c:title>
    <c:autoTitleDeleted val="0"/>
    <c:plotArea>
      <c:layout>
        <c:manualLayout>
          <c:layoutTarget val="inner"/>
          <c:xMode val="edge"/>
          <c:yMode val="edge"/>
          <c:x val="0.11679553569317348"/>
          <c:y val="6.5225864948699599E-2"/>
          <c:w val="0.84384508118237556"/>
          <c:h val="0.86792612751718656"/>
        </c:manualLayout>
      </c:layout>
      <c:barChart>
        <c:barDir val="bar"/>
        <c:grouping val="clustered"/>
        <c:varyColors val="0"/>
        <c:ser>
          <c:idx val="0"/>
          <c:order val="0"/>
          <c:tx>
            <c:strRef>
              <c:f>'20（問14）'!$AV$27</c:f>
              <c:strCache>
                <c:ptCount val="1"/>
                <c:pt idx="0">
                  <c:v>大・院卒</c:v>
                </c:pt>
              </c:strCache>
            </c:strRef>
          </c:tx>
          <c:spPr>
            <a:solidFill>
              <a:srgbClr val="FFFFFF"/>
            </a:solidFill>
            <a:ln w="12700">
              <a:solidFill>
                <a:srgbClr val="000000"/>
              </a:solidFill>
              <a:prstDash val="solid"/>
            </a:ln>
          </c:spPr>
          <c:invertIfNegative val="0"/>
          <c:dLbls>
            <c:dLbl>
              <c:idx val="3"/>
              <c:layout>
                <c:manualLayout>
                  <c:x val="-2.580700828309616E-2"/>
                  <c:y val="4.6254386174349495E-2"/>
                </c:manualLayout>
              </c:layout>
              <c:numFmt formatCode="##,##0&quot;円&quot;;\-#;;" sourceLinked="0"/>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26-49FC-85AB-AD5A0E2F19BF}"/>
                </c:ext>
              </c:extLst>
            </c:dLbl>
            <c:dLbl>
              <c:idx val="5"/>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1-BC26-49FC-85AB-AD5A0E2F19BF}"/>
                </c:ext>
              </c:extLst>
            </c:dLbl>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'20（問14）'!$AU$28:$AU$33</c:f>
              <c:strCache>
                <c:ptCount val="6"/>
                <c:pt idx="0">
                  <c:v>100人以上</c:v>
                </c:pt>
                <c:pt idx="1">
                  <c:v>50～99人</c:v>
                </c:pt>
                <c:pt idx="2">
                  <c:v>30～49人</c:v>
                </c:pt>
                <c:pt idx="3">
                  <c:v>10～29人</c:v>
                </c:pt>
                <c:pt idx="4">
                  <c:v>5～9人</c:v>
                </c:pt>
                <c:pt idx="5">
                  <c:v>1～4人</c:v>
                </c:pt>
              </c:strCache>
            </c:strRef>
          </c:cat>
          <c:val>
            <c:numRef>
              <c:f>'20（問14）'!$AV$28:$AV$33</c:f>
              <c:numCache>
                <c:formatCode>#,###"円"</c:formatCode>
                <c:ptCount val="6"/>
                <c:pt idx="0">
                  <c:v>209951.19483747068</c:v>
                </c:pt>
                <c:pt idx="1">
                  <c:v>208184.60526315789</c:v>
                </c:pt>
                <c:pt idx="2">
                  <c:v>211509.75</c:v>
                </c:pt>
                <c:pt idx="3">
                  <c:v>210096.63025210085</c:v>
                </c:pt>
                <c:pt idx="4">
                  <c:v>224666.66666666666</c:v>
                </c:pt>
                <c:pt idx="5">
                  <c:v>215000</c:v>
                </c:pt>
              </c:numCache>
            </c:numRef>
          </c:val>
          <c:extLst>
            <c:ext xmlns:c16="http://schemas.microsoft.com/office/drawing/2014/chart" uri="{C3380CC4-5D6E-409C-BE32-E72D297353CC}">
              <c16:uniqueId val="{00000002-BC26-49FC-85AB-AD5A0E2F19BF}"/>
            </c:ext>
          </c:extLst>
        </c:ser>
        <c:ser>
          <c:idx val="1"/>
          <c:order val="1"/>
          <c:tx>
            <c:strRef>
              <c:f>'20（問14）'!$AW$27</c:f>
              <c:strCache>
                <c:ptCount val="1"/>
                <c:pt idx="0">
                  <c:v>短・専卒等</c:v>
                </c:pt>
              </c:strCache>
            </c:strRef>
          </c:tx>
          <c:spPr>
            <a:solidFill>
              <a:srgbClr val="C0C0C0"/>
            </a:solidFill>
            <a:ln w="12700">
              <a:solidFill>
                <a:srgbClr val="000000"/>
              </a:solidFill>
              <a:prstDash val="solid"/>
            </a:ln>
          </c:spPr>
          <c:invertIfNegative val="0"/>
          <c:dLbls>
            <c:dLbl>
              <c:idx val="5"/>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3-BC26-49FC-85AB-AD5A0E2F19BF}"/>
                </c:ext>
              </c:extLst>
            </c:dLbl>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'20（問14）'!$AU$28:$AU$33</c:f>
              <c:strCache>
                <c:ptCount val="6"/>
                <c:pt idx="0">
                  <c:v>100人以上</c:v>
                </c:pt>
                <c:pt idx="1">
                  <c:v>50～99人</c:v>
                </c:pt>
                <c:pt idx="2">
                  <c:v>30～49人</c:v>
                </c:pt>
                <c:pt idx="3">
                  <c:v>10～29人</c:v>
                </c:pt>
                <c:pt idx="4">
                  <c:v>5～9人</c:v>
                </c:pt>
                <c:pt idx="5">
                  <c:v>1～4人</c:v>
                </c:pt>
              </c:strCache>
            </c:strRef>
          </c:cat>
          <c:val>
            <c:numRef>
              <c:f>'20（問14）'!$AW$28:$AW$33</c:f>
              <c:numCache>
                <c:formatCode>#,###"円"</c:formatCode>
                <c:ptCount val="6"/>
                <c:pt idx="0">
                  <c:v>195574.61408233937</c:v>
                </c:pt>
                <c:pt idx="1">
                  <c:v>198641.92857142858</c:v>
                </c:pt>
                <c:pt idx="2">
                  <c:v>192685.87555555554</c:v>
                </c:pt>
                <c:pt idx="3">
                  <c:v>202070.17593528816</c:v>
                </c:pt>
                <c:pt idx="4">
                  <c:v>202102.02020202021</c:v>
                </c:pt>
                <c:pt idx="5">
                  <c:v>185000</c:v>
                </c:pt>
              </c:numCache>
            </c:numRef>
          </c:val>
          <c:extLst>
            <c:ext xmlns:c16="http://schemas.microsoft.com/office/drawing/2014/chart" uri="{C3380CC4-5D6E-409C-BE32-E72D297353CC}">
              <c16:uniqueId val="{00000004-BC26-49FC-85AB-AD5A0E2F19BF}"/>
            </c:ext>
          </c:extLst>
        </c:ser>
        <c:ser>
          <c:idx val="2"/>
          <c:order val="2"/>
          <c:tx>
            <c:strRef>
              <c:f>'20（問14）'!$AX$27</c:f>
              <c:strCache>
                <c:ptCount val="1"/>
                <c:pt idx="0">
                  <c:v>中・高卒</c:v>
                </c:pt>
              </c:strCache>
            </c:strRef>
          </c:tx>
          <c:spPr>
            <a:solidFill>
              <a:srgbClr val="000000"/>
            </a:solidFill>
            <a:ln w="12700">
              <a:solidFill>
                <a:srgbClr val="000000"/>
              </a:solidFill>
              <a:prstDash val="solid"/>
            </a:ln>
          </c:spPr>
          <c:invertIfNegative val="0"/>
          <c:dLbls>
            <c:dLbl>
              <c:idx val="5"/>
              <c:numFmt formatCode="##,##0&quot;円&quot;;\-#;;" sourceLinked="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5-BC26-49FC-85AB-AD5A0E2F19BF}"/>
                </c:ext>
              </c:extLst>
            </c:dLbl>
            <c:numFmt formatCode="##,##0&quot;円&quot;;\-#;;"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'20（問14）'!$AU$28:$AU$33</c:f>
              <c:strCache>
                <c:ptCount val="6"/>
                <c:pt idx="0">
                  <c:v>100人以上</c:v>
                </c:pt>
                <c:pt idx="1">
                  <c:v>50～99人</c:v>
                </c:pt>
                <c:pt idx="2">
                  <c:v>30～49人</c:v>
                </c:pt>
                <c:pt idx="3">
                  <c:v>10～29人</c:v>
                </c:pt>
                <c:pt idx="4">
                  <c:v>5～9人</c:v>
                </c:pt>
                <c:pt idx="5">
                  <c:v>1～4人</c:v>
                </c:pt>
              </c:strCache>
            </c:strRef>
          </c:cat>
          <c:val>
            <c:numRef>
              <c:f>'20（問14）'!$AX$28:$AX$33</c:f>
              <c:numCache>
                <c:formatCode>#,###"円"</c:formatCode>
                <c:ptCount val="6"/>
                <c:pt idx="0">
                  <c:v>178080.26890681006</c:v>
                </c:pt>
                <c:pt idx="1">
                  <c:v>175052.23214285716</c:v>
                </c:pt>
                <c:pt idx="2">
                  <c:v>180965.1157894737</c:v>
                </c:pt>
                <c:pt idx="3">
                  <c:v>189903.16558441558</c:v>
                </c:pt>
                <c:pt idx="4">
                  <c:v>178750</c:v>
                </c:pt>
                <c:pt idx="5">
                  <c:v>210000</c:v>
                </c:pt>
              </c:numCache>
            </c:numRef>
          </c:val>
          <c:extLst>
            <c:ext xmlns:c16="http://schemas.microsoft.com/office/drawing/2014/chart" uri="{C3380CC4-5D6E-409C-BE32-E72D297353CC}">
              <c16:uniqueId val="{00000006-BC26-49FC-85AB-AD5A0E2F19BF}"/>
            </c:ext>
          </c:extLst>
        </c:ser>
        <c:dLbls>
          <c:showLegendKey val="0"/>
          <c:showVal val="0"/>
          <c:showCatName val="0"/>
          <c:showSerName val="0"/>
          <c:showPercent val="0"/>
          <c:showBubbleSize val="0"/>
        </c:dLbls>
        <c:gapWidth val="30"/>
        <c:overlap val="-40"/>
        <c:axId val="104331904"/>
        <c:axId val="104345984"/>
      </c:barChart>
      <c:catAx>
        <c:axId val="1043319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ＭＳ Ｐゴシック"/>
                <a:ea typeface="ＭＳ Ｐゴシック"/>
                <a:cs typeface="ＭＳ Ｐゴシック"/>
              </a:defRPr>
            </a:pPr>
            <a:endParaRPr lang="ja-JP"/>
          </a:p>
        </c:txPr>
        <c:crossAx val="104345984"/>
        <c:crosses val="autoZero"/>
        <c:auto val="1"/>
        <c:lblAlgn val="ctr"/>
        <c:lblOffset val="100"/>
        <c:tickLblSkip val="1"/>
        <c:tickMarkSkip val="1"/>
        <c:noMultiLvlLbl val="0"/>
      </c:catAx>
      <c:valAx>
        <c:axId val="104345984"/>
        <c:scaling>
          <c:orientation val="minMax"/>
        </c:scaling>
        <c:delete val="0"/>
        <c:axPos val="b"/>
        <c:numFmt formatCode="#,###&quot;円&quot;" sourceLinked="1"/>
        <c:majorTickMark val="in"/>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ＭＳ Ｐゴシック"/>
                <a:ea typeface="ＭＳ Ｐゴシック"/>
                <a:cs typeface="ＭＳ Ｐゴシック"/>
              </a:defRPr>
            </a:pPr>
            <a:endParaRPr lang="ja-JP"/>
          </a:p>
        </c:txPr>
        <c:crossAx val="104331904"/>
        <c:crosses val="autoZero"/>
        <c:crossBetween val="between"/>
      </c:valAx>
      <c:spPr>
        <a:noFill/>
        <a:ln w="25400">
          <a:noFill/>
        </a:ln>
      </c:spPr>
    </c:plotArea>
    <c:legend>
      <c:legendPos val="r"/>
      <c:layout>
        <c:manualLayout>
          <c:xMode val="edge"/>
          <c:yMode val="edge"/>
          <c:x val="0.8683696294719917"/>
          <c:y val="0.3654894774516822"/>
          <c:w val="0.11861877625657158"/>
          <c:h val="0.2075475659882136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55267332029356198"/>
          <c:y val="3.6666793462411404E-2"/>
        </c:manualLayout>
      </c:layout>
      <c:overlay val="0"/>
      <c:spPr>
        <a:noFill/>
        <a:ln w="25400">
          <a:noFill/>
        </a:ln>
      </c:spPr>
      <c:txPr>
        <a:bodyPr/>
        <a:lstStyle/>
        <a:p>
          <a:pPr>
            <a:defRPr sz="10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0.20479736690150521"/>
          <c:y val="0.16500000000000001"/>
          <c:w val="0.54022586897566549"/>
          <c:h val="0.78166666666666662"/>
        </c:manualLayout>
      </c:layout>
      <c:pie3DChart>
        <c:varyColors val="1"/>
        <c:ser>
          <c:idx val="0"/>
          <c:order val="0"/>
          <c:tx>
            <c:strRef>
              <c:f>'21（問8）'!$BC$6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13B3-4CFE-89AC-4D2D65D17BBC}"/>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13B3-4CFE-89AC-4D2D65D17BBC}"/>
              </c:ext>
            </c:extLst>
          </c:dPt>
          <c:dPt>
            <c:idx val="2"/>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13B3-4CFE-89AC-4D2D65D17BBC}"/>
              </c:ext>
            </c:extLst>
          </c:dPt>
          <c:dPt>
            <c:idx val="3"/>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13B3-4CFE-89AC-4D2D65D17BBC}"/>
              </c:ext>
            </c:extLst>
          </c:dPt>
          <c:dLbls>
            <c:dLbl>
              <c:idx val="0"/>
              <c:layout>
                <c:manualLayout>
                  <c:x val="1.2552953173846745E-2"/>
                  <c:y val="0.164357208972066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3B3-4CFE-89AC-4D2D65D17BBC}"/>
                </c:ext>
              </c:extLst>
            </c:dLbl>
            <c:dLbl>
              <c:idx val="1"/>
              <c:layout>
                <c:manualLayout>
                  <c:x val="-0.13177591654546367"/>
                  <c:y val="-3.133376443886661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3B3-4CFE-89AC-4D2D65D17BBC}"/>
                </c:ext>
              </c:extLst>
            </c:dLbl>
            <c:dLbl>
              <c:idx val="2"/>
              <c:layout>
                <c:manualLayout>
                  <c:x val="-9.4079943828677473E-2"/>
                  <c:y val="4.16701535496468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3B3-4CFE-89AC-4D2D65D17BBC}"/>
                </c:ext>
              </c:extLst>
            </c:dLbl>
            <c:dLbl>
              <c:idx val="3"/>
              <c:layout>
                <c:manualLayout>
                  <c:x val="-2.8665806406306234E-2"/>
                  <c:y val="-1.24782152230971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3B3-4CFE-89AC-4D2D65D17BBC}"/>
                </c:ext>
              </c:extLst>
            </c:dLbl>
            <c:numFmt formatCode="0.0%" sourceLinked="0"/>
            <c:spPr>
              <a:noFill/>
              <a:ln w="25400">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'21（問8）'!$BD$5:$BG$5</c:f>
              <c:strCache>
                <c:ptCount val="4"/>
                <c:pt idx="0">
                  <c:v>文書</c:v>
                </c:pt>
                <c:pt idx="1">
                  <c:v>口頭</c:v>
                </c:pt>
                <c:pt idx="2">
                  <c:v>通知せず</c:v>
                </c:pt>
                <c:pt idx="3">
                  <c:v>無回答</c:v>
                </c:pt>
              </c:strCache>
            </c:strRef>
          </c:cat>
          <c:val>
            <c:numRef>
              <c:f>'21（問8）'!$BD$6:$BG$6</c:f>
              <c:numCache>
                <c:formatCode>0.0%</c:formatCode>
                <c:ptCount val="4"/>
                <c:pt idx="0">
                  <c:v>0.5293657008613939</c:v>
                </c:pt>
                <c:pt idx="1">
                  <c:v>0.19577133907595928</c:v>
                </c:pt>
                <c:pt idx="2">
                  <c:v>7.0477682067345337E-2</c:v>
                </c:pt>
                <c:pt idx="3">
                  <c:v>0.20438527799530148</c:v>
                </c:pt>
              </c:numCache>
            </c:numRef>
          </c:val>
          <c:extLst>
            <c:ext xmlns:c16="http://schemas.microsoft.com/office/drawing/2014/chart" uri="{C3380CC4-5D6E-409C-BE32-E72D297353CC}">
              <c16:uniqueId val="{00000008-13B3-4CFE-89AC-4D2D65D17BBC}"/>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8916963405052076"/>
          <c:y val="9.0000126795744734E-2"/>
          <c:w val="0.18507815503953728"/>
          <c:h val="0.3777975579139564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7957671705560251"/>
          <c:y val="8.7489063867016627E-3"/>
        </c:manualLayout>
      </c:layout>
      <c:overlay val="0"/>
      <c:spPr>
        <a:noFill/>
        <a:ln w="25400">
          <a:noFill/>
        </a:ln>
      </c:spPr>
    </c:title>
    <c:autoTitleDeleted val="0"/>
    <c:plotArea>
      <c:layout>
        <c:manualLayout>
          <c:layoutTarget val="inner"/>
          <c:xMode val="edge"/>
          <c:yMode val="edge"/>
          <c:x val="0.12556741499578572"/>
          <c:y val="7.3491002017209081E-2"/>
          <c:w val="0.7473530482881704"/>
          <c:h val="0.85826991641526307"/>
        </c:manualLayout>
      </c:layout>
      <c:barChart>
        <c:barDir val="bar"/>
        <c:grouping val="percentStacked"/>
        <c:varyColors val="0"/>
        <c:ser>
          <c:idx val="0"/>
          <c:order val="0"/>
          <c:tx>
            <c:strRef>
              <c:f>'21（問8）'!$BD$10</c:f>
              <c:strCache>
                <c:ptCount val="1"/>
                <c:pt idx="0">
                  <c:v>文書</c:v>
                </c:pt>
              </c:strCache>
            </c:strRef>
          </c:tx>
          <c:spPr>
            <a:solidFill>
              <a:srgbClr val="FFFFFF"/>
            </a:solidFill>
            <a:ln w="12700">
              <a:solidFill>
                <a:srgbClr val="000000"/>
              </a:solidFill>
              <a:prstDash val="solid"/>
            </a:ln>
          </c:spPr>
          <c:invertIfNegative val="0"/>
          <c:dLbls>
            <c:numFmt formatCode="0.0%;\-#;;" sourceLinked="0"/>
            <c:spPr>
              <a:no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'21（問8）'!$BD$11:$BD$23</c:f>
              <c:numCache>
                <c:formatCode>0.0%</c:formatCode>
                <c:ptCount val="13"/>
                <c:pt idx="0">
                  <c:v>0</c:v>
                </c:pt>
                <c:pt idx="1">
                  <c:v>0.53968253968253965</c:v>
                </c:pt>
                <c:pt idx="2">
                  <c:v>0.48275862068965519</c:v>
                </c:pt>
                <c:pt idx="3">
                  <c:v>0.7142857142857143</c:v>
                </c:pt>
                <c:pt idx="4">
                  <c:v>0.76243093922651939</c:v>
                </c:pt>
                <c:pt idx="5">
                  <c:v>0.54285714285714282</c:v>
                </c:pt>
                <c:pt idx="6">
                  <c:v>0.5714285714285714</c:v>
                </c:pt>
                <c:pt idx="7">
                  <c:v>0.52380952380952384</c:v>
                </c:pt>
                <c:pt idx="8">
                  <c:v>0.49166666666666664</c:v>
                </c:pt>
                <c:pt idx="9">
                  <c:v>0.69230769230769229</c:v>
                </c:pt>
                <c:pt idx="10">
                  <c:v>0.76923076923076927</c:v>
                </c:pt>
                <c:pt idx="11">
                  <c:v>0.5368421052631579</c:v>
                </c:pt>
                <c:pt idx="12">
                  <c:v>0.33755274261603374</c:v>
                </c:pt>
              </c:numCache>
            </c:numRef>
          </c:val>
          <c:extLst>
            <c:ext xmlns:c16="http://schemas.microsoft.com/office/drawing/2014/chart" uri="{C3380CC4-5D6E-409C-BE32-E72D297353CC}">
              <c16:uniqueId val="{00000000-D479-4A6C-B833-F6CEF83DE021}"/>
            </c:ext>
          </c:extLst>
        </c:ser>
        <c:ser>
          <c:idx val="1"/>
          <c:order val="1"/>
          <c:tx>
            <c:strRef>
              <c:f>'21（問8）'!$BE$10</c:f>
              <c:strCache>
                <c:ptCount val="1"/>
                <c:pt idx="0">
                  <c:v>口頭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7"/>
              <c:layout>
                <c:manualLayout>
                  <c:x val="-3.0055587405801091E-3"/>
                  <c:y val="-3.836066585688325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9-4A6C-B833-F6CEF83DE021}"/>
                </c:ext>
              </c:extLst>
            </c:dLbl>
            <c:numFmt formatCode="0.0%;\-#;;" sourceLinked="0"/>
            <c:spPr>
              <a:solidFill>
                <a:sysClr val="window" lastClr="FFFFFF"/>
              </a:solidFill>
              <a:ln w="3175">
                <a:solidFill>
                  <a:sysClr val="windowText" lastClr="000000"/>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'21（問8）'!$BE$11:$BE$23</c:f>
              <c:numCache>
                <c:formatCode>0.0%</c:formatCode>
                <c:ptCount val="13"/>
                <c:pt idx="0">
                  <c:v>0</c:v>
                </c:pt>
                <c:pt idx="1">
                  <c:v>0.17460317460317459</c:v>
                </c:pt>
                <c:pt idx="2">
                  <c:v>0.24827586206896551</c:v>
                </c:pt>
                <c:pt idx="3">
                  <c:v>0.16666666666666666</c:v>
                </c:pt>
                <c:pt idx="4">
                  <c:v>0.16574585635359115</c:v>
                </c:pt>
                <c:pt idx="5">
                  <c:v>0.34285714285714286</c:v>
                </c:pt>
                <c:pt idx="6">
                  <c:v>0.14285714285714285</c:v>
                </c:pt>
                <c:pt idx="7">
                  <c:v>9.5238095238095233E-2</c:v>
                </c:pt>
                <c:pt idx="8">
                  <c:v>0.22083333333333333</c:v>
                </c:pt>
                <c:pt idx="9">
                  <c:v>3.8461538461538464E-2</c:v>
                </c:pt>
                <c:pt idx="10">
                  <c:v>7.6923076923076927E-2</c:v>
                </c:pt>
                <c:pt idx="11">
                  <c:v>0.23157894736842105</c:v>
                </c:pt>
                <c:pt idx="12">
                  <c:v>0.16455696202531644</c:v>
                </c:pt>
              </c:numCache>
            </c:numRef>
          </c:val>
          <c:extLst>
            <c:ext xmlns:c16="http://schemas.microsoft.com/office/drawing/2014/chart" uri="{C3380CC4-5D6E-409C-BE32-E72D297353CC}">
              <c16:uniqueId val="{00000002-D479-4A6C-B833-F6CEF83DE021}"/>
            </c:ext>
          </c:extLst>
        </c:ser>
        <c:ser>
          <c:idx val="2"/>
          <c:order val="2"/>
          <c:tx>
            <c:strRef>
              <c:f>'21（問8）'!$BF$10</c:f>
              <c:strCache>
                <c:ptCount val="1"/>
                <c:pt idx="0">
                  <c:v>通知せず</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9974729662607339E-2"/>
                  <c:y val="-1.108422204988921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79-4A6C-B833-F6CEF83DE021}"/>
                </c:ext>
              </c:extLst>
            </c:dLbl>
            <c:dLbl>
              <c:idx val="7"/>
              <c:layout>
                <c:manualLayout>
                  <c:x val="2.5163496015343013E-3"/>
                  <c:y val="-3.83574100481534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9-4A6C-B833-F6CEF83DE021}"/>
                </c:ext>
              </c:extLst>
            </c:dLbl>
            <c:numFmt formatCode="0.0%;\-#;;" sourceLinked="0"/>
            <c:spPr>
              <a:solidFill>
                <a:sysClr val="window" lastClr="FFFFFF"/>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'21（問8）'!$BF$11:$BF$23</c:f>
              <c:numCache>
                <c:formatCode>0.0%</c:formatCode>
                <c:ptCount val="13"/>
                <c:pt idx="0">
                  <c:v>0</c:v>
                </c:pt>
                <c:pt idx="1">
                  <c:v>5.5555555555555552E-2</c:v>
                </c:pt>
                <c:pt idx="2">
                  <c:v>6.2068965517241378E-2</c:v>
                </c:pt>
                <c:pt idx="3">
                  <c:v>0</c:v>
                </c:pt>
                <c:pt idx="4">
                  <c:v>5.5248618784530384E-3</c:v>
                </c:pt>
                <c:pt idx="5">
                  <c:v>5.7142857142857141E-2</c:v>
                </c:pt>
                <c:pt idx="6">
                  <c:v>9.5238095238095233E-2</c:v>
                </c:pt>
                <c:pt idx="7">
                  <c:v>0</c:v>
                </c:pt>
                <c:pt idx="8">
                  <c:v>9.583333333333334E-2</c:v>
                </c:pt>
                <c:pt idx="9">
                  <c:v>3.8461538461538464E-2</c:v>
                </c:pt>
                <c:pt idx="10">
                  <c:v>0</c:v>
                </c:pt>
                <c:pt idx="11">
                  <c:v>4.736842105263158E-2</c:v>
                </c:pt>
                <c:pt idx="12">
                  <c:v>0.15189873417721519</c:v>
                </c:pt>
              </c:numCache>
            </c:numRef>
          </c:val>
          <c:extLst>
            <c:ext xmlns:c16="http://schemas.microsoft.com/office/drawing/2014/chart" uri="{C3380CC4-5D6E-409C-BE32-E72D297353CC}">
              <c16:uniqueId val="{00000005-D479-4A6C-B833-F6CEF83DE021}"/>
            </c:ext>
          </c:extLst>
        </c:ser>
        <c:ser>
          <c:idx val="3"/>
          <c:order val="3"/>
          <c:tx>
            <c:strRef>
              <c:f>'21（問8）'!$BG$10</c:f>
              <c:strCache>
                <c:ptCount val="1"/>
                <c:pt idx="0">
                  <c:v>無回答</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9974729662607339E-2"/>
                  <c:y val="-2.80638905363034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9-4A6C-B833-F6CEF83DE021}"/>
                </c:ext>
              </c:extLst>
            </c:dLbl>
            <c:numFmt formatCode="0.0%;\-#;;" sourceLinked="0"/>
            <c:spPr>
              <a:solidFill>
                <a:sysClr val="window" lastClr="FFFFFF"/>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'21（問8）'!$BG$11:$BG$23</c:f>
              <c:numCache>
                <c:formatCode>0.0%</c:formatCode>
                <c:ptCount val="13"/>
                <c:pt idx="0">
                  <c:v>0</c:v>
                </c:pt>
                <c:pt idx="1">
                  <c:v>0.23015873015873015</c:v>
                </c:pt>
                <c:pt idx="2">
                  <c:v>0.20689655172413793</c:v>
                </c:pt>
                <c:pt idx="3">
                  <c:v>0.11904761904761904</c:v>
                </c:pt>
                <c:pt idx="4">
                  <c:v>6.6298342541436461E-2</c:v>
                </c:pt>
                <c:pt idx="5">
                  <c:v>5.7142857142857141E-2</c:v>
                </c:pt>
                <c:pt idx="6">
                  <c:v>0.19047619047619047</c:v>
                </c:pt>
                <c:pt idx="7">
                  <c:v>0.38095238095238093</c:v>
                </c:pt>
                <c:pt idx="8">
                  <c:v>0.19166666666666668</c:v>
                </c:pt>
                <c:pt idx="9">
                  <c:v>0.23076923076923078</c:v>
                </c:pt>
                <c:pt idx="10">
                  <c:v>0.15384615384615385</c:v>
                </c:pt>
                <c:pt idx="11">
                  <c:v>0.18421052631578946</c:v>
                </c:pt>
                <c:pt idx="12">
                  <c:v>0.34599156118143459</c:v>
                </c:pt>
              </c:numCache>
            </c:numRef>
          </c:val>
          <c:extLst>
            <c:ext xmlns:c16="http://schemas.microsoft.com/office/drawing/2014/chart" uri="{C3380CC4-5D6E-409C-BE32-E72D297353CC}">
              <c16:uniqueId val="{00000007-D479-4A6C-B833-F6CEF83DE021}"/>
            </c:ext>
          </c:extLst>
        </c:ser>
        <c:dLbls>
          <c:showLegendKey val="0"/>
          <c:showVal val="0"/>
          <c:showCatName val="0"/>
          <c:showSerName val="0"/>
          <c:showPercent val="0"/>
          <c:showBubbleSize val="0"/>
        </c:dLbls>
        <c:gapWidth val="30"/>
        <c:overlap val="100"/>
        <c:axId val="111663360"/>
        <c:axId val="101191680"/>
      </c:barChart>
      <c:catAx>
        <c:axId val="1116633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01191680"/>
        <c:crosses val="autoZero"/>
        <c:auto val="1"/>
        <c:lblAlgn val="ctr"/>
        <c:lblOffset val="100"/>
        <c:tickLblSkip val="1"/>
        <c:tickMarkSkip val="1"/>
        <c:noMultiLvlLbl val="0"/>
      </c:catAx>
      <c:valAx>
        <c:axId val="10119168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1663360"/>
        <c:crosses val="autoZero"/>
        <c:crossBetween val="between"/>
      </c:valAx>
      <c:spPr>
        <a:solidFill>
          <a:srgbClr val="FFFFFF"/>
        </a:solidFill>
        <a:ln w="12700">
          <a:solidFill>
            <a:srgbClr val="FFFFFF"/>
          </a:solidFill>
          <a:prstDash val="solid"/>
        </a:ln>
      </c:spPr>
    </c:plotArea>
    <c:legend>
      <c:legendPos val="r"/>
      <c:layout>
        <c:manualLayout>
          <c:xMode val="edge"/>
          <c:yMode val="edge"/>
          <c:x val="0.88804904681922325"/>
          <c:y val="0.26246774271326317"/>
          <c:w val="0.10438729198184571"/>
          <c:h val="0.4304472964501485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6817046805319551"/>
          <c:y val="2.6315789473684209E-2"/>
        </c:manualLayout>
      </c:layout>
      <c:overlay val="0"/>
      <c:spPr>
        <a:noFill/>
        <a:ln w="25400">
          <a:noFill/>
        </a:ln>
      </c:spPr>
    </c:title>
    <c:autoTitleDeleted val="0"/>
    <c:plotArea>
      <c:layout>
        <c:manualLayout>
          <c:layoutTarget val="inner"/>
          <c:xMode val="edge"/>
          <c:yMode val="edge"/>
          <c:x val="0.10375939849624061"/>
          <c:y val="0.15789514261704002"/>
          <c:w val="0.75187969924812026"/>
          <c:h val="0.70526497035611213"/>
        </c:manualLayout>
      </c:layout>
      <c:barChart>
        <c:barDir val="bar"/>
        <c:grouping val="percentStacked"/>
        <c:varyColors val="0"/>
        <c:ser>
          <c:idx val="0"/>
          <c:order val="0"/>
          <c:tx>
            <c:strRef>
              <c:f>'21（問8）'!$BD$28</c:f>
              <c:strCache>
                <c:ptCount val="1"/>
                <c:pt idx="0">
                  <c:v>文書</c:v>
                </c:pt>
              </c:strCache>
            </c:strRef>
          </c:tx>
          <c:spPr>
            <a:solidFill>
              <a:srgbClr val="FFFFFF"/>
            </a:solidFill>
            <a:ln w="12700">
              <a:solidFill>
                <a:srgbClr val="000000"/>
              </a:solidFill>
              <a:prstDash val="solid"/>
            </a:ln>
          </c:spPr>
          <c:invertIfNegative val="0"/>
          <c:dLbls>
            <c:numFmt formatCode="0.0%;\-#;;" sourceLinked="0"/>
            <c:spPr>
              <a:no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'21（問8）'!$BC$29:$BC$34</c:f>
              <c:strCache>
                <c:ptCount val="6"/>
                <c:pt idx="0">
                  <c:v>100人以上</c:v>
                </c:pt>
                <c:pt idx="1">
                  <c:v>50～99人</c:v>
                </c:pt>
                <c:pt idx="2">
                  <c:v>30～49人</c:v>
                </c:pt>
                <c:pt idx="3">
                  <c:v>10～29人</c:v>
                </c:pt>
                <c:pt idx="4">
                  <c:v>5～9人</c:v>
                </c:pt>
                <c:pt idx="5">
                  <c:v>1～4人</c:v>
                </c:pt>
              </c:strCache>
            </c:strRef>
          </c:cat>
          <c:val>
            <c:numRef>
              <c:f>'21（問8）'!$BD$29:$BD$34</c:f>
              <c:numCache>
                <c:formatCode>0.0%</c:formatCode>
                <c:ptCount val="6"/>
                <c:pt idx="0">
                  <c:v>0.86111111111111116</c:v>
                </c:pt>
                <c:pt idx="1">
                  <c:v>0.79761904761904767</c:v>
                </c:pt>
                <c:pt idx="2">
                  <c:v>0.78378378378378377</c:v>
                </c:pt>
                <c:pt idx="3">
                  <c:v>0.59111111111111114</c:v>
                </c:pt>
                <c:pt idx="4">
                  <c:v>0.36842105263157893</c:v>
                </c:pt>
                <c:pt idx="5">
                  <c:v>0.29192546583850931</c:v>
                </c:pt>
              </c:numCache>
            </c:numRef>
          </c:val>
          <c:extLst>
            <c:ext xmlns:c16="http://schemas.microsoft.com/office/drawing/2014/chart" uri="{C3380CC4-5D6E-409C-BE32-E72D297353CC}">
              <c16:uniqueId val="{00000000-5F83-4176-A27B-313C5734B347}"/>
            </c:ext>
          </c:extLst>
        </c:ser>
        <c:ser>
          <c:idx val="1"/>
          <c:order val="1"/>
          <c:tx>
            <c:strRef>
              <c:f>'21（問8）'!$BE$28</c:f>
              <c:strCache>
                <c:ptCount val="1"/>
                <c:pt idx="0">
                  <c:v>口頭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00751879699248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83-4176-A27B-313C5734B347}"/>
                </c:ext>
              </c:extLst>
            </c:dLbl>
            <c:dLbl>
              <c:idx val="1"/>
              <c:layout>
                <c:manualLayout>
                  <c:x val="-2.0050125313283208E-3"/>
                  <c:y val="-7.01754385964912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83-4176-A27B-313C5734B347}"/>
                </c:ext>
              </c:extLst>
            </c:dLbl>
            <c:numFmt formatCode="0.0%;\-#;;" sourceLinked="0"/>
            <c:spPr>
              <a:solidFill>
                <a:sysClr val="window" lastClr="FFFFFF"/>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'21（問8）'!$BC$29:$BC$34</c:f>
              <c:strCache>
                <c:ptCount val="6"/>
                <c:pt idx="0">
                  <c:v>100人以上</c:v>
                </c:pt>
                <c:pt idx="1">
                  <c:v>50～99人</c:v>
                </c:pt>
                <c:pt idx="2">
                  <c:v>30～49人</c:v>
                </c:pt>
                <c:pt idx="3">
                  <c:v>10～29人</c:v>
                </c:pt>
                <c:pt idx="4">
                  <c:v>5～9人</c:v>
                </c:pt>
                <c:pt idx="5">
                  <c:v>1～4人</c:v>
                </c:pt>
              </c:strCache>
            </c:strRef>
          </c:cat>
          <c:val>
            <c:numRef>
              <c:f>'21（問8）'!$BE$29:$BE$34</c:f>
              <c:numCache>
                <c:formatCode>0.0%</c:formatCode>
                <c:ptCount val="6"/>
                <c:pt idx="0">
                  <c:v>6.9444444444444448E-2</c:v>
                </c:pt>
                <c:pt idx="1">
                  <c:v>5.9523809523809521E-2</c:v>
                </c:pt>
                <c:pt idx="2">
                  <c:v>9.0090090090090086E-2</c:v>
                </c:pt>
                <c:pt idx="3">
                  <c:v>0.16444444444444445</c:v>
                </c:pt>
                <c:pt idx="4">
                  <c:v>0.2907268170426065</c:v>
                </c:pt>
                <c:pt idx="5">
                  <c:v>0.2484472049689441</c:v>
                </c:pt>
              </c:numCache>
            </c:numRef>
          </c:val>
          <c:extLst>
            <c:ext xmlns:c16="http://schemas.microsoft.com/office/drawing/2014/chart" uri="{C3380CC4-5D6E-409C-BE32-E72D297353CC}">
              <c16:uniqueId val="{00000003-5F83-4176-A27B-313C5734B347}"/>
            </c:ext>
          </c:extLst>
        </c:ser>
        <c:ser>
          <c:idx val="2"/>
          <c:order val="2"/>
          <c:tx>
            <c:strRef>
              <c:f>'21（問8）'!$BF$28</c:f>
              <c:strCache>
                <c:ptCount val="1"/>
                <c:pt idx="0">
                  <c:v>通知せず</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726786811223065E-3"/>
                  <c:y val="1.08114380439287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83-4176-A27B-313C5734B347}"/>
                </c:ext>
              </c:extLst>
            </c:dLbl>
            <c:dLbl>
              <c:idx val="2"/>
              <c:layout>
                <c:manualLayout>
                  <c:x val="2.22897669706180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04-4358-90AE-B772C5908661}"/>
                </c:ext>
              </c:extLst>
            </c:dLbl>
            <c:dLbl>
              <c:idx val="3"/>
              <c:layout>
                <c:manualLayout>
                  <c:x val="2.9767331715114332E-3"/>
                  <c:y val="-3.33310716226590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83-4176-A27B-313C5734B347}"/>
                </c:ext>
              </c:extLst>
            </c:dLbl>
            <c:numFmt formatCode="0.0%;\-#;;" sourceLinked="0"/>
            <c:spPr>
              <a:solidFill>
                <a:sysClr val="window" lastClr="FFFFFF"/>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'21（問8）'!$BC$29:$BC$34</c:f>
              <c:strCache>
                <c:ptCount val="6"/>
                <c:pt idx="0">
                  <c:v>100人以上</c:v>
                </c:pt>
                <c:pt idx="1">
                  <c:v>50～99人</c:v>
                </c:pt>
                <c:pt idx="2">
                  <c:v>30～49人</c:v>
                </c:pt>
                <c:pt idx="3">
                  <c:v>10～29人</c:v>
                </c:pt>
                <c:pt idx="4">
                  <c:v>5～9人</c:v>
                </c:pt>
                <c:pt idx="5">
                  <c:v>1～4人</c:v>
                </c:pt>
              </c:strCache>
            </c:strRef>
          </c:cat>
          <c:val>
            <c:numRef>
              <c:f>'21（問8）'!$BF$29:$BF$34</c:f>
              <c:numCache>
                <c:formatCode>0.0%</c:formatCode>
                <c:ptCount val="6"/>
                <c:pt idx="0">
                  <c:v>0</c:v>
                </c:pt>
                <c:pt idx="1">
                  <c:v>0</c:v>
                </c:pt>
                <c:pt idx="2">
                  <c:v>1.8018018018018018E-2</c:v>
                </c:pt>
                <c:pt idx="3">
                  <c:v>4.8888888888888891E-2</c:v>
                </c:pt>
                <c:pt idx="4">
                  <c:v>9.7744360902255634E-2</c:v>
                </c:pt>
                <c:pt idx="5">
                  <c:v>0.16770186335403728</c:v>
                </c:pt>
              </c:numCache>
            </c:numRef>
          </c:val>
          <c:extLst>
            <c:ext xmlns:c16="http://schemas.microsoft.com/office/drawing/2014/chart" uri="{C3380CC4-5D6E-409C-BE32-E72D297353CC}">
              <c16:uniqueId val="{00000006-5F83-4176-A27B-313C5734B347}"/>
            </c:ext>
          </c:extLst>
        </c:ser>
        <c:ser>
          <c:idx val="3"/>
          <c:order val="3"/>
          <c:tx>
            <c:strRef>
              <c:f>'21（問8）'!$BG$28</c:f>
              <c:strCache>
                <c:ptCount val="1"/>
                <c:pt idx="0">
                  <c:v>無回答</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604010025062656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83-4176-A27B-313C5734B347}"/>
                </c:ext>
              </c:extLst>
            </c:dLbl>
            <c:numFmt formatCode="0.0%;\-#;;" sourceLinked="0"/>
            <c:spPr>
              <a:solidFill>
                <a:sysClr val="window" lastClr="FFFFFF"/>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'21（問8）'!$BC$29:$BC$34</c:f>
              <c:strCache>
                <c:ptCount val="6"/>
                <c:pt idx="0">
                  <c:v>100人以上</c:v>
                </c:pt>
                <c:pt idx="1">
                  <c:v>50～99人</c:v>
                </c:pt>
                <c:pt idx="2">
                  <c:v>30～49人</c:v>
                </c:pt>
                <c:pt idx="3">
                  <c:v>10～29人</c:v>
                </c:pt>
                <c:pt idx="4">
                  <c:v>5～9人</c:v>
                </c:pt>
                <c:pt idx="5">
                  <c:v>1～4人</c:v>
                </c:pt>
              </c:strCache>
            </c:strRef>
          </c:cat>
          <c:val>
            <c:numRef>
              <c:f>'21（問8）'!$BG$29:$BG$34</c:f>
              <c:numCache>
                <c:formatCode>0.0%</c:formatCode>
                <c:ptCount val="6"/>
                <c:pt idx="0">
                  <c:v>6.9444444444444448E-2</c:v>
                </c:pt>
                <c:pt idx="1">
                  <c:v>0.14285714285714285</c:v>
                </c:pt>
                <c:pt idx="2">
                  <c:v>0.10810810810810811</c:v>
                </c:pt>
                <c:pt idx="3">
                  <c:v>0.19555555555555557</c:v>
                </c:pt>
                <c:pt idx="4">
                  <c:v>0.24310776942355888</c:v>
                </c:pt>
                <c:pt idx="5">
                  <c:v>0.29192546583850931</c:v>
                </c:pt>
              </c:numCache>
            </c:numRef>
          </c:val>
          <c:extLst>
            <c:ext xmlns:c16="http://schemas.microsoft.com/office/drawing/2014/chart" uri="{C3380CC4-5D6E-409C-BE32-E72D297353CC}">
              <c16:uniqueId val="{00000008-5F83-4176-A27B-313C5734B347}"/>
            </c:ext>
          </c:extLst>
        </c:ser>
        <c:dLbls>
          <c:showLegendKey val="0"/>
          <c:showVal val="0"/>
          <c:showCatName val="0"/>
          <c:showSerName val="0"/>
          <c:showPercent val="0"/>
          <c:showBubbleSize val="0"/>
        </c:dLbls>
        <c:gapWidth val="30"/>
        <c:overlap val="100"/>
        <c:axId val="104394752"/>
        <c:axId val="104396288"/>
      </c:barChart>
      <c:catAx>
        <c:axId val="1043947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4396288"/>
        <c:crosses val="autoZero"/>
        <c:auto val="1"/>
        <c:lblAlgn val="ctr"/>
        <c:lblOffset val="100"/>
        <c:tickLblSkip val="1"/>
        <c:tickMarkSkip val="1"/>
        <c:noMultiLvlLbl val="0"/>
      </c:catAx>
      <c:valAx>
        <c:axId val="10439628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04394752"/>
        <c:crosses val="autoZero"/>
        <c:crossBetween val="between"/>
      </c:valAx>
      <c:spPr>
        <a:solidFill>
          <a:srgbClr val="FFFFFF"/>
        </a:solidFill>
        <a:ln w="25400">
          <a:noFill/>
        </a:ln>
      </c:spPr>
    </c:plotArea>
    <c:legend>
      <c:legendPos val="r"/>
      <c:layout>
        <c:manualLayout>
          <c:xMode val="edge"/>
          <c:yMode val="edge"/>
          <c:x val="0.8721803923445739"/>
          <c:y val="3.8596491228070177E-2"/>
          <c:w val="0.1082706682941228"/>
          <c:h val="0.88421273656582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8015283204103302"/>
          <c:y val="2.2421524663677129E-2"/>
        </c:manualLayout>
      </c:layout>
      <c:overlay val="0"/>
      <c:spPr>
        <a:noFill/>
        <a:ln w="25400">
          <a:noFill/>
        </a:ln>
      </c:spPr>
    </c:title>
    <c:autoTitleDeleted val="0"/>
    <c:plotArea>
      <c:layout>
        <c:manualLayout>
          <c:layoutTarget val="inner"/>
          <c:xMode val="edge"/>
          <c:yMode val="edge"/>
          <c:x val="0.10687030867598155"/>
          <c:y val="9.8654924535201208E-2"/>
          <c:w val="0.76183262899021131"/>
          <c:h val="0.78475508153000961"/>
        </c:manualLayout>
      </c:layout>
      <c:barChart>
        <c:barDir val="bar"/>
        <c:grouping val="percentStacked"/>
        <c:varyColors val="0"/>
        <c:ser>
          <c:idx val="0"/>
          <c:order val="0"/>
          <c:tx>
            <c:strRef>
              <c:f>'22（問7）'!$BB$28</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'22（問7）'!$BA$29:$BA$34</c:f>
              <c:strCache>
                <c:ptCount val="6"/>
                <c:pt idx="0">
                  <c:v>100人以上</c:v>
                </c:pt>
                <c:pt idx="1">
                  <c:v>50～99人</c:v>
                </c:pt>
                <c:pt idx="2">
                  <c:v>30～49人</c:v>
                </c:pt>
                <c:pt idx="3">
                  <c:v>10～29人</c:v>
                </c:pt>
                <c:pt idx="4">
                  <c:v>5～9人</c:v>
                </c:pt>
                <c:pt idx="5">
                  <c:v>1～4人</c:v>
                </c:pt>
              </c:strCache>
            </c:strRef>
          </c:cat>
          <c:val>
            <c:numRef>
              <c:f>'22（問7）'!$BB$29:$BB$34</c:f>
              <c:numCache>
                <c:formatCode>0.0%</c:formatCode>
                <c:ptCount val="6"/>
                <c:pt idx="0">
                  <c:v>0.91666666666666663</c:v>
                </c:pt>
                <c:pt idx="1">
                  <c:v>0.9285714285714286</c:v>
                </c:pt>
                <c:pt idx="2">
                  <c:v>0.8125</c:v>
                </c:pt>
                <c:pt idx="3">
                  <c:v>0.68666666666666665</c:v>
                </c:pt>
                <c:pt idx="4">
                  <c:v>0.39849624060150374</c:v>
                </c:pt>
                <c:pt idx="5">
                  <c:v>0.42236024844720499</c:v>
                </c:pt>
              </c:numCache>
            </c:numRef>
          </c:val>
          <c:extLst>
            <c:ext xmlns:c16="http://schemas.microsoft.com/office/drawing/2014/chart" uri="{C3380CC4-5D6E-409C-BE32-E72D297353CC}">
              <c16:uniqueId val="{00000000-AD44-4DB4-A637-B6A62F4ECF1D}"/>
            </c:ext>
          </c:extLst>
        </c:ser>
        <c:ser>
          <c:idx val="1"/>
          <c:order val="1"/>
          <c:tx>
            <c:strRef>
              <c:f>'22（問7）'!$BC$28</c:f>
              <c:strCache>
                <c:ptCount val="1"/>
                <c:pt idx="0">
                  <c:v>なし</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'22（問7）'!$BA$29:$BA$34</c:f>
              <c:strCache>
                <c:ptCount val="6"/>
                <c:pt idx="0">
                  <c:v>100人以上</c:v>
                </c:pt>
                <c:pt idx="1">
                  <c:v>50～99人</c:v>
                </c:pt>
                <c:pt idx="2">
                  <c:v>30～49人</c:v>
                </c:pt>
                <c:pt idx="3">
                  <c:v>10～29人</c:v>
                </c:pt>
                <c:pt idx="4">
                  <c:v>5～9人</c:v>
                </c:pt>
                <c:pt idx="5">
                  <c:v>1～4人</c:v>
                </c:pt>
              </c:strCache>
            </c:strRef>
          </c:cat>
          <c:val>
            <c:numRef>
              <c:f>'22（問7）'!$BC$29:$BC$34</c:f>
              <c:numCache>
                <c:formatCode>0.0%</c:formatCode>
                <c:ptCount val="6"/>
                <c:pt idx="0">
                  <c:v>8.3333333333333329E-2</c:v>
                </c:pt>
                <c:pt idx="1">
                  <c:v>4.7619047619047616E-2</c:v>
                </c:pt>
                <c:pt idx="2">
                  <c:v>0.15178571428571427</c:v>
                </c:pt>
                <c:pt idx="3">
                  <c:v>0.22888888888888889</c:v>
                </c:pt>
                <c:pt idx="4">
                  <c:v>0.44110275689223055</c:v>
                </c:pt>
                <c:pt idx="5">
                  <c:v>0.40372670807453415</c:v>
                </c:pt>
              </c:numCache>
            </c:numRef>
          </c:val>
          <c:extLst>
            <c:ext xmlns:c16="http://schemas.microsoft.com/office/drawing/2014/chart" uri="{C3380CC4-5D6E-409C-BE32-E72D297353CC}">
              <c16:uniqueId val="{00000001-AD44-4DB4-A637-B6A62F4ECF1D}"/>
            </c:ext>
          </c:extLst>
        </c:ser>
        <c:ser>
          <c:idx val="2"/>
          <c:order val="2"/>
          <c:tx>
            <c:strRef>
              <c:f>'22（問7）'!$BD$28</c:f>
              <c:strCache>
                <c:ptCount val="1"/>
                <c:pt idx="0">
                  <c:v>無回答</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0785813178378137E-3"/>
                  <c:y val="-1.92806289756474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44-4DB4-A637-B6A62F4ECF1D}"/>
                </c:ext>
              </c:extLst>
            </c:dLbl>
            <c:dLbl>
              <c:idx val="1"/>
              <c:layout>
                <c:manualLayout>
                  <c:x val="4.0378934377849158E-3"/>
                  <c:y val="-5.665042844198673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44-4DB4-A637-B6A62F4ECF1D}"/>
                </c:ext>
              </c:extLst>
            </c:dLbl>
            <c:dLbl>
              <c:idx val="4"/>
              <c:layout>
                <c:manualLayout>
                  <c:x val="2.4819480354854543E-2"/>
                  <c:y val="-7.90735318090059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44-4DB4-A637-B6A62F4ECF1D}"/>
                </c:ext>
              </c:extLst>
            </c:dLbl>
            <c:dLbl>
              <c:idx val="5"/>
              <c:layout>
                <c:manualLayout>
                  <c:x val="3.5930122528709842E-2"/>
                  <c:y val="-7.16001837593453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44-4DB4-A637-B6A62F4ECF1D}"/>
                </c:ext>
              </c:extLst>
            </c:dLbl>
            <c:numFmt formatCode="0.0%;\-#;;" sourceLinked="0"/>
            <c:spPr>
              <a:solidFill>
                <a:schemeClr val="bg1"/>
              </a:solidFill>
              <a:ln w="3175">
                <a:solidFill>
                  <a:schemeClr val="tx1"/>
                </a:solid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'22（問7）'!$BA$29:$BA$34</c:f>
              <c:strCache>
                <c:ptCount val="6"/>
                <c:pt idx="0">
                  <c:v>100人以上</c:v>
                </c:pt>
                <c:pt idx="1">
                  <c:v>50～99人</c:v>
                </c:pt>
                <c:pt idx="2">
                  <c:v>30～49人</c:v>
                </c:pt>
                <c:pt idx="3">
                  <c:v>10～29人</c:v>
                </c:pt>
                <c:pt idx="4">
                  <c:v>5～9人</c:v>
                </c:pt>
                <c:pt idx="5">
                  <c:v>1～4人</c:v>
                </c:pt>
              </c:strCache>
            </c:strRef>
          </c:cat>
          <c:val>
            <c:numRef>
              <c:f>'22（問7）'!$BD$29:$BD$34</c:f>
              <c:numCache>
                <c:formatCode>0.0%</c:formatCode>
                <c:ptCount val="6"/>
                <c:pt idx="0">
                  <c:v>0</c:v>
                </c:pt>
                <c:pt idx="1">
                  <c:v>2.3809523809523808E-2</c:v>
                </c:pt>
                <c:pt idx="2">
                  <c:v>3.5714285714285712E-2</c:v>
                </c:pt>
                <c:pt idx="3">
                  <c:v>8.4444444444444447E-2</c:v>
                </c:pt>
                <c:pt idx="4">
                  <c:v>0.16040100250626566</c:v>
                </c:pt>
                <c:pt idx="5">
                  <c:v>0.17391304347826086</c:v>
                </c:pt>
              </c:numCache>
            </c:numRef>
          </c:val>
          <c:extLst>
            <c:ext xmlns:c16="http://schemas.microsoft.com/office/drawing/2014/chart" uri="{C3380CC4-5D6E-409C-BE32-E72D297353CC}">
              <c16:uniqueId val="{00000006-AD44-4DB4-A637-B6A62F4ECF1D}"/>
            </c:ext>
          </c:extLst>
        </c:ser>
        <c:dLbls>
          <c:showLegendKey val="0"/>
          <c:showVal val="0"/>
          <c:showCatName val="0"/>
          <c:showSerName val="0"/>
          <c:showPercent val="0"/>
          <c:showBubbleSize val="0"/>
        </c:dLbls>
        <c:gapWidth val="40"/>
        <c:overlap val="100"/>
        <c:axId val="112166016"/>
        <c:axId val="112167552"/>
      </c:barChart>
      <c:catAx>
        <c:axId val="1121660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12167552"/>
        <c:crosses val="autoZero"/>
        <c:auto val="1"/>
        <c:lblAlgn val="ctr"/>
        <c:lblOffset val="100"/>
        <c:tickLblSkip val="1"/>
        <c:tickMarkSkip val="1"/>
        <c:noMultiLvlLbl val="0"/>
      </c:catAx>
      <c:valAx>
        <c:axId val="1121675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12166016"/>
        <c:crosses val="autoZero"/>
        <c:crossBetween val="between"/>
        <c:majorUnit val="0.1"/>
      </c:valAx>
      <c:spPr>
        <a:noFill/>
        <a:ln w="25400">
          <a:noFill/>
        </a:ln>
      </c:spPr>
    </c:plotArea>
    <c:legend>
      <c:legendPos val="r"/>
      <c:layout>
        <c:manualLayout>
          <c:xMode val="edge"/>
          <c:yMode val="edge"/>
          <c:x val="0.89567494139568427"/>
          <c:y val="0.39910408059979047"/>
          <c:w val="9.0076335877862568E-2"/>
          <c:h val="0.3228708967432882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6490182297560763"/>
          <c:y val="1.4492753623188406E-2"/>
        </c:manualLayout>
      </c:layout>
      <c:overlay val="0"/>
      <c:spPr>
        <a:noFill/>
        <a:ln w="25400">
          <a:noFill/>
        </a:ln>
      </c:spPr>
    </c:title>
    <c:autoTitleDeleted val="0"/>
    <c:plotArea>
      <c:layout>
        <c:manualLayout>
          <c:layoutTarget val="inner"/>
          <c:xMode val="edge"/>
          <c:yMode val="edge"/>
          <c:x val="0.11043881077942598"/>
          <c:y val="9.5652444668378245E-2"/>
          <c:w val="0.75189170945159844"/>
          <c:h val="0.82898785379261153"/>
        </c:manualLayout>
      </c:layout>
      <c:barChart>
        <c:barDir val="bar"/>
        <c:grouping val="percentStacked"/>
        <c:varyColors val="0"/>
        <c:ser>
          <c:idx val="0"/>
          <c:order val="0"/>
          <c:tx>
            <c:strRef>
              <c:f>'22（問7）'!$BB$10</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6"/>
              <c:numFmt formatCode="0.0%;\-#;;" sourceLinked="0"/>
              <c:spPr>
                <a:solidFill>
                  <a:schemeClr val="bg1"/>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0-8D0C-4B5B-AA72-A01928F8EF68}"/>
                </c:ext>
              </c:extLst>
            </c:dLbl>
            <c:numFmt formatCode="0.0%;\-#;;" sourceLinked="0"/>
            <c:spPr>
              <a:solidFill>
                <a:srgbClr val="FFFFFF"/>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'22（問7）'!$BA$11:$BA$23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'22（問7）'!$BB$11:$BB$23</c:f>
              <c:numCache>
                <c:formatCode>0.0%</c:formatCode>
                <c:ptCount val="13"/>
                <c:pt idx="0">
                  <c:v>0</c:v>
                </c:pt>
                <c:pt idx="1">
                  <c:v>0.59523809523809523</c:v>
                </c:pt>
                <c:pt idx="2">
                  <c:v>0.6</c:v>
                </c:pt>
                <c:pt idx="3">
                  <c:v>0.69047619047619047</c:v>
                </c:pt>
                <c:pt idx="4">
                  <c:v>0.82872928176795579</c:v>
                </c:pt>
                <c:pt idx="5">
                  <c:v>0.62857142857142856</c:v>
                </c:pt>
                <c:pt idx="6">
                  <c:v>0.52380952380952384</c:v>
                </c:pt>
                <c:pt idx="7">
                  <c:v>0.7142857142857143</c:v>
                </c:pt>
                <c:pt idx="8">
                  <c:v>0.60165975103734437</c:v>
                </c:pt>
                <c:pt idx="9">
                  <c:v>0.73076923076923073</c:v>
                </c:pt>
                <c:pt idx="10">
                  <c:v>0.69230769230769229</c:v>
                </c:pt>
                <c:pt idx="11">
                  <c:v>0.64736842105263159</c:v>
                </c:pt>
                <c:pt idx="12">
                  <c:v>0.3628691983122363</c:v>
                </c:pt>
              </c:numCache>
            </c:numRef>
          </c:val>
          <c:extLst>
            <c:ext xmlns:c16="http://schemas.microsoft.com/office/drawing/2014/chart" uri="{C3380CC4-5D6E-409C-BE32-E72D297353CC}">
              <c16:uniqueId val="{00000001-8D0C-4B5B-AA72-A01928F8EF68}"/>
            </c:ext>
          </c:extLst>
        </c:ser>
        <c:ser>
          <c:idx val="1"/>
          <c:order val="1"/>
          <c:tx>
            <c:strRef>
              <c:f>'22（問7）'!$BC$10</c:f>
              <c:strCache>
                <c:ptCount val="1"/>
                <c:pt idx="0">
                  <c:v>なし</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'22（問7）'!$BA$11:$BA$23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'22（問7）'!$BC$11:$BC$23</c:f>
              <c:numCache>
                <c:formatCode>0.0%</c:formatCode>
                <c:ptCount val="13"/>
                <c:pt idx="0">
                  <c:v>0</c:v>
                </c:pt>
                <c:pt idx="1">
                  <c:v>0.27777777777777779</c:v>
                </c:pt>
                <c:pt idx="2">
                  <c:v>0.29655172413793102</c:v>
                </c:pt>
                <c:pt idx="3">
                  <c:v>0.30952380952380953</c:v>
                </c:pt>
                <c:pt idx="4">
                  <c:v>0.16022099447513813</c:v>
                </c:pt>
                <c:pt idx="5">
                  <c:v>0.31428571428571428</c:v>
                </c:pt>
                <c:pt idx="6">
                  <c:v>0.38095238095238093</c:v>
                </c:pt>
                <c:pt idx="7">
                  <c:v>0.19047619047619047</c:v>
                </c:pt>
                <c:pt idx="8">
                  <c:v>0.29875518672199169</c:v>
                </c:pt>
                <c:pt idx="9">
                  <c:v>0.19230769230769232</c:v>
                </c:pt>
                <c:pt idx="10">
                  <c:v>0.30769230769230771</c:v>
                </c:pt>
                <c:pt idx="11">
                  <c:v>0.26315789473684209</c:v>
                </c:pt>
                <c:pt idx="12">
                  <c:v>0.40928270042194093</c:v>
                </c:pt>
              </c:numCache>
            </c:numRef>
          </c:val>
          <c:extLst>
            <c:ext xmlns:c16="http://schemas.microsoft.com/office/drawing/2014/chart" uri="{C3380CC4-5D6E-409C-BE32-E72D297353CC}">
              <c16:uniqueId val="{00000002-8D0C-4B5B-AA72-A01928F8EF68}"/>
            </c:ext>
          </c:extLst>
        </c:ser>
        <c:ser>
          <c:idx val="2"/>
          <c:order val="2"/>
          <c:tx>
            <c:strRef>
              <c:f>'22（問7）'!$BD$10</c:f>
              <c:strCache>
                <c:ptCount val="1"/>
                <c:pt idx="0">
                  <c:v>無回答</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3-8D0C-4B5B-AA72-A01928F8EF68}"/>
              </c:ext>
            </c:extLst>
          </c:dPt>
          <c:dLbls>
            <c:dLbl>
              <c:idx val="0"/>
              <c:layout>
                <c:manualLayout>
                  <c:x val="3.6026160173638709E-2"/>
                  <c:y val="-8.11593150456443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0C-4B5B-AA72-A01928F8EF68}"/>
                </c:ext>
              </c:extLst>
            </c:dLbl>
            <c:dLbl>
              <c:idx val="1"/>
              <c:layout>
                <c:manualLayout>
                  <c:x val="8.7947554210791729E-3"/>
                  <c:y val="5.797101449275362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0C-4B5B-AA72-A01928F8EF68}"/>
                </c:ext>
              </c:extLst>
            </c:dLbl>
            <c:dLbl>
              <c:idx val="3"/>
              <c:layout>
                <c:manualLayout>
                  <c:x val="-1.008572869389813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0C-4B5B-AA72-A01928F8EF68}"/>
                </c:ext>
              </c:extLst>
            </c:dLbl>
            <c:dLbl>
              <c:idx val="5"/>
              <c:layout>
                <c:manualLayout>
                  <c:x val="-1.210287443267776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0C-4B5B-AA72-A01928F8EF68}"/>
                </c:ext>
              </c:extLst>
            </c:dLbl>
            <c:numFmt formatCode="0.0%;\-#;;" sourceLinked="0"/>
            <c:spPr>
              <a:solidFill>
                <a:schemeClr val="bg1"/>
              </a:solidFill>
              <a:ln w="3175">
                <a:solidFill>
                  <a:sysClr val="windowText" lastClr="000000"/>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'22（問7）'!$BA$11:$BA$23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'22（問7）'!$BD$11:$BD$23</c:f>
              <c:numCache>
                <c:formatCode>0.0%</c:formatCode>
                <c:ptCount val="13"/>
                <c:pt idx="0">
                  <c:v>0</c:v>
                </c:pt>
                <c:pt idx="1">
                  <c:v>0.12698412698412698</c:v>
                </c:pt>
                <c:pt idx="2">
                  <c:v>0.10344827586206896</c:v>
                </c:pt>
                <c:pt idx="3">
                  <c:v>0</c:v>
                </c:pt>
                <c:pt idx="4">
                  <c:v>1.1049723756906077E-2</c:v>
                </c:pt>
                <c:pt idx="5">
                  <c:v>5.7142857142857141E-2</c:v>
                </c:pt>
                <c:pt idx="6">
                  <c:v>9.5238095238095233E-2</c:v>
                </c:pt>
                <c:pt idx="7">
                  <c:v>9.5238095238095233E-2</c:v>
                </c:pt>
                <c:pt idx="8">
                  <c:v>9.9585062240663894E-2</c:v>
                </c:pt>
                <c:pt idx="9">
                  <c:v>7.6923076923076927E-2</c:v>
                </c:pt>
                <c:pt idx="10">
                  <c:v>0</c:v>
                </c:pt>
                <c:pt idx="11">
                  <c:v>8.9473684210526316E-2</c:v>
                </c:pt>
                <c:pt idx="12">
                  <c:v>0.22784810126582278</c:v>
                </c:pt>
              </c:numCache>
            </c:numRef>
          </c:val>
          <c:extLst>
            <c:ext xmlns:c16="http://schemas.microsoft.com/office/drawing/2014/chart" uri="{C3380CC4-5D6E-409C-BE32-E72D297353CC}">
              <c16:uniqueId val="{00000007-8D0C-4B5B-AA72-A01928F8EF68}"/>
            </c:ext>
          </c:extLst>
        </c:ser>
        <c:dLbls>
          <c:showLegendKey val="0"/>
          <c:showVal val="0"/>
          <c:showCatName val="0"/>
          <c:showSerName val="0"/>
          <c:showPercent val="0"/>
          <c:showBubbleSize val="0"/>
        </c:dLbls>
        <c:gapWidth val="20"/>
        <c:overlap val="100"/>
        <c:axId val="112547712"/>
        <c:axId val="112549248"/>
      </c:barChart>
      <c:catAx>
        <c:axId val="1125477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2549248"/>
        <c:crosses val="autoZero"/>
        <c:auto val="1"/>
        <c:lblAlgn val="ctr"/>
        <c:lblOffset val="100"/>
        <c:tickLblSkip val="1"/>
        <c:tickMarkSkip val="1"/>
        <c:noMultiLvlLbl val="0"/>
      </c:catAx>
      <c:valAx>
        <c:axId val="11254924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12547712"/>
        <c:crosses val="autoZero"/>
        <c:crossBetween val="between"/>
        <c:majorUnit val="0.1"/>
      </c:valAx>
      <c:spPr>
        <a:solidFill>
          <a:srgbClr val="FFFFFF"/>
        </a:solidFill>
        <a:ln w="25400">
          <a:noFill/>
        </a:ln>
      </c:spPr>
    </c:plotArea>
    <c:legend>
      <c:legendPos val="r"/>
      <c:layout>
        <c:manualLayout>
          <c:xMode val="edge"/>
          <c:yMode val="edge"/>
          <c:x val="0.90469049916415512"/>
          <c:y val="0.40289976796378713"/>
          <c:w val="8.9258698940998471E-2"/>
          <c:h val="0.1884064057210239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551717776491995"/>
          <c:y val="2.6595744680851064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7358925980897752"/>
          <c:y val="0.13652482269503546"/>
          <c:w val="0.54632654943691139"/>
          <c:h val="0.86347517730496459"/>
        </c:manualLayout>
      </c:layout>
      <c:pie3DChart>
        <c:varyColors val="1"/>
        <c:ser>
          <c:idx val="0"/>
          <c:order val="0"/>
          <c:tx>
            <c:strRef>
              <c:f>'22（問7）'!$BA$6</c:f>
              <c:strCache>
                <c:ptCount val="1"/>
                <c:pt idx="0">
                  <c:v>全　体</c:v>
                </c:pt>
              </c:strCache>
            </c:strRef>
          </c:tx>
          <c:spPr>
            <a:no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1-5BF6-45C4-88EB-48763162D461}"/>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5BF6-45C4-88EB-48763162D461}"/>
              </c:ext>
            </c:extLst>
          </c:dPt>
          <c:dPt>
            <c:idx val="2"/>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5-5BF6-45C4-88EB-48763162D461}"/>
              </c:ext>
            </c:extLst>
          </c:dPt>
          <c:dLbls>
            <c:dLbl>
              <c:idx val="0"/>
              <c:layout>
                <c:manualLayout>
                  <c:x val="9.9004972621233853E-2"/>
                  <c:y val="-0.25734852292399618"/>
                </c:manualLayout>
              </c:layout>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BF6-45C4-88EB-48763162D461}"/>
                </c:ext>
              </c:extLst>
            </c:dLbl>
            <c:dLbl>
              <c:idx val="1"/>
              <c:layout>
                <c:manualLayout>
                  <c:x val="-0.16478411444575819"/>
                  <c:y val="-7.9743117216730885E-2"/>
                </c:manualLayout>
              </c:layout>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BF6-45C4-88EB-48763162D461}"/>
                </c:ext>
              </c:extLst>
            </c:dLbl>
            <c:dLbl>
              <c:idx val="2"/>
              <c:layout>
                <c:manualLayout>
                  <c:x val="-0.19915708619489655"/>
                  <c:y val="3.9738091249232138E-2"/>
                </c:manualLayout>
              </c:layout>
              <c:spPr/>
              <c:txPr>
                <a:bodyPr/>
                <a:lstStyle/>
                <a:p>
                  <a:pPr>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BF6-45C4-88EB-48763162D461}"/>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'22（問7）'!$BB$5:$BD$5</c:f>
              <c:strCache>
                <c:ptCount val="3"/>
                <c:pt idx="0">
                  <c:v>あり</c:v>
                </c:pt>
                <c:pt idx="1">
                  <c:v>なし</c:v>
                </c:pt>
                <c:pt idx="2">
                  <c:v>無回答</c:v>
                </c:pt>
              </c:strCache>
            </c:strRef>
          </c:cat>
          <c:val>
            <c:numRef>
              <c:f>'22（問7）'!$BB$6:$BD$6</c:f>
              <c:numCache>
                <c:formatCode>0.0%</c:formatCode>
                <c:ptCount val="3"/>
                <c:pt idx="0">
                  <c:v>0.60328638497652587</c:v>
                </c:pt>
                <c:pt idx="1">
                  <c:v>0.29029733959311427</c:v>
                </c:pt>
                <c:pt idx="2">
                  <c:v>0.10641627543035993</c:v>
                </c:pt>
              </c:numCache>
            </c:numRef>
          </c:val>
          <c:extLst>
            <c:ext xmlns:c16="http://schemas.microsoft.com/office/drawing/2014/chart" uri="{C3380CC4-5D6E-409C-BE32-E72D297353CC}">
              <c16:uniqueId val="{00000006-5BF6-45C4-88EB-48763162D461}"/>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7955405734027661"/>
          <c:y val="0.60106382978723405"/>
          <c:w val="0.1784025559105431"/>
          <c:h val="0.3214458033171386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91377497371189"/>
          <c:y val="0.12560437191727847"/>
          <c:w val="0.64668769716088326"/>
          <c:h val="0.71014827779795908"/>
        </c:manualLayout>
      </c:layout>
      <c:barChart>
        <c:barDir val="bar"/>
        <c:grouping val="clustered"/>
        <c:varyColors val="0"/>
        <c:ser>
          <c:idx val="0"/>
          <c:order val="0"/>
          <c:tx>
            <c:strRef>
              <c:f>'23（問9）'!$AW$5</c:f>
              <c:strCache>
                <c:ptCount val="1"/>
                <c:pt idx="0">
                  <c:v>労災保険</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3A2E-423D-9C70-368A8171451A}"/>
              </c:ext>
            </c:extLst>
          </c:dPt>
          <c:dPt>
            <c:idx val="1"/>
            <c:invertIfNegative val="0"/>
            <c:bubble3D val="0"/>
            <c:extLst>
              <c:ext xmlns:c16="http://schemas.microsoft.com/office/drawing/2014/chart" uri="{C3380CC4-5D6E-409C-BE32-E72D297353CC}">
                <c16:uniqueId val="{00000001-3A2E-423D-9C70-368A8171451A}"/>
              </c:ext>
            </c:extLst>
          </c:dPt>
          <c:dPt>
            <c:idx val="2"/>
            <c:invertIfNegative val="0"/>
            <c:bubble3D val="0"/>
            <c:extLst>
              <c:ext xmlns:c16="http://schemas.microsoft.com/office/drawing/2014/chart" uri="{C3380CC4-5D6E-409C-BE32-E72D297353CC}">
                <c16:uniqueId val="{00000002-3A2E-423D-9C70-368A8171451A}"/>
              </c:ext>
            </c:extLst>
          </c:dPt>
          <c:dPt>
            <c:idx val="3"/>
            <c:invertIfNegative val="0"/>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3A2E-423D-9C70-368A8171451A}"/>
              </c:ext>
            </c:extLst>
          </c:dPt>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'23（問9）'!$AV$6</c:f>
              <c:strCache>
                <c:ptCount val="1"/>
                <c:pt idx="0">
                  <c:v>全　体</c:v>
                </c:pt>
              </c:strCache>
            </c:strRef>
          </c:cat>
          <c:val>
            <c:numRef>
              <c:f>'23（問9）'!$AW$6</c:f>
              <c:numCache>
                <c:formatCode>0.0%</c:formatCode>
                <c:ptCount val="1"/>
                <c:pt idx="0">
                  <c:v>0.6439749608763693</c:v>
                </c:pt>
              </c:numCache>
            </c:numRef>
          </c:val>
          <c:extLst>
            <c:ext xmlns:c16="http://schemas.microsoft.com/office/drawing/2014/chart" uri="{C3380CC4-5D6E-409C-BE32-E72D297353CC}">
              <c16:uniqueId val="{00000005-3A2E-423D-9C70-368A8171451A}"/>
            </c:ext>
          </c:extLst>
        </c:ser>
        <c:ser>
          <c:idx val="1"/>
          <c:order val="1"/>
          <c:tx>
            <c:strRef>
              <c:f>'23（問9）'!$AX$5</c:f>
              <c:strCache>
                <c:ptCount val="1"/>
                <c:pt idx="0">
                  <c:v>雇用保険</c:v>
                </c:pt>
              </c:strCache>
            </c:strRef>
          </c:tx>
          <c:spPr>
            <a:pattFill prst="pct5">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'23（問9）'!$AV$6</c:f>
              <c:strCache>
                <c:ptCount val="1"/>
                <c:pt idx="0">
                  <c:v>全　体</c:v>
                </c:pt>
              </c:strCache>
            </c:strRef>
          </c:cat>
          <c:val>
            <c:numRef>
              <c:f>'23（問9）'!$AX$6</c:f>
              <c:numCache>
                <c:formatCode>0.0%</c:formatCode>
                <c:ptCount val="1"/>
                <c:pt idx="0">
                  <c:v>0.60563380281690138</c:v>
                </c:pt>
              </c:numCache>
            </c:numRef>
          </c:val>
          <c:extLst>
            <c:ext xmlns:c16="http://schemas.microsoft.com/office/drawing/2014/chart" uri="{C3380CC4-5D6E-409C-BE32-E72D297353CC}">
              <c16:uniqueId val="{00000006-3A2E-423D-9C70-368A8171451A}"/>
            </c:ext>
          </c:extLst>
        </c:ser>
        <c:ser>
          <c:idx val="2"/>
          <c:order val="2"/>
          <c:tx>
            <c:strRef>
              <c:f>'23（問9）'!$AY$5</c:f>
              <c:strCache>
                <c:ptCount val="1"/>
                <c:pt idx="0">
                  <c:v>厚生年金</c:v>
                </c:pt>
              </c:strCache>
            </c:strRef>
          </c:tx>
          <c:spPr>
            <a:pattFill prst="ltUpDiag">
              <a:fgClr>
                <a:schemeClr val="tx1"/>
              </a:fgClr>
              <a:bgClr>
                <a:schemeClr val="bg1"/>
              </a:bgClr>
            </a:patt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'23（問9）'!$AV$6</c:f>
              <c:strCache>
                <c:ptCount val="1"/>
                <c:pt idx="0">
                  <c:v>全　体</c:v>
                </c:pt>
              </c:strCache>
            </c:strRef>
          </c:cat>
          <c:val>
            <c:numRef>
              <c:f>'23（問9）'!$AY$6</c:f>
              <c:numCache>
                <c:formatCode>0.0%</c:formatCode>
                <c:ptCount val="1"/>
                <c:pt idx="0">
                  <c:v>0.40375586854460094</c:v>
                </c:pt>
              </c:numCache>
            </c:numRef>
          </c:val>
          <c:extLst>
            <c:ext xmlns:c16="http://schemas.microsoft.com/office/drawing/2014/chart" uri="{C3380CC4-5D6E-409C-BE32-E72D297353CC}">
              <c16:uniqueId val="{00000007-3A2E-423D-9C70-368A8171451A}"/>
            </c:ext>
          </c:extLst>
        </c:ser>
        <c:ser>
          <c:idx val="3"/>
          <c:order val="3"/>
          <c:tx>
            <c:strRef>
              <c:f>'23（問9）'!$AZ$5</c:f>
              <c:strCache>
                <c:ptCount val="1"/>
                <c:pt idx="0">
                  <c:v>健康保険</c:v>
                </c:pt>
              </c:strCache>
            </c:strRef>
          </c:tx>
          <c:spPr>
            <a:no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'23（問9）'!$AV$6</c:f>
              <c:strCache>
                <c:ptCount val="1"/>
                <c:pt idx="0">
                  <c:v>全　体</c:v>
                </c:pt>
              </c:strCache>
            </c:strRef>
          </c:cat>
          <c:val>
            <c:numRef>
              <c:f>'23（問9）'!$AZ$6</c:f>
              <c:numCache>
                <c:formatCode>0.0%</c:formatCode>
                <c:ptCount val="1"/>
                <c:pt idx="0">
                  <c:v>0.42253521126760563</c:v>
                </c:pt>
              </c:numCache>
            </c:numRef>
          </c:val>
          <c:extLst>
            <c:ext xmlns:c16="http://schemas.microsoft.com/office/drawing/2014/chart" uri="{C3380CC4-5D6E-409C-BE32-E72D297353CC}">
              <c16:uniqueId val="{00000008-3A2E-423D-9C70-368A8171451A}"/>
            </c:ext>
          </c:extLst>
        </c:ser>
        <c:dLbls>
          <c:showLegendKey val="0"/>
          <c:showVal val="0"/>
          <c:showCatName val="0"/>
          <c:showSerName val="0"/>
          <c:showPercent val="0"/>
          <c:showBubbleSize val="0"/>
        </c:dLbls>
        <c:gapWidth val="80"/>
        <c:overlap val="-47"/>
        <c:axId val="112256896"/>
        <c:axId val="112258432"/>
      </c:barChart>
      <c:catAx>
        <c:axId val="11225689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258432"/>
        <c:crosses val="autoZero"/>
        <c:auto val="1"/>
        <c:lblAlgn val="ctr"/>
        <c:lblOffset val="100"/>
        <c:tickLblSkip val="1"/>
        <c:tickMarkSkip val="1"/>
        <c:noMultiLvlLbl val="0"/>
      </c:catAx>
      <c:valAx>
        <c:axId val="112258432"/>
        <c:scaling>
          <c:orientation val="minMax"/>
          <c:max val="1"/>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256896"/>
        <c:crosses val="autoZero"/>
        <c:crossBetween val="between"/>
        <c:majorUnit val="0.2"/>
        <c:minorUnit val="0.2"/>
      </c:valAx>
      <c:spPr>
        <a:noFill/>
        <a:ln w="25400">
          <a:noFill/>
        </a:ln>
      </c:spPr>
    </c:plotArea>
    <c:legend>
      <c:legendPos val="r"/>
      <c:layout>
        <c:manualLayout>
          <c:xMode val="edge"/>
          <c:yMode val="edge"/>
          <c:x val="0.79804399844341223"/>
          <c:y val="0.23234711603078603"/>
          <c:w val="0.1767194084966508"/>
          <c:h val="0.3420685457796035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3292746943217458"/>
          <c:y val="4.7493403693931395E-2"/>
        </c:manualLayout>
      </c:layout>
      <c:overlay val="0"/>
      <c:spPr>
        <a:noFill/>
        <a:ln w="25400">
          <a:noFill/>
        </a:ln>
      </c:spPr>
    </c:title>
    <c:autoTitleDeleted val="0"/>
    <c:plotArea>
      <c:layout>
        <c:manualLayout>
          <c:layoutTarget val="inner"/>
          <c:xMode val="edge"/>
          <c:yMode val="edge"/>
          <c:x val="0.17682953153214845"/>
          <c:y val="0.16095007543246442"/>
          <c:w val="0.71341569618142653"/>
          <c:h val="0.75989543810737303"/>
        </c:manualLayout>
      </c:layout>
      <c:barChart>
        <c:barDir val="bar"/>
        <c:grouping val="clustered"/>
        <c:varyColors val="0"/>
        <c:ser>
          <c:idx val="0"/>
          <c:order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'23（問9）'!$AV$18:$AV$23</c:f>
              <c:strCache>
                <c:ptCount val="6"/>
                <c:pt idx="0">
                  <c:v>金融･保険業</c:v>
                </c:pt>
                <c:pt idx="1">
                  <c:v>卸売･小売業</c:v>
                </c:pt>
                <c:pt idx="2">
                  <c:v>運輸業</c:v>
                </c:pt>
                <c:pt idx="3">
                  <c:v>情報通信業</c:v>
                </c:pt>
                <c:pt idx="4">
                  <c:v>製造業</c:v>
                </c:pt>
                <c:pt idx="5">
                  <c:v>建設業</c:v>
                </c:pt>
              </c:strCache>
            </c:strRef>
          </c:cat>
          <c:val>
            <c:numRef>
              <c:f>'23（問9）'!$AW$18:$AW$23</c:f>
              <c:numCache>
                <c:formatCode>0.0%</c:formatCode>
                <c:ptCount val="6"/>
                <c:pt idx="0">
                  <c:v>0.66666666666666663</c:v>
                </c:pt>
                <c:pt idx="1">
                  <c:v>0.62240663900414939</c:v>
                </c:pt>
                <c:pt idx="2">
                  <c:v>0.84615384615384615</c:v>
                </c:pt>
                <c:pt idx="3">
                  <c:v>0.76923076923076927</c:v>
                </c:pt>
                <c:pt idx="4">
                  <c:v>0.73157894736842111</c:v>
                </c:pt>
                <c:pt idx="5">
                  <c:v>0.35021097046413502</c:v>
                </c:pt>
              </c:numCache>
            </c:numRef>
          </c:val>
          <c:extLst>
            <c:ext xmlns:c16="http://schemas.microsoft.com/office/drawing/2014/chart" uri="{C3380CC4-5D6E-409C-BE32-E72D297353CC}">
              <c16:uniqueId val="{00000000-9746-4AEE-844A-488180923A89}"/>
            </c:ext>
          </c:extLst>
        </c:ser>
        <c:ser>
          <c:idx val="1"/>
          <c:order val="1"/>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'23（問9）'!$AV$18:$AV$23</c:f>
              <c:strCache>
                <c:ptCount val="6"/>
                <c:pt idx="0">
                  <c:v>金融･保険業</c:v>
                </c:pt>
                <c:pt idx="1">
                  <c:v>卸売･小売業</c:v>
                </c:pt>
                <c:pt idx="2">
                  <c:v>運輸業</c:v>
                </c:pt>
                <c:pt idx="3">
                  <c:v>情報通信業</c:v>
                </c:pt>
                <c:pt idx="4">
                  <c:v>製造業</c:v>
                </c:pt>
                <c:pt idx="5">
                  <c:v>建設業</c:v>
                </c:pt>
              </c:strCache>
            </c:strRef>
          </c:cat>
          <c:val>
            <c:numRef>
              <c:f>'23（問9）'!$AX$18:$AX$23</c:f>
              <c:numCache>
                <c:formatCode>0.0%</c:formatCode>
                <c:ptCount val="6"/>
                <c:pt idx="0">
                  <c:v>0.61904761904761907</c:v>
                </c:pt>
                <c:pt idx="1">
                  <c:v>0.59336099585062241</c:v>
                </c:pt>
                <c:pt idx="2">
                  <c:v>0.73076923076923073</c:v>
                </c:pt>
                <c:pt idx="3">
                  <c:v>0.69230769230769229</c:v>
                </c:pt>
                <c:pt idx="4">
                  <c:v>0.7</c:v>
                </c:pt>
                <c:pt idx="5">
                  <c:v>0.34599156118143459</c:v>
                </c:pt>
              </c:numCache>
            </c:numRef>
          </c:val>
          <c:extLst>
            <c:ext xmlns:c16="http://schemas.microsoft.com/office/drawing/2014/chart" uri="{C3380CC4-5D6E-409C-BE32-E72D297353CC}">
              <c16:uniqueId val="{00000001-9746-4AEE-844A-488180923A89}"/>
            </c:ext>
          </c:extLst>
        </c:ser>
        <c:ser>
          <c:idx val="2"/>
          <c:order val="2"/>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'23（問9）'!$AV$18:$AV$23</c:f>
              <c:strCache>
                <c:ptCount val="6"/>
                <c:pt idx="0">
                  <c:v>金融･保険業</c:v>
                </c:pt>
                <c:pt idx="1">
                  <c:v>卸売･小売業</c:v>
                </c:pt>
                <c:pt idx="2">
                  <c:v>運輸業</c:v>
                </c:pt>
                <c:pt idx="3">
                  <c:v>情報通信業</c:v>
                </c:pt>
                <c:pt idx="4">
                  <c:v>製造業</c:v>
                </c:pt>
                <c:pt idx="5">
                  <c:v>建設業</c:v>
                </c:pt>
              </c:strCache>
            </c:strRef>
          </c:cat>
          <c:val>
            <c:numRef>
              <c:f>'23（問9）'!$AY$18:$AY$23</c:f>
              <c:numCache>
                <c:formatCode>0.0%</c:formatCode>
                <c:ptCount val="6"/>
                <c:pt idx="0">
                  <c:v>0.47619047619047616</c:v>
                </c:pt>
                <c:pt idx="1">
                  <c:v>0.39834024896265557</c:v>
                </c:pt>
                <c:pt idx="2">
                  <c:v>0.38461538461538464</c:v>
                </c:pt>
                <c:pt idx="3">
                  <c:v>0.61538461538461542</c:v>
                </c:pt>
                <c:pt idx="4">
                  <c:v>0.39473684210526316</c:v>
                </c:pt>
                <c:pt idx="5">
                  <c:v>0.22784810126582278</c:v>
                </c:pt>
              </c:numCache>
            </c:numRef>
          </c:val>
          <c:extLst>
            <c:ext xmlns:c16="http://schemas.microsoft.com/office/drawing/2014/chart" uri="{C3380CC4-5D6E-409C-BE32-E72D297353CC}">
              <c16:uniqueId val="{00000002-9746-4AEE-844A-488180923A89}"/>
            </c:ext>
          </c:extLst>
        </c:ser>
        <c:ser>
          <c:idx val="3"/>
          <c:order val="3"/>
          <c:spPr>
            <a:solidFill>
              <a:srgbClr val="FFFFFF"/>
            </a:solidFill>
            <a:ln w="12700">
              <a:solidFill>
                <a:srgbClr val="000000"/>
              </a:solidFill>
              <a:prstDash val="solid"/>
            </a:ln>
          </c:spPr>
          <c:invertIfNegative val="0"/>
          <c:dLbls>
            <c:numFmt formatCode="0.0%;\-#;;" sourceLinked="0"/>
            <c:spPr>
              <a:noFill/>
              <a:ln w="25400">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'23（問9）'!$AV$18:$AV$23</c:f>
              <c:strCache>
                <c:ptCount val="6"/>
                <c:pt idx="0">
                  <c:v>金融･保険業</c:v>
                </c:pt>
                <c:pt idx="1">
                  <c:v>卸売･小売業</c:v>
                </c:pt>
                <c:pt idx="2">
                  <c:v>運輸業</c:v>
                </c:pt>
                <c:pt idx="3">
                  <c:v>情報通信業</c:v>
                </c:pt>
                <c:pt idx="4">
                  <c:v>製造業</c:v>
                </c:pt>
                <c:pt idx="5">
                  <c:v>建設業</c:v>
                </c:pt>
              </c:strCache>
            </c:strRef>
          </c:cat>
          <c:val>
            <c:numRef>
              <c:f>'23（問9）'!$AZ$18:$AZ$23</c:f>
              <c:numCache>
                <c:formatCode>0.0%</c:formatCode>
                <c:ptCount val="6"/>
                <c:pt idx="0">
                  <c:v>0.47619047619047616</c:v>
                </c:pt>
                <c:pt idx="1">
                  <c:v>0.41493775933609961</c:v>
                </c:pt>
                <c:pt idx="2">
                  <c:v>0.38461538461538464</c:v>
                </c:pt>
                <c:pt idx="3">
                  <c:v>0.69230769230769229</c:v>
                </c:pt>
                <c:pt idx="4">
                  <c:v>0.43157894736842106</c:v>
                </c:pt>
                <c:pt idx="5">
                  <c:v>0.23628691983122363</c:v>
                </c:pt>
              </c:numCache>
            </c:numRef>
          </c:val>
          <c:extLst>
            <c:ext xmlns:c16="http://schemas.microsoft.com/office/drawing/2014/chart" uri="{C3380CC4-5D6E-409C-BE32-E72D297353CC}">
              <c16:uniqueId val="{00000003-9746-4AEE-844A-488180923A89}"/>
            </c:ext>
          </c:extLst>
        </c:ser>
        <c:dLbls>
          <c:showLegendKey val="0"/>
          <c:showVal val="0"/>
          <c:showCatName val="0"/>
          <c:showSerName val="0"/>
          <c:showPercent val="0"/>
          <c:showBubbleSize val="0"/>
        </c:dLbls>
        <c:gapWidth val="90"/>
        <c:overlap val="-10"/>
        <c:axId val="112315392"/>
        <c:axId val="112329472"/>
      </c:barChart>
      <c:catAx>
        <c:axId val="1123153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12329472"/>
        <c:crosses val="autoZero"/>
        <c:auto val="1"/>
        <c:lblAlgn val="ctr"/>
        <c:lblOffset val="100"/>
        <c:tickLblSkip val="1"/>
        <c:tickMarkSkip val="1"/>
        <c:noMultiLvlLbl val="0"/>
      </c:catAx>
      <c:valAx>
        <c:axId val="112329472"/>
        <c:scaling>
          <c:orientation val="minMax"/>
          <c:max val="1"/>
        </c:scaling>
        <c:delete val="0"/>
        <c:axPos val="b"/>
        <c:numFmt formatCode="0.0%"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12315392"/>
        <c:crosses val="autoZero"/>
        <c:crossBetween val="between"/>
        <c:majorUnit val="0.2"/>
        <c:minorUnit val="4.0000000000000008E-2"/>
      </c:valAx>
      <c:spPr>
        <a:noFill/>
        <a:ln w="25400">
          <a:noFill/>
        </a:ln>
      </c:spPr>
    </c:plotArea>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chart" Target="../charts/chart44.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 Id="rId5" Type="http://schemas.openxmlformats.org/officeDocument/2006/relationships/chart" Target="../charts/chart62.xml"/><Relationship Id="rId4" Type="http://schemas.openxmlformats.org/officeDocument/2006/relationships/chart" Target="../charts/chart61.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chart" Target="../charts/chart64.xml"/><Relationship Id="rId1" Type="http://schemas.openxmlformats.org/officeDocument/2006/relationships/chart" Target="../charts/chart63.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71.xml"/><Relationship Id="rId2" Type="http://schemas.openxmlformats.org/officeDocument/2006/relationships/chart" Target="../charts/chart70.xml"/><Relationship Id="rId1" Type="http://schemas.openxmlformats.org/officeDocument/2006/relationships/chart" Target="../charts/chart69.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77.xml"/><Relationship Id="rId2" Type="http://schemas.openxmlformats.org/officeDocument/2006/relationships/chart" Target="../charts/chart76.xml"/><Relationship Id="rId1" Type="http://schemas.openxmlformats.org/officeDocument/2006/relationships/chart" Target="../charts/chart75.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80.xml"/><Relationship Id="rId2" Type="http://schemas.openxmlformats.org/officeDocument/2006/relationships/chart" Target="../charts/chart79.xml"/><Relationship Id="rId1" Type="http://schemas.openxmlformats.org/officeDocument/2006/relationships/chart" Target="../charts/chart78.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91.xml"/><Relationship Id="rId2" Type="http://schemas.openxmlformats.org/officeDocument/2006/relationships/chart" Target="../charts/chart90.xml"/><Relationship Id="rId1" Type="http://schemas.openxmlformats.org/officeDocument/2006/relationships/chart" Target="../charts/chart8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94.xml"/><Relationship Id="rId2" Type="http://schemas.openxmlformats.org/officeDocument/2006/relationships/chart" Target="../charts/chart93.xml"/><Relationship Id="rId1" Type="http://schemas.openxmlformats.org/officeDocument/2006/relationships/chart" Target="../charts/chart92.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97.xml"/><Relationship Id="rId2" Type="http://schemas.openxmlformats.org/officeDocument/2006/relationships/chart" Target="../charts/chart96.xml"/><Relationship Id="rId1" Type="http://schemas.openxmlformats.org/officeDocument/2006/relationships/chart" Target="../charts/chart95.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100.xml"/><Relationship Id="rId2" Type="http://schemas.openxmlformats.org/officeDocument/2006/relationships/chart" Target="../charts/chart99.xml"/><Relationship Id="rId1" Type="http://schemas.openxmlformats.org/officeDocument/2006/relationships/chart" Target="../charts/chart98.xml"/><Relationship Id="rId5" Type="http://schemas.openxmlformats.org/officeDocument/2006/relationships/chart" Target="../charts/chart102.xml"/><Relationship Id="rId4" Type="http://schemas.openxmlformats.org/officeDocument/2006/relationships/chart" Target="../charts/chart101.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105.xml"/><Relationship Id="rId2" Type="http://schemas.openxmlformats.org/officeDocument/2006/relationships/chart" Target="../charts/chart104.xml"/><Relationship Id="rId1" Type="http://schemas.openxmlformats.org/officeDocument/2006/relationships/chart" Target="../charts/chart10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12</xdr:col>
      <xdr:colOff>180975</xdr:colOff>
      <xdr:row>25</xdr:row>
      <xdr:rowOff>9525</xdr:rowOff>
    </xdr:from>
    <xdr:to>
      <xdr:col>26</xdr:col>
      <xdr:colOff>228600</xdr:colOff>
      <xdr:row>42</xdr:row>
      <xdr:rowOff>28575</xdr:rowOff>
    </xdr:to>
    <xdr:graphicFrame macro="">
      <xdr:nvGraphicFramePr>
        <xdr:cNvPr id="52629414" name="グラフ 1">
          <a:extLst>
            <a:ext uri="{FF2B5EF4-FFF2-40B4-BE49-F238E27FC236}">
              <a16:creationId xmlns:a16="http://schemas.microsoft.com/office/drawing/2014/main" id="{00000000-0008-0000-0300-0000A60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2</xdr:row>
      <xdr:rowOff>66675</xdr:rowOff>
    </xdr:from>
    <xdr:to>
      <xdr:col>27</xdr:col>
      <xdr:colOff>19050</xdr:colOff>
      <xdr:row>21</xdr:row>
      <xdr:rowOff>76200</xdr:rowOff>
    </xdr:to>
    <xdr:graphicFrame macro="">
      <xdr:nvGraphicFramePr>
        <xdr:cNvPr id="52629415" name="グラフ 2">
          <a:extLst>
            <a:ext uri="{FF2B5EF4-FFF2-40B4-BE49-F238E27FC236}">
              <a16:creationId xmlns:a16="http://schemas.microsoft.com/office/drawing/2014/main" id="{00000000-0008-0000-0300-0000A70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2</xdr:row>
      <xdr:rowOff>28575</xdr:rowOff>
    </xdr:from>
    <xdr:to>
      <xdr:col>10</xdr:col>
      <xdr:colOff>219075</xdr:colOff>
      <xdr:row>21</xdr:row>
      <xdr:rowOff>104775</xdr:rowOff>
    </xdr:to>
    <xdr:graphicFrame macro="">
      <xdr:nvGraphicFramePr>
        <xdr:cNvPr id="52629416" name="グラフ 3">
          <a:extLst>
            <a:ext uri="{FF2B5EF4-FFF2-40B4-BE49-F238E27FC236}">
              <a16:creationId xmlns:a16="http://schemas.microsoft.com/office/drawing/2014/main" id="{00000000-0008-0000-0300-0000A80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25</xdr:row>
      <xdr:rowOff>38100</xdr:rowOff>
    </xdr:from>
    <xdr:to>
      <xdr:col>12</xdr:col>
      <xdr:colOff>133350</xdr:colOff>
      <xdr:row>42</xdr:row>
      <xdr:rowOff>76200</xdr:rowOff>
    </xdr:to>
    <xdr:graphicFrame macro="">
      <xdr:nvGraphicFramePr>
        <xdr:cNvPr id="52629417" name="グラフ 4">
          <a:extLst>
            <a:ext uri="{FF2B5EF4-FFF2-40B4-BE49-F238E27FC236}">
              <a16:creationId xmlns:a16="http://schemas.microsoft.com/office/drawing/2014/main" id="{00000000-0008-0000-0300-0000A90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47</xdr:row>
      <xdr:rowOff>38100</xdr:rowOff>
    </xdr:from>
    <xdr:to>
      <xdr:col>26</xdr:col>
      <xdr:colOff>180975</xdr:colOff>
      <xdr:row>65</xdr:row>
      <xdr:rowOff>104775</xdr:rowOff>
    </xdr:to>
    <xdr:graphicFrame macro="">
      <xdr:nvGraphicFramePr>
        <xdr:cNvPr id="52551126" name="グラフ 1">
          <a:extLst>
            <a:ext uri="{FF2B5EF4-FFF2-40B4-BE49-F238E27FC236}">
              <a16:creationId xmlns:a16="http://schemas.microsoft.com/office/drawing/2014/main" id="{00000000-0008-0000-1000-0000D6DD2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8</xdr:row>
      <xdr:rowOff>85725</xdr:rowOff>
    </xdr:from>
    <xdr:to>
      <xdr:col>26</xdr:col>
      <xdr:colOff>152400</xdr:colOff>
      <xdr:row>46</xdr:row>
      <xdr:rowOff>114300</xdr:rowOff>
    </xdr:to>
    <xdr:graphicFrame macro="">
      <xdr:nvGraphicFramePr>
        <xdr:cNvPr id="52551127" name="グラフ 5">
          <a:extLst>
            <a:ext uri="{FF2B5EF4-FFF2-40B4-BE49-F238E27FC236}">
              <a16:creationId xmlns:a16="http://schemas.microsoft.com/office/drawing/2014/main" id="{00000000-0008-0000-1000-0000D7DD21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47</xdr:row>
      <xdr:rowOff>38100</xdr:rowOff>
    </xdr:from>
    <xdr:to>
      <xdr:col>26</xdr:col>
      <xdr:colOff>180975</xdr:colOff>
      <xdr:row>65</xdr:row>
      <xdr:rowOff>104775</xdr:rowOff>
    </xdr:to>
    <xdr:graphicFrame macro="">
      <xdr:nvGraphicFramePr>
        <xdr:cNvPr id="52659669" name="グラフ 1">
          <a:extLst>
            <a:ext uri="{FF2B5EF4-FFF2-40B4-BE49-F238E27FC236}">
              <a16:creationId xmlns:a16="http://schemas.microsoft.com/office/drawing/2014/main" id="{00000000-0008-0000-1100-0000D585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8</xdr:row>
      <xdr:rowOff>85725</xdr:rowOff>
    </xdr:from>
    <xdr:to>
      <xdr:col>26</xdr:col>
      <xdr:colOff>152400</xdr:colOff>
      <xdr:row>46</xdr:row>
      <xdr:rowOff>114300</xdr:rowOff>
    </xdr:to>
    <xdr:graphicFrame macro="">
      <xdr:nvGraphicFramePr>
        <xdr:cNvPr id="52659670" name="グラフ 2">
          <a:extLst>
            <a:ext uri="{FF2B5EF4-FFF2-40B4-BE49-F238E27FC236}">
              <a16:creationId xmlns:a16="http://schemas.microsoft.com/office/drawing/2014/main" id="{00000000-0008-0000-1100-0000D685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47</xdr:row>
      <xdr:rowOff>38100</xdr:rowOff>
    </xdr:from>
    <xdr:to>
      <xdr:col>26</xdr:col>
      <xdr:colOff>180975</xdr:colOff>
      <xdr:row>65</xdr:row>
      <xdr:rowOff>104775</xdr:rowOff>
    </xdr:to>
    <xdr:graphicFrame macro="">
      <xdr:nvGraphicFramePr>
        <xdr:cNvPr id="2" name="グラフ 1">
          <a:extLst>
            <a:ext uri="{FF2B5EF4-FFF2-40B4-BE49-F238E27FC236}">
              <a16:creationId xmlns:a16="http://schemas.microsoft.com/office/drawing/2014/main" id="{408EE9B8-555D-4430-8A27-2BB57DB047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8</xdr:row>
      <xdr:rowOff>85725</xdr:rowOff>
    </xdr:from>
    <xdr:to>
      <xdr:col>26</xdr:col>
      <xdr:colOff>152400</xdr:colOff>
      <xdr:row>46</xdr:row>
      <xdr:rowOff>114300</xdr:rowOff>
    </xdr:to>
    <xdr:graphicFrame macro="">
      <xdr:nvGraphicFramePr>
        <xdr:cNvPr id="3" name="グラフ 5">
          <a:extLst>
            <a:ext uri="{FF2B5EF4-FFF2-40B4-BE49-F238E27FC236}">
              <a16:creationId xmlns:a16="http://schemas.microsoft.com/office/drawing/2014/main" id="{03DE6679-0B95-41C6-9950-396D8D7AC1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152400</xdr:colOff>
      <xdr:row>4</xdr:row>
      <xdr:rowOff>95250</xdr:rowOff>
    </xdr:from>
    <xdr:to>
      <xdr:col>26</xdr:col>
      <xdr:colOff>95250</xdr:colOff>
      <xdr:row>16</xdr:row>
      <xdr:rowOff>76200</xdr:rowOff>
    </xdr:to>
    <xdr:graphicFrame macro="">
      <xdr:nvGraphicFramePr>
        <xdr:cNvPr id="52665254" name="グラフ 1">
          <a:extLst>
            <a:ext uri="{FF2B5EF4-FFF2-40B4-BE49-F238E27FC236}">
              <a16:creationId xmlns:a16="http://schemas.microsoft.com/office/drawing/2014/main" id="{00000000-0008-0000-1200-0000A69B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20</xdr:row>
      <xdr:rowOff>28575</xdr:rowOff>
    </xdr:from>
    <xdr:to>
      <xdr:col>12</xdr:col>
      <xdr:colOff>209550</xdr:colOff>
      <xdr:row>36</xdr:row>
      <xdr:rowOff>95250</xdr:rowOff>
    </xdr:to>
    <xdr:graphicFrame macro="">
      <xdr:nvGraphicFramePr>
        <xdr:cNvPr id="52665255" name="グラフ 3">
          <a:extLst>
            <a:ext uri="{FF2B5EF4-FFF2-40B4-BE49-F238E27FC236}">
              <a16:creationId xmlns:a16="http://schemas.microsoft.com/office/drawing/2014/main" id="{00000000-0008-0000-1200-0000A79B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12</xdr:col>
      <xdr:colOff>180975</xdr:colOff>
      <xdr:row>19</xdr:row>
      <xdr:rowOff>38100</xdr:rowOff>
    </xdr:from>
    <xdr:to>
      <xdr:col>25</xdr:col>
      <xdr:colOff>228600</xdr:colOff>
      <xdr:row>36</xdr:row>
      <xdr:rowOff>104775</xdr:rowOff>
    </xdr:to>
    <xdr:graphicFrame macro="">
      <xdr:nvGraphicFramePr>
        <xdr:cNvPr id="52665256" name="グラフ 4">
          <a:extLst>
            <a:ext uri="{FF2B5EF4-FFF2-40B4-BE49-F238E27FC236}">
              <a16:creationId xmlns:a16="http://schemas.microsoft.com/office/drawing/2014/main" id="{00000000-0008-0000-1200-0000A89B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37</xdr:row>
      <xdr:rowOff>9525</xdr:rowOff>
    </xdr:from>
    <xdr:to>
      <xdr:col>24</xdr:col>
      <xdr:colOff>0</xdr:colOff>
      <xdr:row>53</xdr:row>
      <xdr:rowOff>0</xdr:rowOff>
    </xdr:to>
    <xdr:graphicFrame macro="">
      <xdr:nvGraphicFramePr>
        <xdr:cNvPr id="52665257" name="グラフ 11">
          <a:extLst>
            <a:ext uri="{FF2B5EF4-FFF2-40B4-BE49-F238E27FC236}">
              <a16:creationId xmlns:a16="http://schemas.microsoft.com/office/drawing/2014/main" id="{00000000-0008-0000-1200-0000A99B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76200</xdr:colOff>
      <xdr:row>4</xdr:row>
      <xdr:rowOff>66675</xdr:rowOff>
    </xdr:from>
    <xdr:to>
      <xdr:col>26</xdr:col>
      <xdr:colOff>152400</xdr:colOff>
      <xdr:row>16</xdr:row>
      <xdr:rowOff>95250</xdr:rowOff>
    </xdr:to>
    <xdr:graphicFrame macro="">
      <xdr:nvGraphicFramePr>
        <xdr:cNvPr id="35232957" name="グラフ 1">
          <a:extLst>
            <a:ext uri="{FF2B5EF4-FFF2-40B4-BE49-F238E27FC236}">
              <a16:creationId xmlns:a16="http://schemas.microsoft.com/office/drawing/2014/main" id="{00000000-0008-0000-1300-0000BD9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19</xdr:row>
      <xdr:rowOff>47625</xdr:rowOff>
    </xdr:from>
    <xdr:to>
      <xdr:col>26</xdr:col>
      <xdr:colOff>123825</xdr:colOff>
      <xdr:row>40</xdr:row>
      <xdr:rowOff>66675</xdr:rowOff>
    </xdr:to>
    <xdr:graphicFrame macro="">
      <xdr:nvGraphicFramePr>
        <xdr:cNvPr id="35232958" name="グラフ 2">
          <a:extLst>
            <a:ext uri="{FF2B5EF4-FFF2-40B4-BE49-F238E27FC236}">
              <a16:creationId xmlns:a16="http://schemas.microsoft.com/office/drawing/2014/main" id="{00000000-0008-0000-1300-0000BE9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41</xdr:row>
      <xdr:rowOff>0</xdr:rowOff>
    </xdr:from>
    <xdr:to>
      <xdr:col>26</xdr:col>
      <xdr:colOff>200025</xdr:colOff>
      <xdr:row>54</xdr:row>
      <xdr:rowOff>114300</xdr:rowOff>
    </xdr:to>
    <xdr:graphicFrame macro="">
      <xdr:nvGraphicFramePr>
        <xdr:cNvPr id="35232959" name="グラフ 3">
          <a:extLst>
            <a:ext uri="{FF2B5EF4-FFF2-40B4-BE49-F238E27FC236}">
              <a16:creationId xmlns:a16="http://schemas.microsoft.com/office/drawing/2014/main" id="{00000000-0008-0000-1300-0000BF9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19</xdr:row>
      <xdr:rowOff>47625</xdr:rowOff>
    </xdr:from>
    <xdr:to>
      <xdr:col>26</xdr:col>
      <xdr:colOff>123825</xdr:colOff>
      <xdr:row>40</xdr:row>
      <xdr:rowOff>66675</xdr:rowOff>
    </xdr:to>
    <xdr:graphicFrame macro="">
      <xdr:nvGraphicFramePr>
        <xdr:cNvPr id="52670931" name="グラフ 2">
          <a:extLst>
            <a:ext uri="{FF2B5EF4-FFF2-40B4-BE49-F238E27FC236}">
              <a16:creationId xmlns:a16="http://schemas.microsoft.com/office/drawing/2014/main" id="{00000000-0008-0000-1400-0000D3B1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41</xdr:row>
      <xdr:rowOff>0</xdr:rowOff>
    </xdr:from>
    <xdr:to>
      <xdr:col>26</xdr:col>
      <xdr:colOff>114300</xdr:colOff>
      <xdr:row>54</xdr:row>
      <xdr:rowOff>114300</xdr:rowOff>
    </xdr:to>
    <xdr:graphicFrame macro="">
      <xdr:nvGraphicFramePr>
        <xdr:cNvPr id="52670932" name="グラフ 3">
          <a:extLst>
            <a:ext uri="{FF2B5EF4-FFF2-40B4-BE49-F238E27FC236}">
              <a16:creationId xmlns:a16="http://schemas.microsoft.com/office/drawing/2014/main" id="{00000000-0008-0000-1400-0000D4B1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xdr:colOff>
      <xdr:row>19</xdr:row>
      <xdr:rowOff>47625</xdr:rowOff>
    </xdr:from>
    <xdr:to>
      <xdr:col>26</xdr:col>
      <xdr:colOff>0</xdr:colOff>
      <xdr:row>39</xdr:row>
      <xdr:rowOff>133350</xdr:rowOff>
    </xdr:to>
    <xdr:graphicFrame macro="">
      <xdr:nvGraphicFramePr>
        <xdr:cNvPr id="35239100" name="グラフ 1">
          <a:extLst>
            <a:ext uri="{FF2B5EF4-FFF2-40B4-BE49-F238E27FC236}">
              <a16:creationId xmlns:a16="http://schemas.microsoft.com/office/drawing/2014/main" id="{00000000-0008-0000-1500-0000BCB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40</xdr:row>
      <xdr:rowOff>0</xdr:rowOff>
    </xdr:from>
    <xdr:to>
      <xdr:col>26</xdr:col>
      <xdr:colOff>0</xdr:colOff>
      <xdr:row>53</xdr:row>
      <xdr:rowOff>114300</xdr:rowOff>
    </xdr:to>
    <xdr:graphicFrame macro="">
      <xdr:nvGraphicFramePr>
        <xdr:cNvPr id="35239101" name="グラフ 2">
          <a:extLst>
            <a:ext uri="{FF2B5EF4-FFF2-40B4-BE49-F238E27FC236}">
              <a16:creationId xmlns:a16="http://schemas.microsoft.com/office/drawing/2014/main" id="{00000000-0008-0000-1500-0000BDB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38100</xdr:colOff>
      <xdr:row>4</xdr:row>
      <xdr:rowOff>38100</xdr:rowOff>
    </xdr:from>
    <xdr:to>
      <xdr:col>26</xdr:col>
      <xdr:colOff>114300</xdr:colOff>
      <xdr:row>16</xdr:row>
      <xdr:rowOff>85725</xdr:rowOff>
    </xdr:to>
    <xdr:graphicFrame macro="">
      <xdr:nvGraphicFramePr>
        <xdr:cNvPr id="35239102" name="グラフ 3">
          <a:extLst>
            <a:ext uri="{FF2B5EF4-FFF2-40B4-BE49-F238E27FC236}">
              <a16:creationId xmlns:a16="http://schemas.microsoft.com/office/drawing/2014/main" id="{00000000-0008-0000-1500-0000BEB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19</xdr:row>
      <xdr:rowOff>47625</xdr:rowOff>
    </xdr:from>
    <xdr:to>
      <xdr:col>26</xdr:col>
      <xdr:colOff>142875</xdr:colOff>
      <xdr:row>40</xdr:row>
      <xdr:rowOff>28575</xdr:rowOff>
    </xdr:to>
    <xdr:graphicFrame macro="">
      <xdr:nvGraphicFramePr>
        <xdr:cNvPr id="35243196" name="グラフ 1">
          <a:extLst>
            <a:ext uri="{FF2B5EF4-FFF2-40B4-BE49-F238E27FC236}">
              <a16:creationId xmlns:a16="http://schemas.microsoft.com/office/drawing/2014/main" id="{00000000-0008-0000-1600-0000BCC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39</xdr:row>
      <xdr:rowOff>142875</xdr:rowOff>
    </xdr:from>
    <xdr:to>
      <xdr:col>26</xdr:col>
      <xdr:colOff>161925</xdr:colOff>
      <xdr:row>53</xdr:row>
      <xdr:rowOff>85725</xdr:rowOff>
    </xdr:to>
    <xdr:graphicFrame macro="">
      <xdr:nvGraphicFramePr>
        <xdr:cNvPr id="35243197" name="グラフ 2">
          <a:extLst>
            <a:ext uri="{FF2B5EF4-FFF2-40B4-BE49-F238E27FC236}">
              <a16:creationId xmlns:a16="http://schemas.microsoft.com/office/drawing/2014/main" id="{00000000-0008-0000-1600-0000BDC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19050</xdr:colOff>
      <xdr:row>4</xdr:row>
      <xdr:rowOff>47625</xdr:rowOff>
    </xdr:from>
    <xdr:to>
      <xdr:col>26</xdr:col>
      <xdr:colOff>152400</xdr:colOff>
      <xdr:row>16</xdr:row>
      <xdr:rowOff>85725</xdr:rowOff>
    </xdr:to>
    <xdr:graphicFrame macro="">
      <xdr:nvGraphicFramePr>
        <xdr:cNvPr id="35243198" name="グラフ 3">
          <a:extLst>
            <a:ext uri="{FF2B5EF4-FFF2-40B4-BE49-F238E27FC236}">
              <a16:creationId xmlns:a16="http://schemas.microsoft.com/office/drawing/2014/main" id="{00000000-0008-0000-1600-0000BEC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38100</xdr:colOff>
      <xdr:row>4</xdr:row>
      <xdr:rowOff>38100</xdr:rowOff>
    </xdr:from>
    <xdr:to>
      <xdr:col>26</xdr:col>
      <xdr:colOff>114300</xdr:colOff>
      <xdr:row>16</xdr:row>
      <xdr:rowOff>95250</xdr:rowOff>
    </xdr:to>
    <xdr:graphicFrame macro="">
      <xdr:nvGraphicFramePr>
        <xdr:cNvPr id="35247292" name="グラフ 1">
          <a:extLst>
            <a:ext uri="{FF2B5EF4-FFF2-40B4-BE49-F238E27FC236}">
              <a16:creationId xmlns:a16="http://schemas.microsoft.com/office/drawing/2014/main" id="{00000000-0008-0000-1700-0000BCD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19</xdr:row>
      <xdr:rowOff>47625</xdr:rowOff>
    </xdr:from>
    <xdr:to>
      <xdr:col>26</xdr:col>
      <xdr:colOff>180975</xdr:colOff>
      <xdr:row>43</xdr:row>
      <xdr:rowOff>123825</xdr:rowOff>
    </xdr:to>
    <xdr:graphicFrame macro="">
      <xdr:nvGraphicFramePr>
        <xdr:cNvPr id="35247293" name="グラフ 2">
          <a:extLst>
            <a:ext uri="{FF2B5EF4-FFF2-40B4-BE49-F238E27FC236}">
              <a16:creationId xmlns:a16="http://schemas.microsoft.com/office/drawing/2014/main" id="{00000000-0008-0000-1700-0000BDD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43</xdr:row>
      <xdr:rowOff>133350</xdr:rowOff>
    </xdr:from>
    <xdr:to>
      <xdr:col>26</xdr:col>
      <xdr:colOff>152400</xdr:colOff>
      <xdr:row>58</xdr:row>
      <xdr:rowOff>66675</xdr:rowOff>
    </xdr:to>
    <xdr:graphicFrame macro="">
      <xdr:nvGraphicFramePr>
        <xdr:cNvPr id="35247294" name="グラフ 3">
          <a:extLst>
            <a:ext uri="{FF2B5EF4-FFF2-40B4-BE49-F238E27FC236}">
              <a16:creationId xmlns:a16="http://schemas.microsoft.com/office/drawing/2014/main" id="{00000000-0008-0000-1700-0000BED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47625</xdr:colOff>
      <xdr:row>4</xdr:row>
      <xdr:rowOff>28575</xdr:rowOff>
    </xdr:from>
    <xdr:to>
      <xdr:col>26</xdr:col>
      <xdr:colOff>104775</xdr:colOff>
      <xdr:row>16</xdr:row>
      <xdr:rowOff>85725</xdr:rowOff>
    </xdr:to>
    <xdr:graphicFrame macro="">
      <xdr:nvGraphicFramePr>
        <xdr:cNvPr id="35251388" name="グラフ 1">
          <a:extLst>
            <a:ext uri="{FF2B5EF4-FFF2-40B4-BE49-F238E27FC236}">
              <a16:creationId xmlns:a16="http://schemas.microsoft.com/office/drawing/2014/main" id="{00000000-0008-0000-1800-0000BCE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19</xdr:row>
      <xdr:rowOff>47625</xdr:rowOff>
    </xdr:from>
    <xdr:to>
      <xdr:col>26</xdr:col>
      <xdr:colOff>200025</xdr:colOff>
      <xdr:row>40</xdr:row>
      <xdr:rowOff>28575</xdr:rowOff>
    </xdr:to>
    <xdr:graphicFrame macro="">
      <xdr:nvGraphicFramePr>
        <xdr:cNvPr id="35251389" name="グラフ 2">
          <a:extLst>
            <a:ext uri="{FF2B5EF4-FFF2-40B4-BE49-F238E27FC236}">
              <a16:creationId xmlns:a16="http://schemas.microsoft.com/office/drawing/2014/main" id="{00000000-0008-0000-1800-0000BDE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40</xdr:row>
      <xdr:rowOff>85725</xdr:rowOff>
    </xdr:from>
    <xdr:to>
      <xdr:col>26</xdr:col>
      <xdr:colOff>133350</xdr:colOff>
      <xdr:row>53</xdr:row>
      <xdr:rowOff>104775</xdr:rowOff>
    </xdr:to>
    <xdr:graphicFrame macro="">
      <xdr:nvGraphicFramePr>
        <xdr:cNvPr id="35251390" name="グラフ 3">
          <a:extLst>
            <a:ext uri="{FF2B5EF4-FFF2-40B4-BE49-F238E27FC236}">
              <a16:creationId xmlns:a16="http://schemas.microsoft.com/office/drawing/2014/main" id="{00000000-0008-0000-1800-0000BEE4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2</xdr:row>
      <xdr:rowOff>9525</xdr:rowOff>
    </xdr:from>
    <xdr:to>
      <xdr:col>26</xdr:col>
      <xdr:colOff>228600</xdr:colOff>
      <xdr:row>14</xdr:row>
      <xdr:rowOff>85725</xdr:rowOff>
    </xdr:to>
    <xdr:graphicFrame macro="">
      <xdr:nvGraphicFramePr>
        <xdr:cNvPr id="35196094" name="グラフ 1">
          <a:extLst>
            <a:ext uri="{FF2B5EF4-FFF2-40B4-BE49-F238E27FC236}">
              <a16:creationId xmlns:a16="http://schemas.microsoft.com/office/drawing/2014/main" id="{00000000-0008-0000-0900-0000BE0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16</xdr:row>
      <xdr:rowOff>28575</xdr:rowOff>
    </xdr:from>
    <xdr:to>
      <xdr:col>28</xdr:col>
      <xdr:colOff>19050</xdr:colOff>
      <xdr:row>45</xdr:row>
      <xdr:rowOff>123825</xdr:rowOff>
    </xdr:to>
    <xdr:graphicFrame macro="">
      <xdr:nvGraphicFramePr>
        <xdr:cNvPr id="35196095" name="グラフ 2">
          <a:extLst>
            <a:ext uri="{FF2B5EF4-FFF2-40B4-BE49-F238E27FC236}">
              <a16:creationId xmlns:a16="http://schemas.microsoft.com/office/drawing/2014/main" id="{00000000-0008-0000-0900-0000BF0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46</xdr:row>
      <xdr:rowOff>38100</xdr:rowOff>
    </xdr:from>
    <xdr:to>
      <xdr:col>27</xdr:col>
      <xdr:colOff>228600</xdr:colOff>
      <xdr:row>62</xdr:row>
      <xdr:rowOff>38100</xdr:rowOff>
    </xdr:to>
    <xdr:graphicFrame macro="">
      <xdr:nvGraphicFramePr>
        <xdr:cNvPr id="35196096" name="グラフ 3">
          <a:extLst>
            <a:ext uri="{FF2B5EF4-FFF2-40B4-BE49-F238E27FC236}">
              <a16:creationId xmlns:a16="http://schemas.microsoft.com/office/drawing/2014/main" id="{00000000-0008-0000-0900-0000C00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19050</xdr:colOff>
      <xdr:row>2</xdr:row>
      <xdr:rowOff>38100</xdr:rowOff>
    </xdr:from>
    <xdr:to>
      <xdr:col>26</xdr:col>
      <xdr:colOff>152400</xdr:colOff>
      <xdr:row>15</xdr:row>
      <xdr:rowOff>66675</xdr:rowOff>
    </xdr:to>
    <xdr:graphicFrame macro="">
      <xdr:nvGraphicFramePr>
        <xdr:cNvPr id="63233678" name="グラフ 1">
          <a:extLst>
            <a:ext uri="{FF2B5EF4-FFF2-40B4-BE49-F238E27FC236}">
              <a16:creationId xmlns:a16="http://schemas.microsoft.com/office/drawing/2014/main" id="{00000000-0008-0000-1900-00008EDEC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85725</xdr:colOff>
      <xdr:row>17</xdr:row>
      <xdr:rowOff>66675</xdr:rowOff>
    </xdr:from>
    <xdr:to>
      <xdr:col>26</xdr:col>
      <xdr:colOff>57150</xdr:colOff>
      <xdr:row>38</xdr:row>
      <xdr:rowOff>104775</xdr:rowOff>
    </xdr:to>
    <xdr:graphicFrame macro="">
      <xdr:nvGraphicFramePr>
        <xdr:cNvPr id="63233679" name="グラフ 2">
          <a:extLst>
            <a:ext uri="{FF2B5EF4-FFF2-40B4-BE49-F238E27FC236}">
              <a16:creationId xmlns:a16="http://schemas.microsoft.com/office/drawing/2014/main" id="{00000000-0008-0000-1900-00008FDEC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17</xdr:row>
      <xdr:rowOff>66675</xdr:rowOff>
    </xdr:from>
    <xdr:to>
      <xdr:col>12</xdr:col>
      <xdr:colOff>161925</xdr:colOff>
      <xdr:row>38</xdr:row>
      <xdr:rowOff>38100</xdr:rowOff>
    </xdr:to>
    <xdr:graphicFrame macro="">
      <xdr:nvGraphicFramePr>
        <xdr:cNvPr id="63233680" name="グラフ 3">
          <a:extLst>
            <a:ext uri="{FF2B5EF4-FFF2-40B4-BE49-F238E27FC236}">
              <a16:creationId xmlns:a16="http://schemas.microsoft.com/office/drawing/2014/main" id="{00000000-0008-0000-1900-000090DEC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209550</xdr:colOff>
      <xdr:row>38</xdr:row>
      <xdr:rowOff>95250</xdr:rowOff>
    </xdr:from>
    <xdr:to>
      <xdr:col>26</xdr:col>
      <xdr:colOff>171450</xdr:colOff>
      <xdr:row>54</xdr:row>
      <xdr:rowOff>104775</xdr:rowOff>
    </xdr:to>
    <xdr:graphicFrame macro="">
      <xdr:nvGraphicFramePr>
        <xdr:cNvPr id="63233681" name="グラフ 4">
          <a:extLst>
            <a:ext uri="{FF2B5EF4-FFF2-40B4-BE49-F238E27FC236}">
              <a16:creationId xmlns:a16="http://schemas.microsoft.com/office/drawing/2014/main" id="{00000000-0008-0000-1900-000091DEC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38</xdr:row>
      <xdr:rowOff>66675</xdr:rowOff>
    </xdr:from>
    <xdr:to>
      <xdr:col>12</xdr:col>
      <xdr:colOff>104775</xdr:colOff>
      <xdr:row>54</xdr:row>
      <xdr:rowOff>95250</xdr:rowOff>
    </xdr:to>
    <xdr:graphicFrame macro="">
      <xdr:nvGraphicFramePr>
        <xdr:cNvPr id="63233682" name="グラフ 11">
          <a:extLst>
            <a:ext uri="{FF2B5EF4-FFF2-40B4-BE49-F238E27FC236}">
              <a16:creationId xmlns:a16="http://schemas.microsoft.com/office/drawing/2014/main" id="{00000000-0008-0000-1900-000092DEC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57150</xdr:colOff>
      <xdr:row>4</xdr:row>
      <xdr:rowOff>9525</xdr:rowOff>
    </xdr:from>
    <xdr:to>
      <xdr:col>26</xdr:col>
      <xdr:colOff>228600</xdr:colOff>
      <xdr:row>16</xdr:row>
      <xdr:rowOff>76200</xdr:rowOff>
    </xdr:to>
    <xdr:graphicFrame macro="">
      <xdr:nvGraphicFramePr>
        <xdr:cNvPr id="35260605" name="グラフ 2">
          <a:extLst>
            <a:ext uri="{FF2B5EF4-FFF2-40B4-BE49-F238E27FC236}">
              <a16:creationId xmlns:a16="http://schemas.microsoft.com/office/drawing/2014/main" id="{00000000-0008-0000-1A00-0000BD0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40</xdr:row>
      <xdr:rowOff>0</xdr:rowOff>
    </xdr:from>
    <xdr:to>
      <xdr:col>26</xdr:col>
      <xdr:colOff>161925</xdr:colOff>
      <xdr:row>54</xdr:row>
      <xdr:rowOff>0</xdr:rowOff>
    </xdr:to>
    <xdr:graphicFrame macro="">
      <xdr:nvGraphicFramePr>
        <xdr:cNvPr id="35260606" name="グラフ 12">
          <a:extLst>
            <a:ext uri="{FF2B5EF4-FFF2-40B4-BE49-F238E27FC236}">
              <a16:creationId xmlns:a16="http://schemas.microsoft.com/office/drawing/2014/main" id="{00000000-0008-0000-1A00-0000BE0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19</xdr:row>
      <xdr:rowOff>19050</xdr:rowOff>
    </xdr:from>
    <xdr:to>
      <xdr:col>26</xdr:col>
      <xdr:colOff>209550</xdr:colOff>
      <xdr:row>39</xdr:row>
      <xdr:rowOff>47625</xdr:rowOff>
    </xdr:to>
    <xdr:graphicFrame macro="">
      <xdr:nvGraphicFramePr>
        <xdr:cNvPr id="35260607" name="グラフ 16">
          <a:extLst>
            <a:ext uri="{FF2B5EF4-FFF2-40B4-BE49-F238E27FC236}">
              <a16:creationId xmlns:a16="http://schemas.microsoft.com/office/drawing/2014/main" id="{00000000-0008-0000-1A00-0000BF0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28575</xdr:colOff>
      <xdr:row>4</xdr:row>
      <xdr:rowOff>66675</xdr:rowOff>
    </xdr:from>
    <xdr:to>
      <xdr:col>26</xdr:col>
      <xdr:colOff>152400</xdr:colOff>
      <xdr:row>16</xdr:row>
      <xdr:rowOff>123825</xdr:rowOff>
    </xdr:to>
    <xdr:graphicFrame macro="">
      <xdr:nvGraphicFramePr>
        <xdr:cNvPr id="35264701" name="グラフ 1">
          <a:extLst>
            <a:ext uri="{FF2B5EF4-FFF2-40B4-BE49-F238E27FC236}">
              <a16:creationId xmlns:a16="http://schemas.microsoft.com/office/drawing/2014/main" id="{00000000-0008-0000-1B00-0000BD1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19</xdr:row>
      <xdr:rowOff>47625</xdr:rowOff>
    </xdr:from>
    <xdr:to>
      <xdr:col>26</xdr:col>
      <xdr:colOff>209550</xdr:colOff>
      <xdr:row>40</xdr:row>
      <xdr:rowOff>19050</xdr:rowOff>
    </xdr:to>
    <xdr:graphicFrame macro="">
      <xdr:nvGraphicFramePr>
        <xdr:cNvPr id="35264702" name="グラフ 8">
          <a:extLst>
            <a:ext uri="{FF2B5EF4-FFF2-40B4-BE49-F238E27FC236}">
              <a16:creationId xmlns:a16="http://schemas.microsoft.com/office/drawing/2014/main" id="{00000000-0008-0000-1B00-0000BE1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40</xdr:row>
      <xdr:rowOff>66675</xdr:rowOff>
    </xdr:from>
    <xdr:to>
      <xdr:col>26</xdr:col>
      <xdr:colOff>171450</xdr:colOff>
      <xdr:row>53</xdr:row>
      <xdr:rowOff>85725</xdr:rowOff>
    </xdr:to>
    <xdr:graphicFrame macro="">
      <xdr:nvGraphicFramePr>
        <xdr:cNvPr id="35264703" name="グラフ 9">
          <a:extLst>
            <a:ext uri="{FF2B5EF4-FFF2-40B4-BE49-F238E27FC236}">
              <a16:creationId xmlns:a16="http://schemas.microsoft.com/office/drawing/2014/main" id="{00000000-0008-0000-1B00-0000BF1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47625</xdr:colOff>
      <xdr:row>4</xdr:row>
      <xdr:rowOff>47625</xdr:rowOff>
    </xdr:from>
    <xdr:to>
      <xdr:col>26</xdr:col>
      <xdr:colOff>123825</xdr:colOff>
      <xdr:row>16</xdr:row>
      <xdr:rowOff>85725</xdr:rowOff>
    </xdr:to>
    <xdr:graphicFrame macro="">
      <xdr:nvGraphicFramePr>
        <xdr:cNvPr id="35268798" name="グラフ 1025">
          <a:extLst>
            <a:ext uri="{FF2B5EF4-FFF2-40B4-BE49-F238E27FC236}">
              <a16:creationId xmlns:a16="http://schemas.microsoft.com/office/drawing/2014/main" id="{00000000-0008-0000-1C00-0000BE2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19</xdr:row>
      <xdr:rowOff>76200</xdr:rowOff>
    </xdr:from>
    <xdr:to>
      <xdr:col>26</xdr:col>
      <xdr:colOff>142875</xdr:colOff>
      <xdr:row>40</xdr:row>
      <xdr:rowOff>9525</xdr:rowOff>
    </xdr:to>
    <xdr:graphicFrame macro="">
      <xdr:nvGraphicFramePr>
        <xdr:cNvPr id="35268799" name="グラフ 1035">
          <a:extLst>
            <a:ext uri="{FF2B5EF4-FFF2-40B4-BE49-F238E27FC236}">
              <a16:creationId xmlns:a16="http://schemas.microsoft.com/office/drawing/2014/main" id="{00000000-0008-0000-1C00-0000BF2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40</xdr:row>
      <xdr:rowOff>38100</xdr:rowOff>
    </xdr:from>
    <xdr:to>
      <xdr:col>26</xdr:col>
      <xdr:colOff>180975</xdr:colOff>
      <xdr:row>53</xdr:row>
      <xdr:rowOff>114300</xdr:rowOff>
    </xdr:to>
    <xdr:graphicFrame macro="">
      <xdr:nvGraphicFramePr>
        <xdr:cNvPr id="35268800" name="グラフ 1036">
          <a:extLst>
            <a:ext uri="{FF2B5EF4-FFF2-40B4-BE49-F238E27FC236}">
              <a16:creationId xmlns:a16="http://schemas.microsoft.com/office/drawing/2014/main" id="{00000000-0008-0000-1C00-0000C02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66675</xdr:colOff>
      <xdr:row>19</xdr:row>
      <xdr:rowOff>47625</xdr:rowOff>
    </xdr:from>
    <xdr:to>
      <xdr:col>26</xdr:col>
      <xdr:colOff>200025</xdr:colOff>
      <xdr:row>38</xdr:row>
      <xdr:rowOff>47625</xdr:rowOff>
    </xdr:to>
    <xdr:graphicFrame macro="">
      <xdr:nvGraphicFramePr>
        <xdr:cNvPr id="35272892" name="グラフ 22">
          <a:extLst>
            <a:ext uri="{FF2B5EF4-FFF2-40B4-BE49-F238E27FC236}">
              <a16:creationId xmlns:a16="http://schemas.microsoft.com/office/drawing/2014/main" id="{00000000-0008-0000-1D00-0000BC3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9525</xdr:rowOff>
    </xdr:from>
    <xdr:to>
      <xdr:col>26</xdr:col>
      <xdr:colOff>190500</xdr:colOff>
      <xdr:row>53</xdr:row>
      <xdr:rowOff>38100</xdr:rowOff>
    </xdr:to>
    <xdr:graphicFrame macro="">
      <xdr:nvGraphicFramePr>
        <xdr:cNvPr id="35272893" name="グラフ 23">
          <a:extLst>
            <a:ext uri="{FF2B5EF4-FFF2-40B4-BE49-F238E27FC236}">
              <a16:creationId xmlns:a16="http://schemas.microsoft.com/office/drawing/2014/main" id="{00000000-0008-0000-1D00-0000BD3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38100</xdr:colOff>
      <xdr:row>4</xdr:row>
      <xdr:rowOff>66675</xdr:rowOff>
    </xdr:from>
    <xdr:to>
      <xdr:col>26</xdr:col>
      <xdr:colOff>142875</xdr:colOff>
      <xdr:row>16</xdr:row>
      <xdr:rowOff>104775</xdr:rowOff>
    </xdr:to>
    <xdr:graphicFrame macro="">
      <xdr:nvGraphicFramePr>
        <xdr:cNvPr id="35272894" name="グラフ 24">
          <a:extLst>
            <a:ext uri="{FF2B5EF4-FFF2-40B4-BE49-F238E27FC236}">
              <a16:creationId xmlns:a16="http://schemas.microsoft.com/office/drawing/2014/main" id="{00000000-0008-0000-1D00-0000BE3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76200</xdr:colOff>
      <xdr:row>19</xdr:row>
      <xdr:rowOff>38100</xdr:rowOff>
    </xdr:from>
    <xdr:to>
      <xdr:col>26</xdr:col>
      <xdr:colOff>161925</xdr:colOff>
      <xdr:row>38</xdr:row>
      <xdr:rowOff>66675</xdr:rowOff>
    </xdr:to>
    <xdr:graphicFrame macro="">
      <xdr:nvGraphicFramePr>
        <xdr:cNvPr id="35276988" name="グラフ 1045">
          <a:extLst>
            <a:ext uri="{FF2B5EF4-FFF2-40B4-BE49-F238E27FC236}">
              <a16:creationId xmlns:a16="http://schemas.microsoft.com/office/drawing/2014/main" id="{00000000-0008-0000-1E00-0000BC4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39</xdr:row>
      <xdr:rowOff>133350</xdr:rowOff>
    </xdr:from>
    <xdr:to>
      <xdr:col>26</xdr:col>
      <xdr:colOff>219075</xdr:colOff>
      <xdr:row>56</xdr:row>
      <xdr:rowOff>152399</xdr:rowOff>
    </xdr:to>
    <xdr:graphicFrame macro="">
      <xdr:nvGraphicFramePr>
        <xdr:cNvPr id="35276989" name="グラフ 1046">
          <a:extLst>
            <a:ext uri="{FF2B5EF4-FFF2-40B4-BE49-F238E27FC236}">
              <a16:creationId xmlns:a16="http://schemas.microsoft.com/office/drawing/2014/main" id="{00000000-0008-0000-1E00-0000BD4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19050</xdr:colOff>
      <xdr:row>4</xdr:row>
      <xdr:rowOff>57150</xdr:rowOff>
    </xdr:from>
    <xdr:to>
      <xdr:col>26</xdr:col>
      <xdr:colOff>133350</xdr:colOff>
      <xdr:row>16</xdr:row>
      <xdr:rowOff>133350</xdr:rowOff>
    </xdr:to>
    <xdr:graphicFrame macro="">
      <xdr:nvGraphicFramePr>
        <xdr:cNvPr id="35276990" name="グラフ 1047">
          <a:extLst>
            <a:ext uri="{FF2B5EF4-FFF2-40B4-BE49-F238E27FC236}">
              <a16:creationId xmlns:a16="http://schemas.microsoft.com/office/drawing/2014/main" id="{00000000-0008-0000-1E00-0000BE4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28574</xdr:colOff>
      <xdr:row>4</xdr:row>
      <xdr:rowOff>28575</xdr:rowOff>
    </xdr:from>
    <xdr:to>
      <xdr:col>26</xdr:col>
      <xdr:colOff>190499</xdr:colOff>
      <xdr:row>16</xdr:row>
      <xdr:rowOff>85725</xdr:rowOff>
    </xdr:to>
    <xdr:graphicFrame macro="">
      <xdr:nvGraphicFramePr>
        <xdr:cNvPr id="35281085" name="グラフ 1025">
          <a:extLst>
            <a:ext uri="{FF2B5EF4-FFF2-40B4-BE49-F238E27FC236}">
              <a16:creationId xmlns:a16="http://schemas.microsoft.com/office/drawing/2014/main" id="{00000000-0008-0000-1F00-0000BD5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19</xdr:row>
      <xdr:rowOff>38100</xdr:rowOff>
    </xdr:from>
    <xdr:to>
      <xdr:col>26</xdr:col>
      <xdr:colOff>171450</xdr:colOff>
      <xdr:row>48</xdr:row>
      <xdr:rowOff>104775</xdr:rowOff>
    </xdr:to>
    <xdr:graphicFrame macro="">
      <xdr:nvGraphicFramePr>
        <xdr:cNvPr id="35281086" name="グラフ 1040">
          <a:extLst>
            <a:ext uri="{FF2B5EF4-FFF2-40B4-BE49-F238E27FC236}">
              <a16:creationId xmlns:a16="http://schemas.microsoft.com/office/drawing/2014/main" id="{00000000-0008-0000-1F00-0000BE5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49</xdr:row>
      <xdr:rowOff>9525</xdr:rowOff>
    </xdr:from>
    <xdr:to>
      <xdr:col>26</xdr:col>
      <xdr:colOff>171450</xdr:colOff>
      <xdr:row>62</xdr:row>
      <xdr:rowOff>76200</xdr:rowOff>
    </xdr:to>
    <xdr:graphicFrame macro="">
      <xdr:nvGraphicFramePr>
        <xdr:cNvPr id="35281087" name="グラフ 1041">
          <a:extLst>
            <a:ext uri="{FF2B5EF4-FFF2-40B4-BE49-F238E27FC236}">
              <a16:creationId xmlns:a16="http://schemas.microsoft.com/office/drawing/2014/main" id="{00000000-0008-0000-1F00-0000BF5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14</xdr:col>
      <xdr:colOff>28575</xdr:colOff>
      <xdr:row>4</xdr:row>
      <xdr:rowOff>28575</xdr:rowOff>
    </xdr:from>
    <xdr:to>
      <xdr:col>26</xdr:col>
      <xdr:colOff>104775</xdr:colOff>
      <xdr:row>16</xdr:row>
      <xdr:rowOff>85725</xdr:rowOff>
    </xdr:to>
    <xdr:graphicFrame macro="">
      <xdr:nvGraphicFramePr>
        <xdr:cNvPr id="35285180" name="グラフ 1">
          <a:extLst>
            <a:ext uri="{FF2B5EF4-FFF2-40B4-BE49-F238E27FC236}">
              <a16:creationId xmlns:a16="http://schemas.microsoft.com/office/drawing/2014/main" id="{00000000-0008-0000-2000-0000BC6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47</xdr:row>
      <xdr:rowOff>38100</xdr:rowOff>
    </xdr:from>
    <xdr:to>
      <xdr:col>26</xdr:col>
      <xdr:colOff>190500</xdr:colOff>
      <xdr:row>62</xdr:row>
      <xdr:rowOff>95250</xdr:rowOff>
    </xdr:to>
    <xdr:graphicFrame macro="">
      <xdr:nvGraphicFramePr>
        <xdr:cNvPr id="35285181" name="グラフ 15">
          <a:extLst>
            <a:ext uri="{FF2B5EF4-FFF2-40B4-BE49-F238E27FC236}">
              <a16:creationId xmlns:a16="http://schemas.microsoft.com/office/drawing/2014/main" id="{00000000-0008-0000-2000-0000BD6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19</xdr:row>
      <xdr:rowOff>38100</xdr:rowOff>
    </xdr:from>
    <xdr:to>
      <xdr:col>26</xdr:col>
      <xdr:colOff>161925</xdr:colOff>
      <xdr:row>46</xdr:row>
      <xdr:rowOff>123825</xdr:rowOff>
    </xdr:to>
    <xdr:graphicFrame macro="">
      <xdr:nvGraphicFramePr>
        <xdr:cNvPr id="35285182" name="グラフ 16">
          <a:extLst>
            <a:ext uri="{FF2B5EF4-FFF2-40B4-BE49-F238E27FC236}">
              <a16:creationId xmlns:a16="http://schemas.microsoft.com/office/drawing/2014/main" id="{00000000-0008-0000-2000-0000BE68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14</xdr:col>
      <xdr:colOff>57150</xdr:colOff>
      <xdr:row>2</xdr:row>
      <xdr:rowOff>28575</xdr:rowOff>
    </xdr:from>
    <xdr:to>
      <xdr:col>26</xdr:col>
      <xdr:colOff>200025</xdr:colOff>
      <xdr:row>15</xdr:row>
      <xdr:rowOff>57150</xdr:rowOff>
    </xdr:to>
    <xdr:graphicFrame macro="">
      <xdr:nvGraphicFramePr>
        <xdr:cNvPr id="63261326" name="グラフ 1041">
          <a:extLst>
            <a:ext uri="{FF2B5EF4-FFF2-40B4-BE49-F238E27FC236}">
              <a16:creationId xmlns:a16="http://schemas.microsoft.com/office/drawing/2014/main" id="{00000000-0008-0000-2100-00008E4A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17</xdr:row>
      <xdr:rowOff>57150</xdr:rowOff>
    </xdr:from>
    <xdr:to>
      <xdr:col>13</xdr:col>
      <xdr:colOff>104775</xdr:colOff>
      <xdr:row>44</xdr:row>
      <xdr:rowOff>85725</xdr:rowOff>
    </xdr:to>
    <xdr:graphicFrame macro="">
      <xdr:nvGraphicFramePr>
        <xdr:cNvPr id="63261327" name="グラフ 1042">
          <a:extLst>
            <a:ext uri="{FF2B5EF4-FFF2-40B4-BE49-F238E27FC236}">
              <a16:creationId xmlns:a16="http://schemas.microsoft.com/office/drawing/2014/main" id="{00000000-0008-0000-2100-00008F4A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190500</xdr:colOff>
      <xdr:row>17</xdr:row>
      <xdr:rowOff>57150</xdr:rowOff>
    </xdr:from>
    <xdr:to>
      <xdr:col>26</xdr:col>
      <xdr:colOff>200025</xdr:colOff>
      <xdr:row>44</xdr:row>
      <xdr:rowOff>76200</xdr:rowOff>
    </xdr:to>
    <xdr:graphicFrame macro="">
      <xdr:nvGraphicFramePr>
        <xdr:cNvPr id="63261328" name="グラフ 1043">
          <a:extLst>
            <a:ext uri="{FF2B5EF4-FFF2-40B4-BE49-F238E27FC236}">
              <a16:creationId xmlns:a16="http://schemas.microsoft.com/office/drawing/2014/main" id="{00000000-0008-0000-2100-0000904A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45</xdr:row>
      <xdr:rowOff>0</xdr:rowOff>
    </xdr:from>
    <xdr:to>
      <xdr:col>13</xdr:col>
      <xdr:colOff>104775</xdr:colOff>
      <xdr:row>61</xdr:row>
      <xdr:rowOff>95250</xdr:rowOff>
    </xdr:to>
    <xdr:graphicFrame macro="">
      <xdr:nvGraphicFramePr>
        <xdr:cNvPr id="63261329" name="グラフ 1044">
          <a:extLst>
            <a:ext uri="{FF2B5EF4-FFF2-40B4-BE49-F238E27FC236}">
              <a16:creationId xmlns:a16="http://schemas.microsoft.com/office/drawing/2014/main" id="{00000000-0008-0000-2100-0000914A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180975</xdr:colOff>
      <xdr:row>45</xdr:row>
      <xdr:rowOff>0</xdr:rowOff>
    </xdr:from>
    <xdr:to>
      <xdr:col>26</xdr:col>
      <xdr:colOff>171450</xdr:colOff>
      <xdr:row>61</xdr:row>
      <xdr:rowOff>95250</xdr:rowOff>
    </xdr:to>
    <xdr:graphicFrame macro="">
      <xdr:nvGraphicFramePr>
        <xdr:cNvPr id="63261330" name="グラフ 1045">
          <a:extLst>
            <a:ext uri="{FF2B5EF4-FFF2-40B4-BE49-F238E27FC236}">
              <a16:creationId xmlns:a16="http://schemas.microsoft.com/office/drawing/2014/main" id="{00000000-0008-0000-2100-0000924A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14</xdr:col>
      <xdr:colOff>38100</xdr:colOff>
      <xdr:row>2</xdr:row>
      <xdr:rowOff>38100</xdr:rowOff>
    </xdr:from>
    <xdr:to>
      <xdr:col>26</xdr:col>
      <xdr:colOff>142875</xdr:colOff>
      <xdr:row>14</xdr:row>
      <xdr:rowOff>76200</xdr:rowOff>
    </xdr:to>
    <xdr:graphicFrame macro="">
      <xdr:nvGraphicFramePr>
        <xdr:cNvPr id="35294396" name="グラフ 1027">
          <a:extLst>
            <a:ext uri="{FF2B5EF4-FFF2-40B4-BE49-F238E27FC236}">
              <a16:creationId xmlns:a16="http://schemas.microsoft.com/office/drawing/2014/main" id="{00000000-0008-0000-2200-0000BC8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16</xdr:row>
      <xdr:rowOff>38100</xdr:rowOff>
    </xdr:from>
    <xdr:to>
      <xdr:col>26</xdr:col>
      <xdr:colOff>200025</xdr:colOff>
      <xdr:row>46</xdr:row>
      <xdr:rowOff>133350</xdr:rowOff>
    </xdr:to>
    <xdr:graphicFrame macro="">
      <xdr:nvGraphicFramePr>
        <xdr:cNvPr id="35294397" name="グラフ 1031">
          <a:extLst>
            <a:ext uri="{FF2B5EF4-FFF2-40B4-BE49-F238E27FC236}">
              <a16:creationId xmlns:a16="http://schemas.microsoft.com/office/drawing/2014/main" id="{00000000-0008-0000-2200-0000BD8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46</xdr:row>
      <xdr:rowOff>95250</xdr:rowOff>
    </xdr:from>
    <xdr:to>
      <xdr:col>26</xdr:col>
      <xdr:colOff>200025</xdr:colOff>
      <xdr:row>63</xdr:row>
      <xdr:rowOff>123825</xdr:rowOff>
    </xdr:to>
    <xdr:graphicFrame macro="">
      <xdr:nvGraphicFramePr>
        <xdr:cNvPr id="35294398" name="グラフ 1032">
          <a:extLst>
            <a:ext uri="{FF2B5EF4-FFF2-40B4-BE49-F238E27FC236}">
              <a16:creationId xmlns:a16="http://schemas.microsoft.com/office/drawing/2014/main" id="{00000000-0008-0000-2200-0000BE8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33</xdr:row>
      <xdr:rowOff>114300</xdr:rowOff>
    </xdr:from>
    <xdr:to>
      <xdr:col>13</xdr:col>
      <xdr:colOff>76200</xdr:colOff>
      <xdr:row>49</xdr:row>
      <xdr:rowOff>28575</xdr:rowOff>
    </xdr:to>
    <xdr:graphicFrame macro="">
      <xdr:nvGraphicFramePr>
        <xdr:cNvPr id="52637606" name="グラフ 1">
          <a:extLst>
            <a:ext uri="{FF2B5EF4-FFF2-40B4-BE49-F238E27FC236}">
              <a16:creationId xmlns:a16="http://schemas.microsoft.com/office/drawing/2014/main" id="{00000000-0008-0000-0A00-0000A62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114300</xdr:colOff>
      <xdr:row>34</xdr:row>
      <xdr:rowOff>0</xdr:rowOff>
    </xdr:from>
    <xdr:to>
      <xdr:col>26</xdr:col>
      <xdr:colOff>180975</xdr:colOff>
      <xdr:row>49</xdr:row>
      <xdr:rowOff>66675</xdr:rowOff>
    </xdr:to>
    <xdr:graphicFrame macro="">
      <xdr:nvGraphicFramePr>
        <xdr:cNvPr id="52637607" name="グラフ 2">
          <a:extLst>
            <a:ext uri="{FF2B5EF4-FFF2-40B4-BE49-F238E27FC236}">
              <a16:creationId xmlns:a16="http://schemas.microsoft.com/office/drawing/2014/main" id="{00000000-0008-0000-0A00-0000A72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2</xdr:row>
      <xdr:rowOff>47625</xdr:rowOff>
    </xdr:from>
    <xdr:to>
      <xdr:col>26</xdr:col>
      <xdr:colOff>209550</xdr:colOff>
      <xdr:row>14</xdr:row>
      <xdr:rowOff>104775</xdr:rowOff>
    </xdr:to>
    <xdr:graphicFrame macro="">
      <xdr:nvGraphicFramePr>
        <xdr:cNvPr id="52637608" name="グラフ 3">
          <a:extLst>
            <a:ext uri="{FF2B5EF4-FFF2-40B4-BE49-F238E27FC236}">
              <a16:creationId xmlns:a16="http://schemas.microsoft.com/office/drawing/2014/main" id="{00000000-0008-0000-0A00-0000A82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xdr:colOff>
      <xdr:row>17</xdr:row>
      <xdr:rowOff>47625</xdr:rowOff>
    </xdr:from>
    <xdr:to>
      <xdr:col>26</xdr:col>
      <xdr:colOff>190500</xdr:colOff>
      <xdr:row>34</xdr:row>
      <xdr:rowOff>85725</xdr:rowOff>
    </xdr:to>
    <xdr:graphicFrame macro="">
      <xdr:nvGraphicFramePr>
        <xdr:cNvPr id="52637609" name="グラフ 4">
          <a:extLst>
            <a:ext uri="{FF2B5EF4-FFF2-40B4-BE49-F238E27FC236}">
              <a16:creationId xmlns:a16="http://schemas.microsoft.com/office/drawing/2014/main" id="{00000000-0008-0000-0A00-0000A92F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0.77814</cdr:x>
      <cdr:y>0.69154</cdr:y>
    </cdr:from>
    <cdr:to>
      <cdr:x>1</cdr:x>
      <cdr:y>0.84577</cdr:y>
    </cdr:to>
    <cdr:sp macro="" textlink="">
      <cdr:nvSpPr>
        <cdr:cNvPr id="2" name="テキスト ボックス 1">
          <a:extLst xmlns:a="http://schemas.openxmlformats.org/drawingml/2006/main">
            <a:ext uri="{FF2B5EF4-FFF2-40B4-BE49-F238E27FC236}">
              <a16:creationId xmlns:a16="http://schemas.microsoft.com/office/drawing/2014/main" id="{61D19632-C263-69E1-C8FF-11B027BDD7D1}"/>
            </a:ext>
          </a:extLst>
        </cdr:cNvPr>
        <cdr:cNvSpPr txBox="1"/>
      </cdr:nvSpPr>
      <cdr:spPr>
        <a:xfrm xmlns:a="http://schemas.openxmlformats.org/drawingml/2006/main">
          <a:off x="2305050" y="1323975"/>
          <a:ext cx="65722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800">
              <a:latin typeface="ＭＳ Ｐ明朝" panose="02020600040205080304" pitchFamily="18" charset="-128"/>
              <a:ea typeface="ＭＳ Ｐ明朝" panose="02020600040205080304" pitchFamily="18" charset="-128"/>
            </a:rPr>
            <a:t>210,308</a:t>
          </a:r>
          <a:r>
            <a:rPr lang="ja-JP" altLang="en-US" sz="800">
              <a:latin typeface="ＭＳ Ｐ明朝" panose="02020600040205080304" pitchFamily="18" charset="-128"/>
              <a:ea typeface="ＭＳ Ｐ明朝" panose="02020600040205080304" pitchFamily="18" charset="-128"/>
            </a:rPr>
            <a:t>円</a:t>
          </a:r>
        </a:p>
      </cdr:txBody>
    </cdr:sp>
  </cdr:relSizeAnchor>
</c:userShapes>
</file>

<file path=xl/drawings/drawing31.xml><?xml version="1.0" encoding="utf-8"?>
<xdr:wsDr xmlns:xdr="http://schemas.openxmlformats.org/drawingml/2006/spreadsheetDrawing" xmlns:a="http://schemas.openxmlformats.org/drawingml/2006/main">
  <xdr:twoCellAnchor>
    <xdr:from>
      <xdr:col>14</xdr:col>
      <xdr:colOff>38100</xdr:colOff>
      <xdr:row>4</xdr:row>
      <xdr:rowOff>47625</xdr:rowOff>
    </xdr:from>
    <xdr:to>
      <xdr:col>26</xdr:col>
      <xdr:colOff>171450</xdr:colOff>
      <xdr:row>16</xdr:row>
      <xdr:rowOff>152400</xdr:rowOff>
    </xdr:to>
    <xdr:graphicFrame macro="">
      <xdr:nvGraphicFramePr>
        <xdr:cNvPr id="35298492" name="グラフ 2049">
          <a:extLst>
            <a:ext uri="{FF2B5EF4-FFF2-40B4-BE49-F238E27FC236}">
              <a16:creationId xmlns:a16="http://schemas.microsoft.com/office/drawing/2014/main" id="{00000000-0008-0000-2300-0000BC9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18</xdr:row>
      <xdr:rowOff>38100</xdr:rowOff>
    </xdr:from>
    <xdr:to>
      <xdr:col>26</xdr:col>
      <xdr:colOff>133350</xdr:colOff>
      <xdr:row>41</xdr:row>
      <xdr:rowOff>123825</xdr:rowOff>
    </xdr:to>
    <xdr:graphicFrame macro="">
      <xdr:nvGraphicFramePr>
        <xdr:cNvPr id="35298493" name="グラフ 2054">
          <a:extLst>
            <a:ext uri="{FF2B5EF4-FFF2-40B4-BE49-F238E27FC236}">
              <a16:creationId xmlns:a16="http://schemas.microsoft.com/office/drawing/2014/main" id="{00000000-0008-0000-2300-0000BD9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41</xdr:row>
      <xdr:rowOff>104775</xdr:rowOff>
    </xdr:from>
    <xdr:to>
      <xdr:col>26</xdr:col>
      <xdr:colOff>209550</xdr:colOff>
      <xdr:row>53</xdr:row>
      <xdr:rowOff>85725</xdr:rowOff>
    </xdr:to>
    <xdr:graphicFrame macro="">
      <xdr:nvGraphicFramePr>
        <xdr:cNvPr id="35298494" name="グラフ 2055">
          <a:extLst>
            <a:ext uri="{FF2B5EF4-FFF2-40B4-BE49-F238E27FC236}">
              <a16:creationId xmlns:a16="http://schemas.microsoft.com/office/drawing/2014/main" id="{00000000-0008-0000-2300-0000BE9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47625</xdr:colOff>
      <xdr:row>38</xdr:row>
      <xdr:rowOff>38100</xdr:rowOff>
    </xdr:from>
    <xdr:to>
      <xdr:col>26</xdr:col>
      <xdr:colOff>95250</xdr:colOff>
      <xdr:row>52</xdr:row>
      <xdr:rowOff>28575</xdr:rowOff>
    </xdr:to>
    <xdr:graphicFrame macro="">
      <xdr:nvGraphicFramePr>
        <xdr:cNvPr id="35302588" name="グラフ 3">
          <a:extLst>
            <a:ext uri="{FF2B5EF4-FFF2-40B4-BE49-F238E27FC236}">
              <a16:creationId xmlns:a16="http://schemas.microsoft.com/office/drawing/2014/main" id="{00000000-0008-0000-2400-0000BCA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17</xdr:row>
      <xdr:rowOff>19050</xdr:rowOff>
    </xdr:from>
    <xdr:to>
      <xdr:col>26</xdr:col>
      <xdr:colOff>133350</xdr:colOff>
      <xdr:row>38</xdr:row>
      <xdr:rowOff>47625</xdr:rowOff>
    </xdr:to>
    <xdr:graphicFrame macro="">
      <xdr:nvGraphicFramePr>
        <xdr:cNvPr id="35302589" name="グラフ 5">
          <a:extLst>
            <a:ext uri="{FF2B5EF4-FFF2-40B4-BE49-F238E27FC236}">
              <a16:creationId xmlns:a16="http://schemas.microsoft.com/office/drawing/2014/main" id="{00000000-0008-0000-2400-0000BDA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47625</xdr:colOff>
      <xdr:row>4</xdr:row>
      <xdr:rowOff>28575</xdr:rowOff>
    </xdr:from>
    <xdr:to>
      <xdr:col>26</xdr:col>
      <xdr:colOff>171450</xdr:colOff>
      <xdr:row>15</xdr:row>
      <xdr:rowOff>104775</xdr:rowOff>
    </xdr:to>
    <xdr:graphicFrame macro="">
      <xdr:nvGraphicFramePr>
        <xdr:cNvPr id="35302590" name="グラフ 6">
          <a:extLst>
            <a:ext uri="{FF2B5EF4-FFF2-40B4-BE49-F238E27FC236}">
              <a16:creationId xmlns:a16="http://schemas.microsoft.com/office/drawing/2014/main" id="{00000000-0008-0000-2400-0000BEAC1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14</xdr:col>
      <xdr:colOff>28575</xdr:colOff>
      <xdr:row>2</xdr:row>
      <xdr:rowOff>38100</xdr:rowOff>
    </xdr:from>
    <xdr:to>
      <xdr:col>26</xdr:col>
      <xdr:colOff>190500</xdr:colOff>
      <xdr:row>14</xdr:row>
      <xdr:rowOff>123825</xdr:rowOff>
    </xdr:to>
    <xdr:graphicFrame macro="">
      <xdr:nvGraphicFramePr>
        <xdr:cNvPr id="63276686" name="グラフ 1">
          <a:extLst>
            <a:ext uri="{FF2B5EF4-FFF2-40B4-BE49-F238E27FC236}">
              <a16:creationId xmlns:a16="http://schemas.microsoft.com/office/drawing/2014/main" id="{00000000-0008-0000-2500-00008E86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16</xdr:row>
      <xdr:rowOff>47625</xdr:rowOff>
    </xdr:from>
    <xdr:to>
      <xdr:col>13</xdr:col>
      <xdr:colOff>85725</xdr:colOff>
      <xdr:row>39</xdr:row>
      <xdr:rowOff>114300</xdr:rowOff>
    </xdr:to>
    <xdr:graphicFrame macro="">
      <xdr:nvGraphicFramePr>
        <xdr:cNvPr id="63276687" name="グラフ 9">
          <a:extLst>
            <a:ext uri="{FF2B5EF4-FFF2-40B4-BE49-F238E27FC236}">
              <a16:creationId xmlns:a16="http://schemas.microsoft.com/office/drawing/2014/main" id="{00000000-0008-0000-2500-00008F86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114300</xdr:colOff>
      <xdr:row>16</xdr:row>
      <xdr:rowOff>19050</xdr:rowOff>
    </xdr:from>
    <xdr:to>
      <xdr:col>25</xdr:col>
      <xdr:colOff>161925</xdr:colOff>
      <xdr:row>39</xdr:row>
      <xdr:rowOff>76200</xdr:rowOff>
    </xdr:to>
    <xdr:graphicFrame macro="">
      <xdr:nvGraphicFramePr>
        <xdr:cNvPr id="63276688" name="グラフ 10">
          <a:extLst>
            <a:ext uri="{FF2B5EF4-FFF2-40B4-BE49-F238E27FC236}">
              <a16:creationId xmlns:a16="http://schemas.microsoft.com/office/drawing/2014/main" id="{00000000-0008-0000-2500-00009086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39</xdr:row>
      <xdr:rowOff>104775</xdr:rowOff>
    </xdr:from>
    <xdr:to>
      <xdr:col>13</xdr:col>
      <xdr:colOff>66675</xdr:colOff>
      <xdr:row>53</xdr:row>
      <xdr:rowOff>76200</xdr:rowOff>
    </xdr:to>
    <xdr:graphicFrame macro="">
      <xdr:nvGraphicFramePr>
        <xdr:cNvPr id="63276689" name="グラフ 11">
          <a:extLst>
            <a:ext uri="{FF2B5EF4-FFF2-40B4-BE49-F238E27FC236}">
              <a16:creationId xmlns:a16="http://schemas.microsoft.com/office/drawing/2014/main" id="{00000000-0008-0000-2500-00009186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123825</xdr:colOff>
      <xdr:row>39</xdr:row>
      <xdr:rowOff>95250</xdr:rowOff>
    </xdr:from>
    <xdr:to>
      <xdr:col>26</xdr:col>
      <xdr:colOff>190500</xdr:colOff>
      <xdr:row>53</xdr:row>
      <xdr:rowOff>104775</xdr:rowOff>
    </xdr:to>
    <xdr:graphicFrame macro="">
      <xdr:nvGraphicFramePr>
        <xdr:cNvPr id="63276690" name="グラフ 12">
          <a:extLst>
            <a:ext uri="{FF2B5EF4-FFF2-40B4-BE49-F238E27FC236}">
              <a16:creationId xmlns:a16="http://schemas.microsoft.com/office/drawing/2014/main" id="{00000000-0008-0000-2500-00009286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19050</xdr:colOff>
      <xdr:row>18</xdr:row>
      <xdr:rowOff>9525</xdr:rowOff>
    </xdr:from>
    <xdr:to>
      <xdr:col>26</xdr:col>
      <xdr:colOff>161925</xdr:colOff>
      <xdr:row>37</xdr:row>
      <xdr:rowOff>76200</xdr:rowOff>
    </xdr:to>
    <xdr:graphicFrame macro="">
      <xdr:nvGraphicFramePr>
        <xdr:cNvPr id="63282830" name="グラフ 13">
          <a:extLst>
            <a:ext uri="{FF2B5EF4-FFF2-40B4-BE49-F238E27FC236}">
              <a16:creationId xmlns:a16="http://schemas.microsoft.com/office/drawing/2014/main" id="{00000000-0008-0000-2600-00008E9E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57150</xdr:colOff>
      <xdr:row>13</xdr:row>
      <xdr:rowOff>85725</xdr:rowOff>
    </xdr:from>
    <xdr:to>
      <xdr:col>12</xdr:col>
      <xdr:colOff>200025</xdr:colOff>
      <xdr:row>15</xdr:row>
      <xdr:rowOff>19050</xdr:rowOff>
    </xdr:to>
    <xdr:sp macro="" textlink="">
      <xdr:nvSpPr>
        <xdr:cNvPr id="63282831" name="Rectangle 14">
          <a:extLst>
            <a:ext uri="{FF2B5EF4-FFF2-40B4-BE49-F238E27FC236}">
              <a16:creationId xmlns:a16="http://schemas.microsoft.com/office/drawing/2014/main" id="{00000000-0008-0000-2600-00008F9EC503}"/>
            </a:ext>
          </a:extLst>
        </xdr:cNvPr>
        <xdr:cNvSpPr>
          <a:spLocks noChangeArrowheads="1"/>
        </xdr:cNvSpPr>
      </xdr:nvSpPr>
      <xdr:spPr bwMode="auto">
        <a:xfrm>
          <a:off x="2438400" y="2857500"/>
          <a:ext cx="6191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47625</xdr:colOff>
      <xdr:row>2</xdr:row>
      <xdr:rowOff>104775</xdr:rowOff>
    </xdr:from>
    <xdr:to>
      <xdr:col>25</xdr:col>
      <xdr:colOff>95250</xdr:colOff>
      <xdr:row>17</xdr:row>
      <xdr:rowOff>76200</xdr:rowOff>
    </xdr:to>
    <xdr:graphicFrame macro="">
      <xdr:nvGraphicFramePr>
        <xdr:cNvPr id="63282832" name="グラフ 24">
          <a:extLst>
            <a:ext uri="{FF2B5EF4-FFF2-40B4-BE49-F238E27FC236}">
              <a16:creationId xmlns:a16="http://schemas.microsoft.com/office/drawing/2014/main" id="{00000000-0008-0000-2600-0000909E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104775</xdr:colOff>
      <xdr:row>15</xdr:row>
      <xdr:rowOff>9525</xdr:rowOff>
    </xdr:from>
    <xdr:to>
      <xdr:col>12</xdr:col>
      <xdr:colOff>180975</xdr:colOff>
      <xdr:row>16</xdr:row>
      <xdr:rowOff>114300</xdr:rowOff>
    </xdr:to>
    <xdr:sp macro="" textlink="">
      <xdr:nvSpPr>
        <xdr:cNvPr id="63282833" name="Rectangle 25">
          <a:extLst>
            <a:ext uri="{FF2B5EF4-FFF2-40B4-BE49-F238E27FC236}">
              <a16:creationId xmlns:a16="http://schemas.microsoft.com/office/drawing/2014/main" id="{00000000-0008-0000-2600-0000919EC503}"/>
            </a:ext>
          </a:extLst>
        </xdr:cNvPr>
        <xdr:cNvSpPr>
          <a:spLocks noChangeArrowheads="1"/>
        </xdr:cNvSpPr>
      </xdr:nvSpPr>
      <xdr:spPr bwMode="auto">
        <a:xfrm>
          <a:off x="2486025" y="3105150"/>
          <a:ext cx="552450" cy="266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9525</xdr:colOff>
      <xdr:row>37</xdr:row>
      <xdr:rowOff>104775</xdr:rowOff>
    </xdr:from>
    <xdr:to>
      <xdr:col>26</xdr:col>
      <xdr:colOff>180975</xdr:colOff>
      <xdr:row>53</xdr:row>
      <xdr:rowOff>152400</xdr:rowOff>
    </xdr:to>
    <xdr:graphicFrame macro="">
      <xdr:nvGraphicFramePr>
        <xdr:cNvPr id="63282834" name="グラフ 1">
          <a:extLst>
            <a:ext uri="{FF2B5EF4-FFF2-40B4-BE49-F238E27FC236}">
              <a16:creationId xmlns:a16="http://schemas.microsoft.com/office/drawing/2014/main" id="{00000000-0008-0000-2600-0000929E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34</xdr:row>
      <xdr:rowOff>85725</xdr:rowOff>
    </xdr:from>
    <xdr:to>
      <xdr:col>13</xdr:col>
      <xdr:colOff>66675</xdr:colOff>
      <xdr:row>50</xdr:row>
      <xdr:rowOff>0</xdr:rowOff>
    </xdr:to>
    <xdr:graphicFrame macro="">
      <xdr:nvGraphicFramePr>
        <xdr:cNvPr id="52642725" name="グラフ 1">
          <a:extLst>
            <a:ext uri="{FF2B5EF4-FFF2-40B4-BE49-F238E27FC236}">
              <a16:creationId xmlns:a16="http://schemas.microsoft.com/office/drawing/2014/main" id="{00000000-0008-0000-0B00-0000A543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104775</xdr:colOff>
      <xdr:row>34</xdr:row>
      <xdr:rowOff>66675</xdr:rowOff>
    </xdr:from>
    <xdr:to>
      <xdr:col>26</xdr:col>
      <xdr:colOff>171450</xdr:colOff>
      <xdr:row>50</xdr:row>
      <xdr:rowOff>0</xdr:rowOff>
    </xdr:to>
    <xdr:graphicFrame macro="">
      <xdr:nvGraphicFramePr>
        <xdr:cNvPr id="52642726" name="グラフ 2">
          <a:extLst>
            <a:ext uri="{FF2B5EF4-FFF2-40B4-BE49-F238E27FC236}">
              <a16:creationId xmlns:a16="http://schemas.microsoft.com/office/drawing/2014/main" id="{00000000-0008-0000-0B00-0000A643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19050</xdr:colOff>
      <xdr:row>2</xdr:row>
      <xdr:rowOff>38100</xdr:rowOff>
    </xdr:from>
    <xdr:to>
      <xdr:col>26</xdr:col>
      <xdr:colOff>133350</xdr:colOff>
      <xdr:row>14</xdr:row>
      <xdr:rowOff>76200</xdr:rowOff>
    </xdr:to>
    <xdr:graphicFrame macro="">
      <xdr:nvGraphicFramePr>
        <xdr:cNvPr id="52642727" name="グラフ 3">
          <a:extLst>
            <a:ext uri="{FF2B5EF4-FFF2-40B4-BE49-F238E27FC236}">
              <a16:creationId xmlns:a16="http://schemas.microsoft.com/office/drawing/2014/main" id="{00000000-0008-0000-0B00-0000A743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17</xdr:row>
      <xdr:rowOff>47625</xdr:rowOff>
    </xdr:from>
    <xdr:to>
      <xdr:col>26</xdr:col>
      <xdr:colOff>152400</xdr:colOff>
      <xdr:row>34</xdr:row>
      <xdr:rowOff>85725</xdr:rowOff>
    </xdr:to>
    <xdr:graphicFrame macro="">
      <xdr:nvGraphicFramePr>
        <xdr:cNvPr id="52642728" name="グラフ 4">
          <a:extLst>
            <a:ext uri="{FF2B5EF4-FFF2-40B4-BE49-F238E27FC236}">
              <a16:creationId xmlns:a16="http://schemas.microsoft.com/office/drawing/2014/main" id="{00000000-0008-0000-0B00-0000A8432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38100</xdr:colOff>
      <xdr:row>2</xdr:row>
      <xdr:rowOff>38100</xdr:rowOff>
    </xdr:from>
    <xdr:to>
      <xdr:col>26</xdr:col>
      <xdr:colOff>161925</xdr:colOff>
      <xdr:row>14</xdr:row>
      <xdr:rowOff>95250</xdr:rowOff>
    </xdr:to>
    <xdr:graphicFrame macro="">
      <xdr:nvGraphicFramePr>
        <xdr:cNvPr id="35208382" name="グラフ 1">
          <a:extLst>
            <a:ext uri="{FF2B5EF4-FFF2-40B4-BE49-F238E27FC236}">
              <a16:creationId xmlns:a16="http://schemas.microsoft.com/office/drawing/2014/main" id="{00000000-0008-0000-0C00-0000BE3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85725</xdr:colOff>
      <xdr:row>16</xdr:row>
      <xdr:rowOff>57150</xdr:rowOff>
    </xdr:from>
    <xdr:to>
      <xdr:col>26</xdr:col>
      <xdr:colOff>200025</xdr:colOff>
      <xdr:row>43</xdr:row>
      <xdr:rowOff>66675</xdr:rowOff>
    </xdr:to>
    <xdr:graphicFrame macro="">
      <xdr:nvGraphicFramePr>
        <xdr:cNvPr id="35208383" name="グラフ 2">
          <a:extLst>
            <a:ext uri="{FF2B5EF4-FFF2-40B4-BE49-F238E27FC236}">
              <a16:creationId xmlns:a16="http://schemas.microsoft.com/office/drawing/2014/main" id="{00000000-0008-0000-0C00-0000BF3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76200</xdr:colOff>
      <xdr:row>43</xdr:row>
      <xdr:rowOff>104775</xdr:rowOff>
    </xdr:from>
    <xdr:to>
      <xdr:col>26</xdr:col>
      <xdr:colOff>171450</xdr:colOff>
      <xdr:row>59</xdr:row>
      <xdr:rowOff>85725</xdr:rowOff>
    </xdr:to>
    <xdr:graphicFrame macro="">
      <xdr:nvGraphicFramePr>
        <xdr:cNvPr id="35208384" name="グラフ 3">
          <a:extLst>
            <a:ext uri="{FF2B5EF4-FFF2-40B4-BE49-F238E27FC236}">
              <a16:creationId xmlns:a16="http://schemas.microsoft.com/office/drawing/2014/main" id="{00000000-0008-0000-0C00-0000C03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38100</xdr:colOff>
      <xdr:row>2</xdr:row>
      <xdr:rowOff>38100</xdr:rowOff>
    </xdr:from>
    <xdr:to>
      <xdr:col>26</xdr:col>
      <xdr:colOff>161925</xdr:colOff>
      <xdr:row>14</xdr:row>
      <xdr:rowOff>95250</xdr:rowOff>
    </xdr:to>
    <xdr:graphicFrame macro="">
      <xdr:nvGraphicFramePr>
        <xdr:cNvPr id="35212482" name="グラフ 1025">
          <a:extLst>
            <a:ext uri="{FF2B5EF4-FFF2-40B4-BE49-F238E27FC236}">
              <a16:creationId xmlns:a16="http://schemas.microsoft.com/office/drawing/2014/main" id="{00000000-0008-0000-0D00-0000C24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85725</xdr:colOff>
      <xdr:row>16</xdr:row>
      <xdr:rowOff>19050</xdr:rowOff>
    </xdr:from>
    <xdr:to>
      <xdr:col>26</xdr:col>
      <xdr:colOff>200025</xdr:colOff>
      <xdr:row>41</xdr:row>
      <xdr:rowOff>85725</xdr:rowOff>
    </xdr:to>
    <xdr:graphicFrame macro="">
      <xdr:nvGraphicFramePr>
        <xdr:cNvPr id="35212483" name="グラフ 1026">
          <a:extLst>
            <a:ext uri="{FF2B5EF4-FFF2-40B4-BE49-F238E27FC236}">
              <a16:creationId xmlns:a16="http://schemas.microsoft.com/office/drawing/2014/main" id="{00000000-0008-0000-0D00-0000C34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76200</xdr:colOff>
      <xdr:row>41</xdr:row>
      <xdr:rowOff>123825</xdr:rowOff>
    </xdr:from>
    <xdr:to>
      <xdr:col>26</xdr:col>
      <xdr:colOff>171450</xdr:colOff>
      <xdr:row>57</xdr:row>
      <xdr:rowOff>104775</xdr:rowOff>
    </xdr:to>
    <xdr:graphicFrame macro="">
      <xdr:nvGraphicFramePr>
        <xdr:cNvPr id="35212484" name="グラフ 1027">
          <a:extLst>
            <a:ext uri="{FF2B5EF4-FFF2-40B4-BE49-F238E27FC236}">
              <a16:creationId xmlns:a16="http://schemas.microsoft.com/office/drawing/2014/main" id="{00000000-0008-0000-0D00-0000C44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66675</xdr:colOff>
      <xdr:row>16</xdr:row>
      <xdr:rowOff>114300</xdr:rowOff>
    </xdr:from>
    <xdr:to>
      <xdr:col>25</xdr:col>
      <xdr:colOff>133350</xdr:colOff>
      <xdr:row>34</xdr:row>
      <xdr:rowOff>28575</xdr:rowOff>
    </xdr:to>
    <xdr:graphicFrame macro="">
      <xdr:nvGraphicFramePr>
        <xdr:cNvPr id="35216572" name="グラフ 1">
          <a:extLst>
            <a:ext uri="{FF2B5EF4-FFF2-40B4-BE49-F238E27FC236}">
              <a16:creationId xmlns:a16="http://schemas.microsoft.com/office/drawing/2014/main" id="{00000000-0008-0000-0E00-0000BC5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34</xdr:row>
      <xdr:rowOff>66675</xdr:rowOff>
    </xdr:from>
    <xdr:to>
      <xdr:col>25</xdr:col>
      <xdr:colOff>133350</xdr:colOff>
      <xdr:row>53</xdr:row>
      <xdr:rowOff>85725</xdr:rowOff>
    </xdr:to>
    <xdr:graphicFrame macro="">
      <xdr:nvGraphicFramePr>
        <xdr:cNvPr id="35216573" name="グラフ 2">
          <a:extLst>
            <a:ext uri="{FF2B5EF4-FFF2-40B4-BE49-F238E27FC236}">
              <a16:creationId xmlns:a16="http://schemas.microsoft.com/office/drawing/2014/main" id="{00000000-0008-0000-0E00-0000BD5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13</xdr:col>
      <xdr:colOff>19050</xdr:colOff>
      <xdr:row>2</xdr:row>
      <xdr:rowOff>28575</xdr:rowOff>
    </xdr:from>
    <xdr:to>
      <xdr:col>25</xdr:col>
      <xdr:colOff>152400</xdr:colOff>
      <xdr:row>14</xdr:row>
      <xdr:rowOff>114300</xdr:rowOff>
    </xdr:to>
    <xdr:graphicFrame macro="">
      <xdr:nvGraphicFramePr>
        <xdr:cNvPr id="35216574" name="グラフ 3">
          <a:extLst>
            <a:ext uri="{FF2B5EF4-FFF2-40B4-BE49-F238E27FC236}">
              <a16:creationId xmlns:a16="http://schemas.microsoft.com/office/drawing/2014/main" id="{00000000-0008-0000-0E00-0000BE5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16</xdr:row>
      <xdr:rowOff>114300</xdr:rowOff>
    </xdr:from>
    <xdr:to>
      <xdr:col>25</xdr:col>
      <xdr:colOff>133350</xdr:colOff>
      <xdr:row>34</xdr:row>
      <xdr:rowOff>28575</xdr:rowOff>
    </xdr:to>
    <xdr:graphicFrame macro="">
      <xdr:nvGraphicFramePr>
        <xdr:cNvPr id="35220668" name="グラフ 1">
          <a:extLst>
            <a:ext uri="{FF2B5EF4-FFF2-40B4-BE49-F238E27FC236}">
              <a16:creationId xmlns:a16="http://schemas.microsoft.com/office/drawing/2014/main" id="{00000000-0008-0000-0F00-0000BC6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34</xdr:row>
      <xdr:rowOff>66675</xdr:rowOff>
    </xdr:from>
    <xdr:to>
      <xdr:col>25</xdr:col>
      <xdr:colOff>133350</xdr:colOff>
      <xdr:row>53</xdr:row>
      <xdr:rowOff>85725</xdr:rowOff>
    </xdr:to>
    <xdr:graphicFrame macro="">
      <xdr:nvGraphicFramePr>
        <xdr:cNvPr id="35220669" name="グラフ 2">
          <a:extLst>
            <a:ext uri="{FF2B5EF4-FFF2-40B4-BE49-F238E27FC236}">
              <a16:creationId xmlns:a16="http://schemas.microsoft.com/office/drawing/2014/main" id="{00000000-0008-0000-0F00-0000BD6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13</xdr:col>
      <xdr:colOff>47625</xdr:colOff>
      <xdr:row>2</xdr:row>
      <xdr:rowOff>9525</xdr:rowOff>
    </xdr:from>
    <xdr:to>
      <xdr:col>25</xdr:col>
      <xdr:colOff>171450</xdr:colOff>
      <xdr:row>14</xdr:row>
      <xdr:rowOff>76200</xdr:rowOff>
    </xdr:to>
    <xdr:graphicFrame macro="">
      <xdr:nvGraphicFramePr>
        <xdr:cNvPr id="35220670" name="グラフ 3">
          <a:extLst>
            <a:ext uri="{FF2B5EF4-FFF2-40B4-BE49-F238E27FC236}">
              <a16:creationId xmlns:a16="http://schemas.microsoft.com/office/drawing/2014/main" id="{00000000-0008-0000-0F00-0000BE6C1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17</xdr:row>
      <xdr:rowOff>97735</xdr:rowOff>
    </xdr:from>
    <xdr:to>
      <xdr:col>25</xdr:col>
      <xdr:colOff>66675</xdr:colOff>
      <xdr:row>35</xdr:row>
      <xdr:rowOff>12010</xdr:rowOff>
    </xdr:to>
    <xdr:graphicFrame macro="">
      <xdr:nvGraphicFramePr>
        <xdr:cNvPr id="2" name="グラフ 1">
          <a:extLst>
            <a:ext uri="{FF2B5EF4-FFF2-40B4-BE49-F238E27FC236}">
              <a16:creationId xmlns:a16="http://schemas.microsoft.com/office/drawing/2014/main" id="{17F51359-9A41-478B-A73C-815D5BDBE0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34</xdr:row>
      <xdr:rowOff>66675</xdr:rowOff>
    </xdr:from>
    <xdr:to>
      <xdr:col>25</xdr:col>
      <xdr:colOff>133350</xdr:colOff>
      <xdr:row>53</xdr:row>
      <xdr:rowOff>85725</xdr:rowOff>
    </xdr:to>
    <xdr:graphicFrame macro="">
      <xdr:nvGraphicFramePr>
        <xdr:cNvPr id="3" name="グラフ 2">
          <a:extLst>
            <a:ext uri="{FF2B5EF4-FFF2-40B4-BE49-F238E27FC236}">
              <a16:creationId xmlns:a16="http://schemas.microsoft.com/office/drawing/2014/main" id="{C94D8CB1-A0F9-48C5-A05A-FAC554977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13</xdr:col>
      <xdr:colOff>19050</xdr:colOff>
      <xdr:row>2</xdr:row>
      <xdr:rowOff>28575</xdr:rowOff>
    </xdr:from>
    <xdr:to>
      <xdr:col>25</xdr:col>
      <xdr:colOff>152400</xdr:colOff>
      <xdr:row>14</xdr:row>
      <xdr:rowOff>114300</xdr:rowOff>
    </xdr:to>
    <xdr:graphicFrame macro="">
      <xdr:nvGraphicFramePr>
        <xdr:cNvPr id="4" name="グラフ 3">
          <a:extLst>
            <a:ext uri="{FF2B5EF4-FFF2-40B4-BE49-F238E27FC236}">
              <a16:creationId xmlns:a16="http://schemas.microsoft.com/office/drawing/2014/main" id="{24E8B985-26B3-4F97-BA59-AF9ED88E96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A1:H52"/>
  <sheetViews>
    <sheetView showGridLines="0" tabSelected="1" view="pageBreakPreview" zoomScaleNormal="100" workbookViewId="0">
      <selection activeCell="C20" sqref="C20"/>
    </sheetView>
  </sheetViews>
  <sheetFormatPr defaultRowHeight="12"/>
  <cols>
    <col min="1" max="1" width="34.7109375" style="566" customWidth="1"/>
    <col min="2" max="2" width="4.7109375" style="566" customWidth="1"/>
    <col min="3" max="3" width="34.7109375" style="566" customWidth="1"/>
    <col min="4" max="16384" width="9.140625" style="566"/>
  </cols>
  <sheetData>
    <row r="1" spans="1:8" ht="12.75" thickTop="1">
      <c r="A1" s="1032"/>
      <c r="B1" s="1033"/>
      <c r="C1" s="1034"/>
    </row>
    <row r="2" spans="1:8">
      <c r="A2" s="1027"/>
      <c r="B2" s="1030"/>
      <c r="C2" s="1029"/>
    </row>
    <row r="3" spans="1:8">
      <c r="A3" s="1027"/>
      <c r="B3" s="1030"/>
      <c r="C3" s="1029"/>
    </row>
    <row r="4" spans="1:8">
      <c r="A4" s="1028"/>
      <c r="B4" s="1030"/>
      <c r="C4" s="1029"/>
    </row>
    <row r="5" spans="1:8">
      <c r="A5" s="1028"/>
      <c r="B5" s="1030"/>
      <c r="C5" s="1029"/>
    </row>
    <row r="6" spans="1:8">
      <c r="A6" s="1028"/>
      <c r="B6" s="1030"/>
      <c r="C6" s="1029"/>
    </row>
    <row r="7" spans="1:8">
      <c r="A7" s="1028"/>
      <c r="B7" s="1030"/>
      <c r="C7" s="1029"/>
    </row>
    <row r="8" spans="1:8">
      <c r="A8" s="1028"/>
      <c r="B8" s="1030"/>
      <c r="C8" s="1029"/>
    </row>
    <row r="9" spans="1:8">
      <c r="A9" s="1028"/>
      <c r="B9" s="1030"/>
      <c r="C9" s="1029"/>
    </row>
    <row r="10" spans="1:8">
      <c r="A10" s="1028"/>
      <c r="B10" s="1030"/>
      <c r="C10" s="1029"/>
    </row>
    <row r="11" spans="1:8" ht="12" customHeight="1">
      <c r="A11" s="1028"/>
      <c r="B11" s="1030"/>
      <c r="C11" s="1029"/>
    </row>
    <row r="12" spans="1:8" ht="12" customHeight="1">
      <c r="A12" s="1106" t="s">
        <v>363</v>
      </c>
      <c r="B12" s="1107"/>
      <c r="C12" s="1108"/>
      <c r="E12" s="1031" t="s">
        <v>835</v>
      </c>
      <c r="F12" s="566">
        <v>31</v>
      </c>
    </row>
    <row r="13" spans="1:8" ht="12" customHeight="1">
      <c r="A13" s="1106"/>
      <c r="B13" s="1107"/>
      <c r="C13" s="1108"/>
    </row>
    <row r="14" spans="1:8" ht="12" customHeight="1">
      <c r="A14" s="1106"/>
      <c r="B14" s="1107"/>
      <c r="C14" s="1108"/>
    </row>
    <row r="15" spans="1:8" ht="12" customHeight="1">
      <c r="A15" s="1106" t="s">
        <v>364</v>
      </c>
      <c r="B15" s="1107"/>
      <c r="C15" s="1108"/>
      <c r="G15" s="953"/>
    </row>
    <row r="16" spans="1:8" ht="12" customHeight="1">
      <c r="A16" s="1106"/>
      <c r="B16" s="1107"/>
      <c r="C16" s="1108"/>
      <c r="F16" s="1031"/>
      <c r="H16" s="1031"/>
    </row>
    <row r="17" spans="1:8" ht="12" customHeight="1">
      <c r="A17" s="1106"/>
      <c r="B17" s="1107"/>
      <c r="C17" s="1108"/>
    </row>
    <row r="18" spans="1:8">
      <c r="A18" s="1109" t="s">
        <v>365</v>
      </c>
      <c r="B18" s="1110"/>
      <c r="C18" s="1111"/>
    </row>
    <row r="19" spans="1:8">
      <c r="A19" s="1109"/>
      <c r="B19" s="1110"/>
      <c r="C19" s="1111"/>
    </row>
    <row r="20" spans="1:8">
      <c r="A20" s="1027"/>
      <c r="B20" s="1030"/>
      <c r="C20" s="1029"/>
    </row>
    <row r="21" spans="1:8">
      <c r="A21" s="1027"/>
      <c r="B21" s="1030"/>
      <c r="C21" s="1029"/>
    </row>
    <row r="22" spans="1:8">
      <c r="A22" s="1028"/>
      <c r="B22" s="1030"/>
      <c r="C22" s="1029"/>
    </row>
    <row r="23" spans="1:8">
      <c r="A23" s="1028"/>
      <c r="B23" s="1030"/>
      <c r="C23" s="1029"/>
      <c r="G23" s="1031" t="s">
        <v>726</v>
      </c>
      <c r="H23" s="1031" t="s">
        <v>727</v>
      </c>
    </row>
    <row r="24" spans="1:8" ht="12" customHeight="1">
      <c r="A24" s="1116" t="s">
        <v>836</v>
      </c>
      <c r="B24" s="1115">
        <v>6</v>
      </c>
      <c r="C24" s="1105" t="s">
        <v>857</v>
      </c>
      <c r="F24" s="1031" t="s">
        <v>724</v>
      </c>
      <c r="G24" s="1031" t="s">
        <v>891</v>
      </c>
      <c r="H24" s="566" t="str">
        <f>CONCATENATE("R",$B$24-1)</f>
        <v>R5</v>
      </c>
    </row>
    <row r="25" spans="1:8" ht="12" customHeight="1">
      <c r="A25" s="1116"/>
      <c r="B25" s="1115"/>
      <c r="C25" s="1105"/>
      <c r="F25" s="1031" t="s">
        <v>725</v>
      </c>
      <c r="G25" s="1031" t="s">
        <v>858</v>
      </c>
      <c r="H25" s="566" t="str">
        <f>CONCATENATE("R",$B$24-2)</f>
        <v>R4</v>
      </c>
    </row>
    <row r="26" spans="1:8">
      <c r="A26" s="1027"/>
      <c r="B26" s="1030"/>
      <c r="C26" s="1029"/>
    </row>
    <row r="27" spans="1:8">
      <c r="A27" s="1027"/>
      <c r="B27" s="1030"/>
      <c r="C27" s="1029"/>
    </row>
    <row r="28" spans="1:8">
      <c r="A28" s="1027"/>
      <c r="B28" s="1030"/>
      <c r="C28" s="1029"/>
    </row>
    <row r="29" spans="1:8">
      <c r="A29" s="1027"/>
      <c r="B29" s="1030"/>
      <c r="C29" s="1029"/>
    </row>
    <row r="30" spans="1:8">
      <c r="A30" s="1027"/>
      <c r="B30" s="1030"/>
      <c r="C30" s="1029"/>
    </row>
    <row r="31" spans="1:8">
      <c r="A31" s="1028"/>
      <c r="B31" s="1030"/>
      <c r="C31" s="1029"/>
    </row>
    <row r="32" spans="1:8">
      <c r="A32" s="1028"/>
      <c r="B32" s="1030"/>
      <c r="C32" s="1029"/>
    </row>
    <row r="33" spans="1:3">
      <c r="A33" s="1028"/>
      <c r="B33" s="1030"/>
      <c r="C33" s="1029"/>
    </row>
    <row r="34" spans="1:3">
      <c r="A34" s="1028"/>
      <c r="B34" s="1030"/>
      <c r="C34" s="1029"/>
    </row>
    <row r="35" spans="1:3">
      <c r="A35" s="1028"/>
      <c r="B35" s="1030"/>
      <c r="C35" s="1029"/>
    </row>
    <row r="36" spans="1:3">
      <c r="A36" s="1028"/>
      <c r="B36" s="1030"/>
      <c r="C36" s="1029"/>
    </row>
    <row r="37" spans="1:3">
      <c r="A37" s="1028"/>
      <c r="B37" s="1030"/>
      <c r="C37" s="1029"/>
    </row>
    <row r="38" spans="1:3">
      <c r="A38" s="1028"/>
      <c r="B38" s="1030"/>
      <c r="C38" s="1029"/>
    </row>
    <row r="39" spans="1:3">
      <c r="A39" s="1028"/>
      <c r="B39" s="1030"/>
      <c r="C39" s="1029"/>
    </row>
    <row r="40" spans="1:3" ht="12" customHeight="1">
      <c r="A40" s="1112" t="s">
        <v>848</v>
      </c>
      <c r="B40" s="1113"/>
      <c r="C40" s="1114"/>
    </row>
    <row r="41" spans="1:3" ht="12" customHeight="1">
      <c r="A41" s="1112"/>
      <c r="B41" s="1113"/>
      <c r="C41" s="1114"/>
    </row>
    <row r="42" spans="1:3" ht="12" customHeight="1">
      <c r="A42" s="1112"/>
      <c r="B42" s="1113"/>
      <c r="C42" s="1114"/>
    </row>
    <row r="43" spans="1:3">
      <c r="A43" s="1028"/>
      <c r="B43" s="1030"/>
      <c r="C43" s="1029"/>
    </row>
    <row r="44" spans="1:3">
      <c r="A44" s="1028"/>
      <c r="B44" s="1030"/>
      <c r="C44" s="1029"/>
    </row>
    <row r="45" spans="1:3">
      <c r="A45" s="1028"/>
      <c r="B45" s="1030"/>
      <c r="C45" s="1029"/>
    </row>
    <row r="46" spans="1:3">
      <c r="A46" s="1028"/>
      <c r="B46" s="1030"/>
      <c r="C46" s="1029"/>
    </row>
    <row r="47" spans="1:3">
      <c r="A47" s="1028"/>
      <c r="B47" s="1030"/>
      <c r="C47" s="1029"/>
    </row>
    <row r="48" spans="1:3">
      <c r="A48" s="1028"/>
      <c r="B48" s="1030"/>
      <c r="C48" s="1029"/>
    </row>
    <row r="49" spans="1:3">
      <c r="A49" s="1028"/>
      <c r="B49" s="1030"/>
      <c r="C49" s="1029"/>
    </row>
    <row r="50" spans="1:3">
      <c r="A50" s="1028"/>
      <c r="B50" s="1030"/>
      <c r="C50" s="1029"/>
    </row>
    <row r="51" spans="1:3" ht="12.75" thickBot="1">
      <c r="A51" s="1035"/>
      <c r="B51" s="1036"/>
      <c r="C51" s="1037"/>
    </row>
    <row r="52" spans="1:3" ht="12.75" thickTop="1"/>
  </sheetData>
  <mergeCells count="7">
    <mergeCell ref="C24:C25"/>
    <mergeCell ref="A12:C14"/>
    <mergeCell ref="A15:C17"/>
    <mergeCell ref="A18:C19"/>
    <mergeCell ref="A40:C42"/>
    <mergeCell ref="B24:B25"/>
    <mergeCell ref="A24:A25"/>
  </mergeCells>
  <phoneticPr fontId="3"/>
  <printOptions horizontalCentered="1" verticalCentered="1"/>
  <pageMargins left="0.78740157480314965" right="0.78740157480314965" top="0.78740157480314965" bottom="0.78740157480314965" header="0.51181102362204722" footer="0.51181102362204722"/>
  <pageSetup paperSize="9" scale="12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9" tint="0.59999389629810485"/>
  </sheetPr>
  <dimension ref="A1:BP98"/>
  <sheetViews>
    <sheetView showGridLines="0" view="pageBreakPreview" topLeftCell="A36" zoomScaleNormal="100" zoomScaleSheetLayoutView="100" workbookViewId="0">
      <selection activeCell="B3" sqref="B3:M15"/>
    </sheetView>
  </sheetViews>
  <sheetFormatPr defaultColWidth="10.28515625" defaultRowHeight="10.5"/>
  <cols>
    <col min="1" max="28" width="4" style="115" customWidth="1"/>
    <col min="29" max="29" width="2" style="115" customWidth="1"/>
    <col min="30" max="30" width="5.140625" style="115" customWidth="1"/>
    <col min="31" max="31" width="1.5703125" style="115" customWidth="1"/>
    <col min="32" max="32" width="23.85546875" style="115" bestFit="1" customWidth="1"/>
    <col min="33" max="38" width="11.5703125" style="115" customWidth="1"/>
    <col min="39" max="39" width="15.85546875" style="115" bestFit="1" customWidth="1"/>
    <col min="40" max="40" width="7.140625" style="115" bestFit="1" customWidth="1"/>
    <col min="41" max="41" width="5.42578125" style="115" bestFit="1" customWidth="1"/>
    <col min="42" max="43" width="7.140625" style="115" bestFit="1" customWidth="1"/>
    <col min="44" max="44" width="8.28515625" style="115" bestFit="1" customWidth="1"/>
    <col min="45" max="45" width="5.42578125" style="115" bestFit="1" customWidth="1"/>
    <col min="46" max="53" width="5.42578125" style="115" customWidth="1"/>
    <col min="54" max="54" width="1.7109375" style="115" customWidth="1"/>
    <col min="55" max="55" width="14.5703125" style="115" customWidth="1"/>
    <col min="56" max="60" width="10.28515625" style="115" customWidth="1"/>
    <col min="61" max="61" width="1.7109375" style="115" customWidth="1"/>
    <col min="62" max="62" width="14.5703125" style="115" customWidth="1"/>
    <col min="63" max="16384" width="10.28515625" style="115"/>
  </cols>
  <sheetData>
    <row r="1" spans="1:68" ht="19.5" customHeight="1" thickBot="1">
      <c r="A1" s="647">
        <v>1</v>
      </c>
      <c r="B1" s="647"/>
      <c r="C1" s="648" t="s">
        <v>640</v>
      </c>
      <c r="D1" s="556"/>
      <c r="E1" s="556"/>
      <c r="F1" s="556"/>
      <c r="G1" s="556" t="s">
        <v>211</v>
      </c>
      <c r="H1" s="556"/>
      <c r="I1" s="556"/>
      <c r="J1" s="556"/>
      <c r="K1" s="556"/>
      <c r="L1" s="556"/>
      <c r="M1" s="556"/>
      <c r="N1" s="556"/>
      <c r="O1" s="556"/>
      <c r="P1" s="556"/>
      <c r="Q1" s="556"/>
      <c r="R1" s="556"/>
      <c r="S1" s="556"/>
      <c r="T1" s="556"/>
      <c r="U1" s="556"/>
      <c r="V1" s="1222" t="s">
        <v>559</v>
      </c>
      <c r="W1" s="1222"/>
      <c r="X1" s="1222"/>
      <c r="Y1" s="1222"/>
      <c r="Z1" s="1222"/>
      <c r="AA1" s="1222"/>
      <c r="AF1" s="115" t="s">
        <v>157</v>
      </c>
      <c r="BC1" s="115" t="s">
        <v>157</v>
      </c>
    </row>
    <row r="2" spans="1:68">
      <c r="G2" s="115" t="s">
        <v>211</v>
      </c>
    </row>
    <row r="3" spans="1:68" ht="12" customHeight="1">
      <c r="A3" s="193"/>
      <c r="B3" s="1221" t="s">
        <v>875</v>
      </c>
      <c r="C3" s="1221"/>
      <c r="D3" s="1221"/>
      <c r="E3" s="1221"/>
      <c r="F3" s="1221"/>
      <c r="G3" s="1221"/>
      <c r="H3" s="1221"/>
      <c r="I3" s="1221"/>
      <c r="J3" s="1221"/>
      <c r="K3" s="1221"/>
      <c r="L3" s="1221"/>
      <c r="M3" s="1221"/>
      <c r="O3" s="1223"/>
      <c r="P3" s="1224"/>
      <c r="Q3" s="1224"/>
      <c r="R3" s="1224"/>
      <c r="S3" s="1224"/>
      <c r="T3" s="1224"/>
      <c r="U3" s="1224"/>
      <c r="V3" s="1224"/>
      <c r="W3" s="1224"/>
      <c r="X3" s="1224"/>
      <c r="Y3" s="1224"/>
      <c r="Z3" s="1224"/>
      <c r="AA3" s="1225"/>
      <c r="AF3" s="115" t="s">
        <v>641</v>
      </c>
      <c r="AN3" s="115" t="s">
        <v>728</v>
      </c>
      <c r="BC3" s="115" t="s">
        <v>641</v>
      </c>
      <c r="BJ3" s="115" t="s">
        <v>642</v>
      </c>
    </row>
    <row r="4" spans="1:68" ht="12" customHeight="1" thickBot="1">
      <c r="A4" s="193"/>
      <c r="B4" s="1221"/>
      <c r="C4" s="1221"/>
      <c r="D4" s="1221"/>
      <c r="E4" s="1221"/>
      <c r="F4" s="1221"/>
      <c r="G4" s="1221"/>
      <c r="H4" s="1221"/>
      <c r="I4" s="1221"/>
      <c r="J4" s="1221"/>
      <c r="K4" s="1221"/>
      <c r="L4" s="1221"/>
      <c r="M4" s="1221"/>
      <c r="O4" s="1226"/>
      <c r="P4" s="1227"/>
      <c r="Q4" s="1227"/>
      <c r="R4" s="1227"/>
      <c r="S4" s="1227"/>
      <c r="T4" s="1227"/>
      <c r="U4" s="1227"/>
      <c r="V4" s="1227"/>
      <c r="W4" s="1227"/>
      <c r="X4" s="1227"/>
      <c r="Y4" s="1227"/>
      <c r="Z4" s="1227"/>
      <c r="AA4" s="1228"/>
      <c r="AF4" s="610" t="s">
        <v>160</v>
      </c>
      <c r="AG4" s="610" t="s">
        <v>635</v>
      </c>
      <c r="AH4" s="610" t="s">
        <v>636</v>
      </c>
      <c r="AI4" s="610" t="s">
        <v>637</v>
      </c>
      <c r="AJ4" s="610" t="s">
        <v>638</v>
      </c>
      <c r="AK4" s="610" t="s">
        <v>639</v>
      </c>
      <c r="AN4" s="115" t="str">
        <f>CONCATENATE("従業員の雇用形態別の構成をみると、「常用従業員」は",TEXT(AG5,"0.0％"),"となった。")</f>
        <v>従業員の雇用形態別の構成をみると、「常用従業員」は66.5%となった。</v>
      </c>
    </row>
    <row r="5" spans="1:68" ht="12" customHeight="1" thickBot="1">
      <c r="A5" s="193"/>
      <c r="B5" s="1221"/>
      <c r="C5" s="1221"/>
      <c r="D5" s="1221"/>
      <c r="E5" s="1221"/>
      <c r="F5" s="1221"/>
      <c r="G5" s="1221"/>
      <c r="H5" s="1221"/>
      <c r="I5" s="1221"/>
      <c r="J5" s="1221"/>
      <c r="K5" s="1221"/>
      <c r="L5" s="1221"/>
      <c r="M5" s="1221"/>
      <c r="O5" s="1226"/>
      <c r="P5" s="1227"/>
      <c r="Q5" s="1227"/>
      <c r="R5" s="1227"/>
      <c r="S5" s="1227"/>
      <c r="T5" s="1227"/>
      <c r="U5" s="1227"/>
      <c r="V5" s="1227"/>
      <c r="W5" s="1227"/>
      <c r="X5" s="1227"/>
      <c r="Y5" s="1227"/>
      <c r="Z5" s="1227"/>
      <c r="AA5" s="1228"/>
      <c r="AF5" s="611" t="s">
        <v>644</v>
      </c>
      <c r="AG5" s="780">
        <f>BD6</f>
        <v>0.66521590297814071</v>
      </c>
      <c r="AH5" s="780">
        <f>BE6</f>
        <v>0.30463592351704238</v>
      </c>
      <c r="AI5" s="780">
        <f>BF6</f>
        <v>4.9635679006308376E-3</v>
      </c>
      <c r="AJ5" s="780">
        <f>BG6</f>
        <v>1.2298889921267544E-2</v>
      </c>
      <c r="AK5" s="780">
        <f>BH6</f>
        <v>1.2885715682918479E-2</v>
      </c>
      <c r="AN5" s="115" t="s">
        <v>729</v>
      </c>
      <c r="AP5" s="1044" t="s">
        <v>732</v>
      </c>
      <c r="AQ5" s="1044" t="s">
        <v>733</v>
      </c>
      <c r="AR5" s="1044" t="s">
        <v>734</v>
      </c>
      <c r="AS5" s="115" t="s">
        <v>749</v>
      </c>
      <c r="BC5" s="116" t="s">
        <v>160</v>
      </c>
      <c r="BD5" s="117" t="s">
        <v>635</v>
      </c>
      <c r="BE5" s="118" t="s">
        <v>636</v>
      </c>
      <c r="BF5" s="118" t="s">
        <v>637</v>
      </c>
      <c r="BG5" s="118" t="s">
        <v>638</v>
      </c>
      <c r="BH5" s="119" t="s">
        <v>639</v>
      </c>
      <c r="BJ5" s="116" t="s">
        <v>160</v>
      </c>
      <c r="BK5" s="120" t="s">
        <v>635</v>
      </c>
      <c r="BL5" s="118" t="s">
        <v>636</v>
      </c>
      <c r="BM5" s="118" t="s">
        <v>637</v>
      </c>
      <c r="BN5" s="118" t="s">
        <v>638</v>
      </c>
      <c r="BO5" s="121" t="s">
        <v>639</v>
      </c>
      <c r="BP5" s="122" t="s">
        <v>150</v>
      </c>
    </row>
    <row r="6" spans="1:68" ht="12" customHeight="1" thickBot="1">
      <c r="A6" s="193"/>
      <c r="B6" s="1221"/>
      <c r="C6" s="1221"/>
      <c r="D6" s="1221"/>
      <c r="E6" s="1221"/>
      <c r="F6" s="1221"/>
      <c r="G6" s="1221"/>
      <c r="H6" s="1221"/>
      <c r="I6" s="1221"/>
      <c r="J6" s="1221"/>
      <c r="K6" s="1221"/>
      <c r="L6" s="1221"/>
      <c r="M6" s="1221"/>
      <c r="O6" s="1226"/>
      <c r="P6" s="1227"/>
      <c r="Q6" s="1227"/>
      <c r="R6" s="1227"/>
      <c r="S6" s="1227"/>
      <c r="T6" s="1227"/>
      <c r="U6" s="1227"/>
      <c r="V6" s="1227"/>
      <c r="W6" s="1227"/>
      <c r="X6" s="1227"/>
      <c r="Y6" s="1227"/>
      <c r="Z6" s="1227"/>
      <c r="AA6" s="1228"/>
      <c r="AF6" s="563" t="s">
        <v>642</v>
      </c>
      <c r="AN6" s="115" t="s">
        <v>735</v>
      </c>
      <c r="AP6" s="1044" t="s">
        <v>739</v>
      </c>
      <c r="AQ6" s="1044" t="s">
        <v>736</v>
      </c>
      <c r="AR6" s="1044" t="s">
        <v>742</v>
      </c>
      <c r="AS6" s="115" t="s">
        <v>737</v>
      </c>
      <c r="BC6" s="123" t="s">
        <v>644</v>
      </c>
      <c r="BD6" s="576">
        <f>+BK6/+$BP6</f>
        <v>0.66521590297814071</v>
      </c>
      <c r="BE6" s="577">
        <f>+BL6/+$BP6</f>
        <v>0.30463592351704238</v>
      </c>
      <c r="BF6" s="577">
        <f>+BM6/+$BP6</f>
        <v>4.9635679006308376E-3</v>
      </c>
      <c r="BG6" s="577">
        <f>+BN6/+$BP6</f>
        <v>1.2298889921267544E-2</v>
      </c>
      <c r="BH6" s="578">
        <f>+BO6/+$BP6</f>
        <v>1.2885715682918479E-2</v>
      </c>
      <c r="BJ6" s="123" t="s">
        <v>644</v>
      </c>
      <c r="BK6" s="124">
        <f>+集計･資料!C100</f>
        <v>27206</v>
      </c>
      <c r="BL6" s="125">
        <f>+集計･資料!D100+集計･資料!E100</f>
        <v>12459</v>
      </c>
      <c r="BM6" s="125">
        <f>+集計･資料!F100</f>
        <v>203</v>
      </c>
      <c r="BN6" s="125">
        <f>+集計･資料!G100</f>
        <v>503</v>
      </c>
      <c r="BO6" s="126">
        <f>+集計･資料!H100</f>
        <v>527</v>
      </c>
      <c r="BP6" s="127">
        <f>+集計･資料!I100</f>
        <v>40898</v>
      </c>
    </row>
    <row r="7" spans="1:68" ht="12" customHeight="1">
      <c r="A7" s="193"/>
      <c r="B7" s="1221"/>
      <c r="C7" s="1221"/>
      <c r="D7" s="1221"/>
      <c r="E7" s="1221"/>
      <c r="F7" s="1221"/>
      <c r="G7" s="1221"/>
      <c r="H7" s="1221"/>
      <c r="I7" s="1221"/>
      <c r="J7" s="1221"/>
      <c r="K7" s="1221"/>
      <c r="L7" s="1221"/>
      <c r="M7" s="1221"/>
      <c r="O7" s="1226"/>
      <c r="P7" s="1227"/>
      <c r="Q7" s="1227"/>
      <c r="R7" s="1227"/>
      <c r="S7" s="1227"/>
      <c r="T7" s="1227"/>
      <c r="U7" s="1227"/>
      <c r="V7" s="1227"/>
      <c r="W7" s="1227"/>
      <c r="X7" s="1227"/>
      <c r="Y7" s="1227"/>
      <c r="Z7" s="1227"/>
      <c r="AA7" s="1228"/>
      <c r="AF7" s="610" t="s">
        <v>160</v>
      </c>
      <c r="AG7" s="610" t="s">
        <v>635</v>
      </c>
      <c r="AH7" s="610" t="s">
        <v>636</v>
      </c>
      <c r="AI7" s="610" t="s">
        <v>637</v>
      </c>
      <c r="AJ7" s="610" t="s">
        <v>638</v>
      </c>
      <c r="AK7" s="610" t="s">
        <v>639</v>
      </c>
      <c r="AL7" s="610" t="s">
        <v>150</v>
      </c>
      <c r="AN7" s="115" t="str">
        <f>CONCATENATE(AN6,AP6,AQ6,AR6,AS6)</f>
        <v>業種別では、「情報通信業」「建設業」「金融･保険業」で常用従業員が高い割合を示している。「飲食店・宿泊業」では常用従業員よりパートが高い割合を示している。</v>
      </c>
    </row>
    <row r="8" spans="1:68" ht="12" customHeight="1">
      <c r="A8" s="193"/>
      <c r="B8" s="1221"/>
      <c r="C8" s="1221"/>
      <c r="D8" s="1221"/>
      <c r="E8" s="1221"/>
      <c r="F8" s="1221"/>
      <c r="G8" s="1221"/>
      <c r="H8" s="1221"/>
      <c r="I8" s="1221"/>
      <c r="J8" s="1221"/>
      <c r="K8" s="1221"/>
      <c r="L8" s="1221"/>
      <c r="M8" s="1221"/>
      <c r="O8" s="1226"/>
      <c r="P8" s="1227"/>
      <c r="Q8" s="1227"/>
      <c r="R8" s="1227"/>
      <c r="S8" s="1227"/>
      <c r="T8" s="1227"/>
      <c r="U8" s="1227"/>
      <c r="V8" s="1227"/>
      <c r="W8" s="1227"/>
      <c r="X8" s="1227"/>
      <c r="Y8" s="1227"/>
      <c r="Z8" s="1227"/>
      <c r="AA8" s="1228"/>
      <c r="AF8" s="611" t="s">
        <v>644</v>
      </c>
      <c r="AG8" s="781">
        <f t="shared" ref="AG8:AL8" si="0">BK6</f>
        <v>27206</v>
      </c>
      <c r="AH8" s="781">
        <f t="shared" si="0"/>
        <v>12459</v>
      </c>
      <c r="AI8" s="781">
        <f t="shared" si="0"/>
        <v>203</v>
      </c>
      <c r="AJ8" s="781">
        <f t="shared" si="0"/>
        <v>503</v>
      </c>
      <c r="AK8" s="781">
        <f t="shared" si="0"/>
        <v>527</v>
      </c>
      <c r="AL8" s="781">
        <f t="shared" si="0"/>
        <v>40898</v>
      </c>
      <c r="AN8" s="115" t="s">
        <v>730</v>
      </c>
      <c r="BC8" s="115" t="s">
        <v>154</v>
      </c>
      <c r="BJ8" s="115" t="s">
        <v>155</v>
      </c>
    </row>
    <row r="9" spans="1:68" ht="12" customHeight="1" thickBot="1">
      <c r="A9" s="193"/>
      <c r="B9" s="1221"/>
      <c r="C9" s="1221"/>
      <c r="D9" s="1221"/>
      <c r="E9" s="1221"/>
      <c r="F9" s="1221"/>
      <c r="G9" s="1221"/>
      <c r="H9" s="1221"/>
      <c r="I9" s="1221"/>
      <c r="J9" s="1221"/>
      <c r="K9" s="1221"/>
      <c r="L9" s="1221"/>
      <c r="M9" s="1221"/>
      <c r="O9" s="1226"/>
      <c r="P9" s="1227"/>
      <c r="Q9" s="1227"/>
      <c r="R9" s="1227"/>
      <c r="S9" s="1227"/>
      <c r="T9" s="1227"/>
      <c r="U9" s="1227"/>
      <c r="V9" s="1227"/>
      <c r="W9" s="1227"/>
      <c r="X9" s="1227"/>
      <c r="Y9" s="1227"/>
      <c r="Z9" s="1227"/>
      <c r="AA9" s="1228"/>
      <c r="AN9" s="115" t="s">
        <v>731</v>
      </c>
    </row>
    <row r="10" spans="1:68" ht="12" customHeight="1" thickBot="1">
      <c r="A10" s="193"/>
      <c r="B10" s="1221"/>
      <c r="C10" s="1221"/>
      <c r="D10" s="1221"/>
      <c r="E10" s="1221"/>
      <c r="F10" s="1221"/>
      <c r="G10" s="1221"/>
      <c r="H10" s="1221"/>
      <c r="I10" s="1221"/>
      <c r="J10" s="1221"/>
      <c r="K10" s="1221"/>
      <c r="L10" s="1221"/>
      <c r="M10" s="1221"/>
      <c r="O10" s="1226"/>
      <c r="P10" s="1227"/>
      <c r="Q10" s="1227"/>
      <c r="R10" s="1227"/>
      <c r="S10" s="1227"/>
      <c r="T10" s="1227"/>
      <c r="U10" s="1227"/>
      <c r="V10" s="1227"/>
      <c r="W10" s="1227"/>
      <c r="X10" s="1227"/>
      <c r="Y10" s="1227"/>
      <c r="Z10" s="1227"/>
      <c r="AA10" s="1228"/>
      <c r="AF10" s="115" t="s">
        <v>154</v>
      </c>
      <c r="BC10" s="116" t="s">
        <v>645</v>
      </c>
      <c r="BD10" s="117" t="s">
        <v>635</v>
      </c>
      <c r="BE10" s="118" t="s">
        <v>636</v>
      </c>
      <c r="BF10" s="118" t="s">
        <v>637</v>
      </c>
      <c r="BG10" s="118" t="s">
        <v>638</v>
      </c>
      <c r="BH10" s="119" t="s">
        <v>639</v>
      </c>
      <c r="BI10" s="128"/>
      <c r="BJ10" s="116" t="s">
        <v>645</v>
      </c>
      <c r="BK10" s="117" t="s">
        <v>635</v>
      </c>
      <c r="BL10" s="118" t="s">
        <v>636</v>
      </c>
      <c r="BM10" s="118" t="s">
        <v>637</v>
      </c>
      <c r="BN10" s="118" t="s">
        <v>638</v>
      </c>
      <c r="BO10" s="129" t="s">
        <v>639</v>
      </c>
      <c r="BP10" s="130" t="s">
        <v>150</v>
      </c>
    </row>
    <row r="11" spans="1:68" ht="12" customHeight="1">
      <c r="A11" s="193"/>
      <c r="B11" s="1221"/>
      <c r="C11" s="1221"/>
      <c r="D11" s="1221"/>
      <c r="E11" s="1221"/>
      <c r="F11" s="1221"/>
      <c r="G11" s="1221"/>
      <c r="H11" s="1221"/>
      <c r="I11" s="1221"/>
      <c r="J11" s="1221"/>
      <c r="K11" s="1221"/>
      <c r="L11" s="1221"/>
      <c r="M11" s="1221"/>
      <c r="O11" s="1226"/>
      <c r="P11" s="1227"/>
      <c r="Q11" s="1227"/>
      <c r="R11" s="1227"/>
      <c r="S11" s="1227"/>
      <c r="T11" s="1227"/>
      <c r="U11" s="1227"/>
      <c r="V11" s="1227"/>
      <c r="W11" s="1227"/>
      <c r="X11" s="1227"/>
      <c r="Y11" s="1227"/>
      <c r="Z11" s="1227"/>
      <c r="AA11" s="1228"/>
      <c r="AF11" s="610" t="s">
        <v>645</v>
      </c>
      <c r="AG11" s="610" t="s">
        <v>635</v>
      </c>
      <c r="AH11" s="610" t="s">
        <v>636</v>
      </c>
      <c r="AI11" s="610" t="s">
        <v>637</v>
      </c>
      <c r="AJ11" s="610" t="s">
        <v>638</v>
      </c>
      <c r="AK11" s="610" t="s">
        <v>639</v>
      </c>
      <c r="AN11" s="1039" t="s">
        <v>768</v>
      </c>
      <c r="AO11" s="1038"/>
      <c r="AP11" s="1038"/>
      <c r="AQ11" s="1038"/>
      <c r="AR11" s="1038"/>
      <c r="AS11" s="1038"/>
      <c r="AT11" s="1038"/>
      <c r="AU11" s="1038"/>
      <c r="AV11" s="1038"/>
      <c r="AW11" s="1038"/>
      <c r="AX11" s="1038"/>
      <c r="AY11" s="1038"/>
      <c r="BC11" s="131" t="s">
        <v>151</v>
      </c>
      <c r="BD11" s="132" t="e">
        <f>+BK11/+$BP11</f>
        <v>#DIV/0!</v>
      </c>
      <c r="BE11" s="133" t="e">
        <f>+BL11/+$BP11</f>
        <v>#DIV/0!</v>
      </c>
      <c r="BF11" s="133" t="e">
        <f>+BM11/+$BP11</f>
        <v>#DIV/0!</v>
      </c>
      <c r="BG11" s="133" t="e">
        <f>+BN11/+$BP11</f>
        <v>#DIV/0!</v>
      </c>
      <c r="BH11" s="134" t="e">
        <f>+BO11/+$BP11</f>
        <v>#DIV/0!</v>
      </c>
      <c r="BI11" s="135"/>
      <c r="BJ11" s="131" t="s">
        <v>151</v>
      </c>
      <c r="BK11" s="136">
        <f>+集計･資料!C37</f>
        <v>0</v>
      </c>
      <c r="BL11" s="137">
        <f>+集計･資料!D37+集計･資料!E37</f>
        <v>0</v>
      </c>
      <c r="BM11" s="137">
        <f>+集計･資料!F37</f>
        <v>0</v>
      </c>
      <c r="BN11" s="137">
        <f>+集計･資料!G37</f>
        <v>0</v>
      </c>
      <c r="BO11" s="138">
        <f>+集計･資料!H37</f>
        <v>0</v>
      </c>
      <c r="BP11" s="139">
        <f>+SUM(BK11:BO11)</f>
        <v>0</v>
      </c>
    </row>
    <row r="12" spans="1:68" ht="12" customHeight="1">
      <c r="A12" s="193"/>
      <c r="B12" s="1221"/>
      <c r="C12" s="1221"/>
      <c r="D12" s="1221"/>
      <c r="E12" s="1221"/>
      <c r="F12" s="1221"/>
      <c r="G12" s="1221"/>
      <c r="H12" s="1221"/>
      <c r="I12" s="1221"/>
      <c r="J12" s="1221"/>
      <c r="K12" s="1221"/>
      <c r="L12" s="1221"/>
      <c r="M12" s="1221"/>
      <c r="O12" s="1226"/>
      <c r="P12" s="1227"/>
      <c r="Q12" s="1227"/>
      <c r="R12" s="1227"/>
      <c r="S12" s="1227"/>
      <c r="T12" s="1227"/>
      <c r="U12" s="1227"/>
      <c r="V12" s="1227"/>
      <c r="W12" s="1227"/>
      <c r="X12" s="1227"/>
      <c r="Y12" s="1227"/>
      <c r="Z12" s="1227"/>
      <c r="AA12" s="1228"/>
      <c r="AF12" s="611" t="s">
        <v>424</v>
      </c>
      <c r="AG12" s="799">
        <f>BD23</f>
        <v>0.89542097488921713</v>
      </c>
      <c r="AH12" s="780">
        <f>BE23</f>
        <v>8.4785819793205319E-2</v>
      </c>
      <c r="AI12" s="780">
        <f>BF23</f>
        <v>2.6587887740029542E-3</v>
      </c>
      <c r="AJ12" s="780">
        <f>BG23</f>
        <v>6.4992614475627769E-3</v>
      </c>
      <c r="AK12" s="780">
        <f>BH23</f>
        <v>1.0635155096011817E-2</v>
      </c>
      <c r="AN12" s="1232" t="str">
        <f>CONCATENATE("　",AN4,CHAR(10),"　",AN7,CHAR(10),"　",AN9)</f>
        <v>　従業員の雇用形態別の構成をみると、「常用従業員」は66.5%となった。
　業種別では、「情報通信業」「建設業」「金融･保険業」で常用従業員が高い割合を示している。「飲食店・宿泊業」では常用従業員よりパートが高い割合を示している。
　規模別ではどの規模の事業所においても常用従業員が高い割合を示している。</v>
      </c>
      <c r="AO12" s="1232"/>
      <c r="AP12" s="1232"/>
      <c r="AQ12" s="1232"/>
      <c r="AR12" s="1232"/>
      <c r="AS12" s="1232"/>
      <c r="AT12" s="1232"/>
      <c r="AU12" s="1232"/>
      <c r="AV12" s="1232"/>
      <c r="AW12" s="1232"/>
      <c r="AX12" s="1232"/>
      <c r="AY12" s="1232"/>
      <c r="BC12" s="36" t="s">
        <v>630</v>
      </c>
      <c r="BD12" s="132">
        <f t="shared" ref="BD12:BD23" si="1">+BK12/+$BP12</f>
        <v>0.53866534194403048</v>
      </c>
      <c r="BE12" s="140">
        <f t="shared" ref="BE12:BE23" si="2">+BL12/+$BP12</f>
        <v>0.43533697632058288</v>
      </c>
      <c r="BF12" s="140">
        <f t="shared" ref="BF12:BF23" si="3">+BM12/+$BP12</f>
        <v>8.2795164762377877E-4</v>
      </c>
      <c r="BG12" s="140">
        <f t="shared" ref="BG12:BG23" si="4">+BN12/+$BP12</f>
        <v>1.5731081304851798E-2</v>
      </c>
      <c r="BH12" s="134">
        <f t="shared" ref="BH12:BH23" si="5">+BO12/+$BP12</f>
        <v>9.4386487829110789E-3</v>
      </c>
      <c r="BI12" s="135"/>
      <c r="BJ12" s="36" t="s">
        <v>630</v>
      </c>
      <c r="BK12" s="141">
        <f>+集計･資料!C39</f>
        <v>3253</v>
      </c>
      <c r="BL12" s="137">
        <f>+集計･資料!D39+集計･資料!E39</f>
        <v>2629</v>
      </c>
      <c r="BM12" s="137">
        <f>+集計･資料!F39</f>
        <v>5</v>
      </c>
      <c r="BN12" s="137">
        <f>+集計･資料!G39</f>
        <v>95</v>
      </c>
      <c r="BO12" s="142">
        <f>+集計･資料!H39</f>
        <v>57</v>
      </c>
      <c r="BP12" s="139">
        <f>+SUM(BK12:BO12)</f>
        <v>6039</v>
      </c>
    </row>
    <row r="13" spans="1:68" ht="12" customHeight="1">
      <c r="A13" s="193"/>
      <c r="B13" s="1221"/>
      <c r="C13" s="1221"/>
      <c r="D13" s="1221"/>
      <c r="E13" s="1221"/>
      <c r="F13" s="1221"/>
      <c r="G13" s="1221"/>
      <c r="H13" s="1221"/>
      <c r="I13" s="1221"/>
      <c r="J13" s="1221"/>
      <c r="K13" s="1221"/>
      <c r="L13" s="1221"/>
      <c r="M13" s="1221"/>
      <c r="O13" s="1226"/>
      <c r="P13" s="1227"/>
      <c r="Q13" s="1227"/>
      <c r="R13" s="1227"/>
      <c r="S13" s="1227"/>
      <c r="T13" s="1227"/>
      <c r="U13" s="1227"/>
      <c r="V13" s="1227"/>
      <c r="W13" s="1227"/>
      <c r="X13" s="1227"/>
      <c r="Y13" s="1227"/>
      <c r="Z13" s="1227"/>
      <c r="AA13" s="1228"/>
      <c r="AF13" s="612" t="s">
        <v>425</v>
      </c>
      <c r="AG13" s="799">
        <f>BD22</f>
        <v>0.71563438706908877</v>
      </c>
      <c r="AH13" s="780">
        <f>BE22</f>
        <v>0.24645973394364182</v>
      </c>
      <c r="AI13" s="780">
        <f>BF22</f>
        <v>1.1443284222571878E-3</v>
      </c>
      <c r="AJ13" s="780">
        <f>BG22</f>
        <v>1.8309254756115004E-2</v>
      </c>
      <c r="AK13" s="780">
        <f>BH22</f>
        <v>1.8452295808897155E-2</v>
      </c>
      <c r="AN13" s="1232"/>
      <c r="AO13" s="1232"/>
      <c r="AP13" s="1232"/>
      <c r="AQ13" s="1232"/>
      <c r="AR13" s="1232"/>
      <c r="AS13" s="1232"/>
      <c r="AT13" s="1232"/>
      <c r="AU13" s="1232"/>
      <c r="AV13" s="1232"/>
      <c r="AW13" s="1232"/>
      <c r="AX13" s="1232"/>
      <c r="AY13" s="1232"/>
      <c r="BC13" s="34" t="s">
        <v>631</v>
      </c>
      <c r="BD13" s="143">
        <f t="shared" si="1"/>
        <v>0.65313292992387273</v>
      </c>
      <c r="BE13" s="144">
        <f t="shared" si="2"/>
        <v>0.30099551044309975</v>
      </c>
      <c r="BF13" s="144">
        <f t="shared" si="3"/>
        <v>1.1711887565879367E-3</v>
      </c>
      <c r="BG13" s="144">
        <f t="shared" si="4"/>
        <v>1.5030255709545188E-2</v>
      </c>
      <c r="BH13" s="145">
        <f t="shared" si="5"/>
        <v>2.9670115166894398E-2</v>
      </c>
      <c r="BI13" s="135"/>
      <c r="BJ13" s="34" t="s">
        <v>631</v>
      </c>
      <c r="BK13" s="146">
        <f>+集計･資料!C41</f>
        <v>3346</v>
      </c>
      <c r="BL13" s="147">
        <f>+集計･資料!D41+集計･資料!E41</f>
        <v>1542</v>
      </c>
      <c r="BM13" s="147">
        <f>+集計･資料!F41</f>
        <v>6</v>
      </c>
      <c r="BN13" s="147">
        <f>+集計･資料!G41</f>
        <v>77</v>
      </c>
      <c r="BO13" s="148">
        <f>+集計･資料!H41</f>
        <v>152</v>
      </c>
      <c r="BP13" s="149">
        <f t="shared" ref="BP13:BP23" si="6">+SUM(BK13:BO13)</f>
        <v>5123</v>
      </c>
    </row>
    <row r="14" spans="1:68" ht="12" customHeight="1">
      <c r="A14" s="193"/>
      <c r="B14" s="1221"/>
      <c r="C14" s="1221"/>
      <c r="D14" s="1221"/>
      <c r="E14" s="1221"/>
      <c r="F14" s="1221"/>
      <c r="G14" s="1221"/>
      <c r="H14" s="1221"/>
      <c r="I14" s="1221"/>
      <c r="J14" s="1221"/>
      <c r="K14" s="1221"/>
      <c r="L14" s="1221"/>
      <c r="M14" s="1221"/>
      <c r="O14" s="1226"/>
      <c r="P14" s="1227"/>
      <c r="Q14" s="1227"/>
      <c r="R14" s="1227"/>
      <c r="S14" s="1227"/>
      <c r="T14" s="1227"/>
      <c r="U14" s="1227"/>
      <c r="V14" s="1227"/>
      <c r="W14" s="1227"/>
      <c r="X14" s="1227"/>
      <c r="Y14" s="1227"/>
      <c r="Z14" s="1227"/>
      <c r="AA14" s="1228"/>
      <c r="AF14" s="611" t="s">
        <v>426</v>
      </c>
      <c r="AG14" s="799">
        <f>BD21</f>
        <v>0.908675799086758</v>
      </c>
      <c r="AH14" s="780">
        <f>BE21</f>
        <v>7.3059360730593603E-2</v>
      </c>
      <c r="AI14" s="780">
        <f>BF21</f>
        <v>0</v>
      </c>
      <c r="AJ14" s="780">
        <f>BG21</f>
        <v>1.8264840182648401E-2</v>
      </c>
      <c r="AK14" s="780">
        <f>BH21</f>
        <v>0</v>
      </c>
      <c r="AN14" s="1232"/>
      <c r="AO14" s="1232"/>
      <c r="AP14" s="1232"/>
      <c r="AQ14" s="1232"/>
      <c r="AR14" s="1232"/>
      <c r="AS14" s="1232"/>
      <c r="AT14" s="1232"/>
      <c r="AU14" s="1232"/>
      <c r="AV14" s="1232"/>
      <c r="AW14" s="1232"/>
      <c r="AX14" s="1232"/>
      <c r="AY14" s="1232"/>
      <c r="BC14" s="34" t="s">
        <v>629</v>
      </c>
      <c r="BD14" s="143">
        <f t="shared" si="1"/>
        <v>0.45691287878787878</v>
      </c>
      <c r="BE14" s="144">
        <f t="shared" si="2"/>
        <v>0.51373106060606055</v>
      </c>
      <c r="BF14" s="144">
        <f t="shared" si="3"/>
        <v>8.049242424242424E-3</v>
      </c>
      <c r="BG14" s="144">
        <f t="shared" si="4"/>
        <v>8.9962121212121219E-3</v>
      </c>
      <c r="BH14" s="145">
        <f t="shared" si="5"/>
        <v>1.231060606060606E-2</v>
      </c>
      <c r="BI14" s="135"/>
      <c r="BJ14" s="34" t="s">
        <v>629</v>
      </c>
      <c r="BK14" s="146">
        <f>+集計･資料!C43</f>
        <v>965</v>
      </c>
      <c r="BL14" s="147">
        <f>+集計･資料!D43+集計･資料!E43</f>
        <v>1085</v>
      </c>
      <c r="BM14" s="147">
        <f>+集計･資料!F43</f>
        <v>17</v>
      </c>
      <c r="BN14" s="147">
        <f>+集計･資料!G43</f>
        <v>19</v>
      </c>
      <c r="BO14" s="148">
        <f>+集計･資料!H43</f>
        <v>26</v>
      </c>
      <c r="BP14" s="149">
        <f t="shared" si="6"/>
        <v>2112</v>
      </c>
    </row>
    <row r="15" spans="1:68" ht="12" customHeight="1">
      <c r="A15" s="193"/>
      <c r="B15" s="1221"/>
      <c r="C15" s="1221"/>
      <c r="D15" s="1221"/>
      <c r="E15" s="1221"/>
      <c r="F15" s="1221"/>
      <c r="G15" s="1221"/>
      <c r="H15" s="1221"/>
      <c r="I15" s="1221"/>
      <c r="J15" s="1221"/>
      <c r="K15" s="1221"/>
      <c r="L15" s="1221"/>
      <c r="M15" s="1221"/>
      <c r="O15" s="1229"/>
      <c r="P15" s="1230"/>
      <c r="Q15" s="1230"/>
      <c r="R15" s="1230"/>
      <c r="S15" s="1230"/>
      <c r="T15" s="1230"/>
      <c r="U15" s="1230"/>
      <c r="V15" s="1230"/>
      <c r="W15" s="1230"/>
      <c r="X15" s="1230"/>
      <c r="Y15" s="1230"/>
      <c r="Z15" s="1230"/>
      <c r="AA15" s="1231"/>
      <c r="AE15" s="193"/>
      <c r="AF15" s="612" t="s">
        <v>427</v>
      </c>
      <c r="AG15" s="799">
        <f>BD20</f>
        <v>0.77272727272727271</v>
      </c>
      <c r="AH15" s="780">
        <f>BE20</f>
        <v>0.20884520884520885</v>
      </c>
      <c r="AI15" s="780">
        <f>BF20</f>
        <v>1.5663390663390665E-2</v>
      </c>
      <c r="AJ15" s="780">
        <f>BG20</f>
        <v>2.4570024570024569E-3</v>
      </c>
      <c r="AK15" s="780">
        <f>BH20</f>
        <v>3.0712530712530712E-4</v>
      </c>
      <c r="AN15" s="1232"/>
      <c r="AO15" s="1232"/>
      <c r="AP15" s="1232"/>
      <c r="AQ15" s="1232"/>
      <c r="AR15" s="1232"/>
      <c r="AS15" s="1232"/>
      <c r="AT15" s="1232"/>
      <c r="AU15" s="1232"/>
      <c r="AV15" s="1232"/>
      <c r="AW15" s="1232"/>
      <c r="AX15" s="1232"/>
      <c r="AY15" s="1232"/>
      <c r="BC15" s="34" t="s">
        <v>628</v>
      </c>
      <c r="BD15" s="143">
        <f t="shared" si="1"/>
        <v>0.59447625463118892</v>
      </c>
      <c r="BE15" s="144">
        <f t="shared" si="2"/>
        <v>0.37655776355675313</v>
      </c>
      <c r="BF15" s="144">
        <f t="shared" si="3"/>
        <v>6.3994610980127988E-3</v>
      </c>
      <c r="BG15" s="144">
        <f t="shared" si="4"/>
        <v>1.2798922196025598E-2</v>
      </c>
      <c r="BH15" s="145">
        <f t="shared" si="5"/>
        <v>9.7675985180195359E-3</v>
      </c>
      <c r="BI15" s="135"/>
      <c r="BJ15" s="34" t="s">
        <v>628</v>
      </c>
      <c r="BK15" s="146">
        <f>+集計･資料!C45</f>
        <v>3530</v>
      </c>
      <c r="BL15" s="147">
        <f>+集計･資料!D45+集計･資料!E45</f>
        <v>2236</v>
      </c>
      <c r="BM15" s="147">
        <f>+集計･資料!F45</f>
        <v>38</v>
      </c>
      <c r="BN15" s="147">
        <f>+集計･資料!G45</f>
        <v>76</v>
      </c>
      <c r="BO15" s="148">
        <f>+集計･資料!H45</f>
        <v>58</v>
      </c>
      <c r="BP15" s="149">
        <f t="shared" si="6"/>
        <v>5938</v>
      </c>
    </row>
    <row r="16" spans="1:68" ht="10.5" customHeight="1">
      <c r="O16" s="193"/>
      <c r="P16" s="193"/>
      <c r="Q16" s="193"/>
      <c r="R16" s="193"/>
      <c r="S16" s="193"/>
      <c r="T16" s="193"/>
      <c r="U16" s="193"/>
      <c r="V16" s="193"/>
      <c r="W16" s="193"/>
      <c r="X16" s="193"/>
      <c r="Y16" s="193"/>
      <c r="Z16" s="193"/>
      <c r="AA16" s="193"/>
      <c r="AE16" s="193"/>
      <c r="AF16" s="611" t="s">
        <v>428</v>
      </c>
      <c r="AG16" s="799">
        <f>BD19</f>
        <v>0.71035278602044183</v>
      </c>
      <c r="AH16" s="780">
        <f>BE19</f>
        <v>0.25914935707220571</v>
      </c>
      <c r="AI16" s="780">
        <f>BF19</f>
        <v>1.1210023079459281E-2</v>
      </c>
      <c r="AJ16" s="780">
        <f>BG19</f>
        <v>1.071546323771843E-2</v>
      </c>
      <c r="AK16" s="780">
        <f>BH19</f>
        <v>8.5723705901747452E-3</v>
      </c>
      <c r="AN16" s="1232"/>
      <c r="AO16" s="1232"/>
      <c r="AP16" s="1232"/>
      <c r="AQ16" s="1232"/>
      <c r="AR16" s="1232"/>
      <c r="AS16" s="1232"/>
      <c r="AT16" s="1232"/>
      <c r="AU16" s="1232"/>
      <c r="AV16" s="1232"/>
      <c r="AW16" s="1232"/>
      <c r="AX16" s="1232"/>
      <c r="AY16" s="1232"/>
      <c r="BC16" s="34" t="s">
        <v>627</v>
      </c>
      <c r="BD16" s="143">
        <f t="shared" si="1"/>
        <v>0.21311475409836064</v>
      </c>
      <c r="BE16" s="144">
        <f t="shared" si="2"/>
        <v>0.78278688524590168</v>
      </c>
      <c r="BF16" s="144">
        <f t="shared" si="3"/>
        <v>0</v>
      </c>
      <c r="BG16" s="144">
        <f t="shared" si="4"/>
        <v>1.366120218579235E-3</v>
      </c>
      <c r="BH16" s="145">
        <f t="shared" si="5"/>
        <v>2.7322404371584699E-3</v>
      </c>
      <c r="BI16" s="135"/>
      <c r="BJ16" s="34" t="s">
        <v>627</v>
      </c>
      <c r="BK16" s="146">
        <f>+集計･資料!C47</f>
        <v>156</v>
      </c>
      <c r="BL16" s="147">
        <f>+集計･資料!D47+集計･資料!E47</f>
        <v>573</v>
      </c>
      <c r="BM16" s="147">
        <f>+集計･資料!F47</f>
        <v>0</v>
      </c>
      <c r="BN16" s="147">
        <f>+集計･資料!G47</f>
        <v>1</v>
      </c>
      <c r="BO16" s="148">
        <f>+集計･資料!H47</f>
        <v>2</v>
      </c>
      <c r="BP16" s="149">
        <f t="shared" si="6"/>
        <v>732</v>
      </c>
    </row>
    <row r="17" spans="1:68" ht="10.5" customHeight="1">
      <c r="A17" s="557"/>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9"/>
      <c r="AC17" s="560"/>
      <c r="AD17" s="193"/>
      <c r="AE17" s="193"/>
      <c r="AF17" s="612" t="s">
        <v>429</v>
      </c>
      <c r="AG17" s="983">
        <f>BD18</f>
        <v>0.86929460580912865</v>
      </c>
      <c r="AH17" s="780">
        <f>BE18</f>
        <v>0.10580912863070539</v>
      </c>
      <c r="AI17" s="780">
        <f>BF18</f>
        <v>2.0746887966804979E-3</v>
      </c>
      <c r="AJ17" s="780">
        <f>BG18</f>
        <v>0</v>
      </c>
      <c r="AK17" s="780">
        <f>BH18</f>
        <v>2.2821576763485476E-2</v>
      </c>
      <c r="AN17" s="1232"/>
      <c r="AO17" s="1232"/>
      <c r="AP17" s="1232"/>
      <c r="AQ17" s="1232"/>
      <c r="AR17" s="1232"/>
      <c r="AS17" s="1232"/>
      <c r="AT17" s="1232"/>
      <c r="AU17" s="1232"/>
      <c r="AV17" s="1232"/>
      <c r="AW17" s="1232"/>
      <c r="AX17" s="1232"/>
      <c r="AY17" s="1232"/>
      <c r="BC17" s="34" t="s">
        <v>632</v>
      </c>
      <c r="BD17" s="143">
        <f t="shared" si="1"/>
        <v>0.69230769230769229</v>
      </c>
      <c r="BE17" s="144">
        <f t="shared" si="2"/>
        <v>0.28205128205128205</v>
      </c>
      <c r="BF17" s="144">
        <f t="shared" si="3"/>
        <v>0</v>
      </c>
      <c r="BG17" s="144">
        <f t="shared" si="4"/>
        <v>0</v>
      </c>
      <c r="BH17" s="145">
        <f t="shared" si="5"/>
        <v>2.564102564102564E-2</v>
      </c>
      <c r="BI17" s="135"/>
      <c r="BJ17" s="34" t="s">
        <v>632</v>
      </c>
      <c r="BK17" s="146">
        <f>+集計･資料!C49</f>
        <v>81</v>
      </c>
      <c r="BL17" s="147">
        <f>+集計･資料!D49+集計･資料!E49</f>
        <v>33</v>
      </c>
      <c r="BM17" s="147">
        <f>+集計･資料!F49</f>
        <v>0</v>
      </c>
      <c r="BN17" s="147">
        <f>+集計･資料!G49</f>
        <v>0</v>
      </c>
      <c r="BO17" s="148">
        <f>+集計･資料!H49</f>
        <v>3</v>
      </c>
      <c r="BP17" s="149">
        <f t="shared" si="6"/>
        <v>117</v>
      </c>
    </row>
    <row r="18" spans="1:68" ht="10.5" customHeight="1">
      <c r="A18" s="560"/>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561"/>
      <c r="AC18" s="560"/>
      <c r="AD18" s="193"/>
      <c r="AE18" s="193"/>
      <c r="AF18" s="611" t="s">
        <v>430</v>
      </c>
      <c r="AG18" s="799">
        <f>BD17</f>
        <v>0.69230769230769229</v>
      </c>
      <c r="AH18" s="780">
        <f>BE17</f>
        <v>0.28205128205128205</v>
      </c>
      <c r="AI18" s="780">
        <f>BF17</f>
        <v>0</v>
      </c>
      <c r="AJ18" s="780">
        <f>BG17</f>
        <v>0</v>
      </c>
      <c r="AK18" s="780">
        <f>BH17</f>
        <v>2.564102564102564E-2</v>
      </c>
      <c r="AN18" s="1232"/>
      <c r="AO18" s="1232"/>
      <c r="AP18" s="1232"/>
      <c r="AQ18" s="1232"/>
      <c r="AR18" s="1232"/>
      <c r="AS18" s="1232"/>
      <c r="AT18" s="1232"/>
      <c r="AU18" s="1232"/>
      <c r="AV18" s="1232"/>
      <c r="AW18" s="1232"/>
      <c r="AX18" s="1232"/>
      <c r="AY18" s="1232"/>
      <c r="BC18" s="34" t="s">
        <v>626</v>
      </c>
      <c r="BD18" s="143">
        <f t="shared" si="1"/>
        <v>0.86929460580912865</v>
      </c>
      <c r="BE18" s="144">
        <f t="shared" si="2"/>
        <v>0.10580912863070539</v>
      </c>
      <c r="BF18" s="144">
        <f t="shared" si="3"/>
        <v>2.0746887966804979E-3</v>
      </c>
      <c r="BG18" s="144">
        <f t="shared" si="4"/>
        <v>0</v>
      </c>
      <c r="BH18" s="145">
        <f t="shared" si="5"/>
        <v>2.2821576763485476E-2</v>
      </c>
      <c r="BI18" s="135"/>
      <c r="BJ18" s="34" t="s">
        <v>626</v>
      </c>
      <c r="BK18" s="146">
        <f>+集計･資料!C51</f>
        <v>419</v>
      </c>
      <c r="BL18" s="147">
        <f>+集計･資料!D51+集計･資料!E51</f>
        <v>51</v>
      </c>
      <c r="BM18" s="147">
        <f>+集計･資料!F51</f>
        <v>1</v>
      </c>
      <c r="BN18" s="147">
        <f>+集計･資料!G51</f>
        <v>0</v>
      </c>
      <c r="BO18" s="148">
        <f>+集計･資料!H51</f>
        <v>11</v>
      </c>
      <c r="BP18" s="149">
        <f t="shared" si="6"/>
        <v>482</v>
      </c>
    </row>
    <row r="19" spans="1:68" ht="10.5" customHeight="1">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561"/>
      <c r="AC19" s="560"/>
      <c r="AD19" s="193"/>
      <c r="AE19" s="193"/>
      <c r="AF19" s="612" t="s">
        <v>431</v>
      </c>
      <c r="AG19" s="799">
        <f>BD16</f>
        <v>0.21311475409836064</v>
      </c>
      <c r="AH19" s="983">
        <f>BE16</f>
        <v>0.78278688524590168</v>
      </c>
      <c r="AI19" s="780">
        <f>BF16</f>
        <v>0</v>
      </c>
      <c r="AJ19" s="780">
        <f>BG16</f>
        <v>1.366120218579235E-3</v>
      </c>
      <c r="AK19" s="780">
        <f>BH16</f>
        <v>2.7322404371584699E-3</v>
      </c>
      <c r="AN19" s="1232"/>
      <c r="AO19" s="1232"/>
      <c r="AP19" s="1232"/>
      <c r="AQ19" s="1232"/>
      <c r="AR19" s="1232"/>
      <c r="AS19" s="1232"/>
      <c r="AT19" s="1232"/>
      <c r="AU19" s="1232"/>
      <c r="AV19" s="1232"/>
      <c r="AW19" s="1232"/>
      <c r="AX19" s="1232"/>
      <c r="AY19" s="1232"/>
      <c r="BC19" s="34" t="s">
        <v>625</v>
      </c>
      <c r="BD19" s="143">
        <f t="shared" si="1"/>
        <v>0.71035278602044183</v>
      </c>
      <c r="BE19" s="144">
        <f t="shared" si="2"/>
        <v>0.25914935707220571</v>
      </c>
      <c r="BF19" s="144">
        <f t="shared" si="3"/>
        <v>1.1210023079459281E-2</v>
      </c>
      <c r="BG19" s="144">
        <f t="shared" si="4"/>
        <v>1.071546323771843E-2</v>
      </c>
      <c r="BH19" s="145">
        <f t="shared" si="5"/>
        <v>8.5723705901747452E-3</v>
      </c>
      <c r="BI19" s="135"/>
      <c r="BJ19" s="34" t="s">
        <v>625</v>
      </c>
      <c r="BK19" s="146">
        <f>+集計･資料!C53</f>
        <v>4309</v>
      </c>
      <c r="BL19" s="147">
        <f>+集計･資料!D53+集計･資料!E53</f>
        <v>1572</v>
      </c>
      <c r="BM19" s="147">
        <f>+集計･資料!F53</f>
        <v>68</v>
      </c>
      <c r="BN19" s="147">
        <f>+集計･資料!G53</f>
        <v>65</v>
      </c>
      <c r="BO19" s="148">
        <f>+集計･資料!H53</f>
        <v>52</v>
      </c>
      <c r="BP19" s="149">
        <f t="shared" si="6"/>
        <v>6066</v>
      </c>
    </row>
    <row r="20" spans="1:68" ht="10.5" customHeight="1">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561"/>
      <c r="AC20" s="560"/>
      <c r="AD20" s="193"/>
      <c r="AE20" s="193"/>
      <c r="AF20" s="611" t="s">
        <v>432</v>
      </c>
      <c r="AG20" s="799">
        <f>BD15</f>
        <v>0.59447625463118892</v>
      </c>
      <c r="AH20" s="780">
        <f>BE15</f>
        <v>0.37655776355675313</v>
      </c>
      <c r="AI20" s="780">
        <f>BF15</f>
        <v>6.3994610980127988E-3</v>
      </c>
      <c r="AJ20" s="780">
        <f>BG15</f>
        <v>1.2798922196025598E-2</v>
      </c>
      <c r="AK20" s="780">
        <f>BH15</f>
        <v>9.7675985180195359E-3</v>
      </c>
      <c r="AN20" s="1232"/>
      <c r="AO20" s="1232"/>
      <c r="AP20" s="1232"/>
      <c r="AQ20" s="1232"/>
      <c r="AR20" s="1232"/>
      <c r="AS20" s="1232"/>
      <c r="AT20" s="1232"/>
      <c r="AU20" s="1232"/>
      <c r="AV20" s="1232"/>
      <c r="AW20" s="1232"/>
      <c r="AX20" s="1232"/>
      <c r="AY20" s="1232"/>
      <c r="BC20" s="34" t="s">
        <v>624</v>
      </c>
      <c r="BD20" s="143">
        <f t="shared" si="1"/>
        <v>0.77272727272727271</v>
      </c>
      <c r="BE20" s="144">
        <f t="shared" si="2"/>
        <v>0.20884520884520885</v>
      </c>
      <c r="BF20" s="144">
        <f t="shared" si="3"/>
        <v>1.5663390663390665E-2</v>
      </c>
      <c r="BG20" s="144">
        <f t="shared" si="4"/>
        <v>2.4570024570024569E-3</v>
      </c>
      <c r="BH20" s="145">
        <f t="shared" si="5"/>
        <v>3.0712530712530712E-4</v>
      </c>
      <c r="BI20" s="135"/>
      <c r="BJ20" s="34" t="s">
        <v>624</v>
      </c>
      <c r="BK20" s="146">
        <f>+集計･資料!C55</f>
        <v>2516</v>
      </c>
      <c r="BL20" s="147">
        <f>+集計･資料!D55+集計･資料!E55</f>
        <v>680</v>
      </c>
      <c r="BM20" s="147">
        <f>+集計･資料!F55</f>
        <v>51</v>
      </c>
      <c r="BN20" s="147">
        <f>+集計･資料!G55</f>
        <v>8</v>
      </c>
      <c r="BO20" s="148">
        <f>+集計･資料!H55</f>
        <v>1</v>
      </c>
      <c r="BP20" s="149">
        <f t="shared" si="6"/>
        <v>3256</v>
      </c>
    </row>
    <row r="21" spans="1:68" ht="10.5" customHeight="1">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561"/>
      <c r="AC21" s="560"/>
      <c r="AD21" s="193"/>
      <c r="AE21" s="193"/>
      <c r="AF21" s="612" t="s">
        <v>433</v>
      </c>
      <c r="AG21" s="799">
        <f>BD14</f>
        <v>0.45691287878787878</v>
      </c>
      <c r="AH21" s="799">
        <f>BE14</f>
        <v>0.51373106060606055</v>
      </c>
      <c r="AI21" s="780">
        <f>BF14</f>
        <v>8.049242424242424E-3</v>
      </c>
      <c r="AJ21" s="780">
        <f>BG14</f>
        <v>8.9962121212121219E-3</v>
      </c>
      <c r="AK21" s="780">
        <f>BH14</f>
        <v>1.231060606060606E-2</v>
      </c>
      <c r="AN21" s="1232"/>
      <c r="AO21" s="1232"/>
      <c r="AP21" s="1232"/>
      <c r="AQ21" s="1232"/>
      <c r="AR21" s="1232"/>
      <c r="AS21" s="1232"/>
      <c r="AT21" s="1232"/>
      <c r="AU21" s="1232"/>
      <c r="AV21" s="1232"/>
      <c r="AW21" s="1232"/>
      <c r="AX21" s="1232"/>
      <c r="AY21" s="1232"/>
      <c r="BC21" s="34" t="s">
        <v>623</v>
      </c>
      <c r="BD21" s="143">
        <f t="shared" si="1"/>
        <v>0.908675799086758</v>
      </c>
      <c r="BE21" s="144">
        <f t="shared" si="2"/>
        <v>7.3059360730593603E-2</v>
      </c>
      <c r="BF21" s="144">
        <f t="shared" si="3"/>
        <v>0</v>
      </c>
      <c r="BG21" s="144">
        <f t="shared" si="4"/>
        <v>1.8264840182648401E-2</v>
      </c>
      <c r="BH21" s="145">
        <f t="shared" si="5"/>
        <v>0</v>
      </c>
      <c r="BI21" s="135"/>
      <c r="BJ21" s="34" t="s">
        <v>623</v>
      </c>
      <c r="BK21" s="146">
        <f>+集計･資料!C57</f>
        <v>597</v>
      </c>
      <c r="BL21" s="147">
        <f>+集計･資料!D57+集計･資料!E57</f>
        <v>48</v>
      </c>
      <c r="BM21" s="147">
        <f>+集計･資料!F57</f>
        <v>0</v>
      </c>
      <c r="BN21" s="147">
        <f>+集計･資料!G57</f>
        <v>12</v>
      </c>
      <c r="BO21" s="148">
        <f>+集計･資料!H57</f>
        <v>0</v>
      </c>
      <c r="BP21" s="149">
        <f t="shared" si="6"/>
        <v>657</v>
      </c>
    </row>
    <row r="22" spans="1:68" ht="10.5" customHeight="1">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561"/>
      <c r="AC22" s="560"/>
      <c r="AD22" s="193"/>
      <c r="AE22" s="193"/>
      <c r="AF22" s="611" t="s">
        <v>434</v>
      </c>
      <c r="AG22" s="799">
        <f>BD13</f>
        <v>0.65313292992387273</v>
      </c>
      <c r="AH22" s="780">
        <f>BE13</f>
        <v>0.30099551044309975</v>
      </c>
      <c r="AI22" s="780">
        <f>BF13</f>
        <v>1.1711887565879367E-3</v>
      </c>
      <c r="AJ22" s="780">
        <f>BG13</f>
        <v>1.5030255709545188E-2</v>
      </c>
      <c r="AK22" s="780">
        <f>BH13</f>
        <v>2.9670115166894398E-2</v>
      </c>
      <c r="AN22" s="1232"/>
      <c r="AO22" s="1232"/>
      <c r="AP22" s="1232"/>
      <c r="AQ22" s="1232"/>
      <c r="AR22" s="1232"/>
      <c r="AS22" s="1232"/>
      <c r="AT22" s="1232"/>
      <c r="AU22" s="1232"/>
      <c r="AV22" s="1232"/>
      <c r="AW22" s="1232"/>
      <c r="AX22" s="1232"/>
      <c r="AY22" s="1232"/>
      <c r="BC22" s="34" t="s">
        <v>633</v>
      </c>
      <c r="BD22" s="143">
        <f t="shared" si="1"/>
        <v>0.71563438706908877</v>
      </c>
      <c r="BE22" s="144">
        <f t="shared" si="2"/>
        <v>0.24645973394364182</v>
      </c>
      <c r="BF22" s="144">
        <f t="shared" si="3"/>
        <v>1.1443284222571878E-3</v>
      </c>
      <c r="BG22" s="144">
        <f t="shared" si="4"/>
        <v>1.8309254756115004E-2</v>
      </c>
      <c r="BH22" s="145">
        <f t="shared" si="5"/>
        <v>1.8452295808897155E-2</v>
      </c>
      <c r="BI22" s="135"/>
      <c r="BJ22" s="34" t="s">
        <v>633</v>
      </c>
      <c r="BK22" s="146">
        <f>+集計･資料!C59</f>
        <v>5003</v>
      </c>
      <c r="BL22" s="147">
        <f>+集計･資料!D59+集計･資料!E59</f>
        <v>1723</v>
      </c>
      <c r="BM22" s="147">
        <f>+集計･資料!F59</f>
        <v>8</v>
      </c>
      <c r="BN22" s="147">
        <f>+集計･資料!G59</f>
        <v>128</v>
      </c>
      <c r="BO22" s="148">
        <f>+集計･資料!H59</f>
        <v>129</v>
      </c>
      <c r="BP22" s="149">
        <f t="shared" si="6"/>
        <v>6991</v>
      </c>
    </row>
    <row r="23" spans="1:68" ht="11.25" customHeight="1" thickBot="1">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561"/>
      <c r="AC23" s="560"/>
      <c r="AD23" s="193"/>
      <c r="AE23" s="193"/>
      <c r="AF23" s="612" t="s">
        <v>435</v>
      </c>
      <c r="AG23" s="799">
        <f>BD12</f>
        <v>0.53866534194403048</v>
      </c>
      <c r="AH23" s="780">
        <f>BE12</f>
        <v>0.43533697632058288</v>
      </c>
      <c r="AI23" s="780">
        <f>BF12</f>
        <v>8.2795164762377877E-4</v>
      </c>
      <c r="AJ23" s="780">
        <f>BG12</f>
        <v>1.5731081304851798E-2</v>
      </c>
      <c r="AK23" s="780">
        <f>BH12</f>
        <v>9.4386487829110789E-3</v>
      </c>
      <c r="AN23" s="1232"/>
      <c r="AO23" s="1232"/>
      <c r="AP23" s="1232"/>
      <c r="AQ23" s="1232"/>
      <c r="AR23" s="1232"/>
      <c r="AS23" s="1232"/>
      <c r="AT23" s="1232"/>
      <c r="AU23" s="1232"/>
      <c r="AV23" s="1232"/>
      <c r="AW23" s="1232"/>
      <c r="AX23" s="1232"/>
      <c r="AY23" s="1232"/>
      <c r="BC23" s="35" t="s">
        <v>634</v>
      </c>
      <c r="BD23" s="150">
        <f t="shared" si="1"/>
        <v>0.89542097488921713</v>
      </c>
      <c r="BE23" s="151">
        <f t="shared" si="2"/>
        <v>8.4785819793205319E-2</v>
      </c>
      <c r="BF23" s="151">
        <f t="shared" si="3"/>
        <v>2.6587887740029542E-3</v>
      </c>
      <c r="BG23" s="151">
        <f t="shared" si="4"/>
        <v>6.4992614475627769E-3</v>
      </c>
      <c r="BH23" s="152">
        <f t="shared" si="5"/>
        <v>1.0635155096011817E-2</v>
      </c>
      <c r="BJ23" s="45" t="s">
        <v>634</v>
      </c>
      <c r="BK23" s="153">
        <f>+集計･資料!C61</f>
        <v>3031</v>
      </c>
      <c r="BL23" s="154">
        <f>+集計･資料!D61+集計･資料!E61</f>
        <v>287</v>
      </c>
      <c r="BM23" s="154">
        <f>+集計･資料!F61</f>
        <v>9</v>
      </c>
      <c r="BN23" s="154">
        <f>+集計･資料!G61</f>
        <v>22</v>
      </c>
      <c r="BO23" s="155">
        <f>+集計･資料!H61</f>
        <v>36</v>
      </c>
      <c r="BP23" s="156">
        <f t="shared" si="6"/>
        <v>3385</v>
      </c>
    </row>
    <row r="24" spans="1:68" ht="12" customHeight="1" thickTop="1" thickBot="1">
      <c r="A24" s="560"/>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561"/>
      <c r="AC24" s="560"/>
      <c r="AD24" s="193"/>
      <c r="AE24" s="193"/>
      <c r="AF24" s="611" t="s">
        <v>74</v>
      </c>
      <c r="AG24" s="780" t="e">
        <f>BD11</f>
        <v>#DIV/0!</v>
      </c>
      <c r="AH24" s="780" t="e">
        <f>BE11</f>
        <v>#DIV/0!</v>
      </c>
      <c r="AI24" s="780" t="e">
        <f>BF11</f>
        <v>#DIV/0!</v>
      </c>
      <c r="AJ24" s="780" t="e">
        <f>BG11</f>
        <v>#DIV/0!</v>
      </c>
      <c r="AK24" s="780" t="e">
        <f>BH11</f>
        <v>#DIV/0!</v>
      </c>
      <c r="AN24" s="1232"/>
      <c r="AO24" s="1232"/>
      <c r="AP24" s="1232"/>
      <c r="AQ24" s="1232"/>
      <c r="AR24" s="1232"/>
      <c r="AS24" s="1232"/>
      <c r="AT24" s="1232"/>
      <c r="AU24" s="1232"/>
      <c r="AV24" s="1232"/>
      <c r="AW24" s="1232"/>
      <c r="AX24" s="1232"/>
      <c r="AY24" s="1232"/>
      <c r="BC24" s="157"/>
      <c r="BJ24" s="112" t="s">
        <v>150</v>
      </c>
      <c r="BK24" s="159">
        <f t="shared" ref="BK24:BP24" si="7">SUM(BK11:BK23)</f>
        <v>27206</v>
      </c>
      <c r="BL24" s="160">
        <f t="shared" si="7"/>
        <v>12459</v>
      </c>
      <c r="BM24" s="160">
        <f t="shared" si="7"/>
        <v>203</v>
      </c>
      <c r="BN24" s="160">
        <f t="shared" si="7"/>
        <v>503</v>
      </c>
      <c r="BO24" s="161">
        <f t="shared" si="7"/>
        <v>527</v>
      </c>
      <c r="BP24" s="162">
        <f t="shared" si="7"/>
        <v>40898</v>
      </c>
    </row>
    <row r="25" spans="1:68" ht="10.5" customHeight="1">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561"/>
      <c r="AC25" s="560"/>
      <c r="AD25" s="193"/>
      <c r="AE25" s="193"/>
      <c r="AF25" s="115" t="s">
        <v>155</v>
      </c>
    </row>
    <row r="26" spans="1:68" ht="10.5" customHeight="1">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561"/>
      <c r="AC26" s="560"/>
      <c r="AD26" s="193"/>
      <c r="AE26" s="193"/>
      <c r="AF26" s="610" t="s">
        <v>645</v>
      </c>
      <c r="AG26" s="610" t="s">
        <v>635</v>
      </c>
      <c r="AH26" s="610" t="s">
        <v>636</v>
      </c>
      <c r="AI26" s="610" t="s">
        <v>637</v>
      </c>
      <c r="AJ26" s="610" t="s">
        <v>638</v>
      </c>
      <c r="AK26" s="610" t="s">
        <v>639</v>
      </c>
      <c r="AL26" s="610" t="s">
        <v>150</v>
      </c>
      <c r="BC26" s="115" t="s">
        <v>153</v>
      </c>
      <c r="BJ26" s="115" t="s">
        <v>156</v>
      </c>
    </row>
    <row r="27" spans="1:68" ht="11.25" customHeight="1" thickBot="1">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561"/>
      <c r="AC27" s="560"/>
      <c r="AD27" s="193"/>
      <c r="AE27" s="193"/>
      <c r="AF27" s="611" t="s">
        <v>424</v>
      </c>
      <c r="AG27" s="781">
        <f t="shared" ref="AG27:AL27" si="8">BK23</f>
        <v>3031</v>
      </c>
      <c r="AH27" s="781">
        <f t="shared" si="8"/>
        <v>287</v>
      </c>
      <c r="AI27" s="781">
        <f t="shared" si="8"/>
        <v>9</v>
      </c>
      <c r="AJ27" s="781">
        <f t="shared" si="8"/>
        <v>22</v>
      </c>
      <c r="AK27" s="781">
        <f t="shared" si="8"/>
        <v>36</v>
      </c>
      <c r="AL27" s="781">
        <f t="shared" si="8"/>
        <v>3385</v>
      </c>
    </row>
    <row r="28" spans="1:68" ht="11.25" customHeight="1" thickBot="1">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561"/>
      <c r="AC28" s="560"/>
      <c r="AD28" s="193"/>
      <c r="AE28" s="193"/>
      <c r="AF28" s="612" t="s">
        <v>425</v>
      </c>
      <c r="AG28" s="781">
        <f t="shared" ref="AG28:AL28" si="9">BK22</f>
        <v>5003</v>
      </c>
      <c r="AH28" s="781">
        <f t="shared" si="9"/>
        <v>1723</v>
      </c>
      <c r="AI28" s="781">
        <f t="shared" si="9"/>
        <v>8</v>
      </c>
      <c r="AJ28" s="781">
        <f t="shared" si="9"/>
        <v>128</v>
      </c>
      <c r="AK28" s="781">
        <f t="shared" si="9"/>
        <v>129</v>
      </c>
      <c r="AL28" s="781">
        <f t="shared" si="9"/>
        <v>6991</v>
      </c>
      <c r="BC28" s="116" t="s">
        <v>646</v>
      </c>
      <c r="BD28" s="117" t="s">
        <v>635</v>
      </c>
      <c r="BE28" s="118" t="s">
        <v>636</v>
      </c>
      <c r="BF28" s="118" t="s">
        <v>637</v>
      </c>
      <c r="BG28" s="118" t="s">
        <v>638</v>
      </c>
      <c r="BH28" s="119" t="s">
        <v>639</v>
      </c>
      <c r="BJ28" s="116" t="s">
        <v>646</v>
      </c>
      <c r="BK28" s="117" t="s">
        <v>635</v>
      </c>
      <c r="BL28" s="118" t="s">
        <v>636</v>
      </c>
      <c r="BM28" s="118" t="s">
        <v>637</v>
      </c>
      <c r="BN28" s="118" t="s">
        <v>638</v>
      </c>
      <c r="BO28" s="121" t="s">
        <v>639</v>
      </c>
      <c r="BP28" s="122" t="s">
        <v>150</v>
      </c>
    </row>
    <row r="29" spans="1:68">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561"/>
      <c r="AC29" s="560"/>
      <c r="AD29" s="193"/>
      <c r="AE29" s="193"/>
      <c r="AF29" s="611" t="s">
        <v>426</v>
      </c>
      <c r="AG29" s="781">
        <f t="shared" ref="AG29:AL29" si="10">BK21</f>
        <v>597</v>
      </c>
      <c r="AH29" s="781">
        <f t="shared" si="10"/>
        <v>48</v>
      </c>
      <c r="AI29" s="781">
        <f t="shared" si="10"/>
        <v>0</v>
      </c>
      <c r="AJ29" s="781">
        <f t="shared" si="10"/>
        <v>12</v>
      </c>
      <c r="AK29" s="781">
        <f t="shared" si="10"/>
        <v>0</v>
      </c>
      <c r="AL29" s="781">
        <f t="shared" si="10"/>
        <v>657</v>
      </c>
      <c r="BC29" s="163" t="s">
        <v>139</v>
      </c>
      <c r="BD29" s="132">
        <f t="shared" ref="BD29:BH34" si="11">+BK29/$BP29</f>
        <v>0.63652053848809109</v>
      </c>
      <c r="BE29" s="140">
        <f t="shared" si="11"/>
        <v>0.33413876423886779</v>
      </c>
      <c r="BF29" s="140">
        <f t="shared" si="11"/>
        <v>4.8818975294639775E-3</v>
      </c>
      <c r="BG29" s="140">
        <f t="shared" si="11"/>
        <v>1.794960303762513E-2</v>
      </c>
      <c r="BH29" s="134">
        <f t="shared" si="11"/>
        <v>6.5091967059519697E-3</v>
      </c>
      <c r="BJ29" s="163" t="s">
        <v>139</v>
      </c>
      <c r="BK29" s="136">
        <f>+集計･資料!C88</f>
        <v>12908</v>
      </c>
      <c r="BL29" s="137">
        <f>+集計･資料!D88+集計･資料!E88</f>
        <v>6776</v>
      </c>
      <c r="BM29" s="137">
        <f>+集計･資料!F88</f>
        <v>99</v>
      </c>
      <c r="BN29" s="137">
        <f>+集計･資料!G88</f>
        <v>364</v>
      </c>
      <c r="BO29" s="164">
        <f>+集計･資料!H88</f>
        <v>132</v>
      </c>
      <c r="BP29" s="165">
        <f t="shared" ref="BP29:BP34" si="12">+SUM(BK29:BO29)</f>
        <v>20279</v>
      </c>
    </row>
    <row r="30" spans="1:68">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561"/>
      <c r="AC30" s="560"/>
      <c r="AD30" s="193"/>
      <c r="AE30" s="193"/>
      <c r="AF30" s="612" t="s">
        <v>427</v>
      </c>
      <c r="AG30" s="781">
        <f t="shared" ref="AG30:AL30" si="13">BK20</f>
        <v>2516</v>
      </c>
      <c r="AH30" s="781">
        <f t="shared" si="13"/>
        <v>680</v>
      </c>
      <c r="AI30" s="781">
        <f t="shared" si="13"/>
        <v>51</v>
      </c>
      <c r="AJ30" s="781">
        <f t="shared" si="13"/>
        <v>8</v>
      </c>
      <c r="AK30" s="781">
        <f t="shared" si="13"/>
        <v>1</v>
      </c>
      <c r="AL30" s="781">
        <f t="shared" si="13"/>
        <v>3256</v>
      </c>
      <c r="BC30" s="166" t="s">
        <v>554</v>
      </c>
      <c r="BD30" s="143">
        <f t="shared" si="11"/>
        <v>0.67607340720221609</v>
      </c>
      <c r="BE30" s="144">
        <f t="shared" si="11"/>
        <v>0.29397506925207756</v>
      </c>
      <c r="BF30" s="144">
        <f t="shared" si="11"/>
        <v>3.8088642659279779E-3</v>
      </c>
      <c r="BG30" s="144">
        <f t="shared" si="11"/>
        <v>9.5221606648199439E-3</v>
      </c>
      <c r="BH30" s="145">
        <f t="shared" si="11"/>
        <v>1.662049861495845E-2</v>
      </c>
      <c r="BJ30" s="166" t="s">
        <v>554</v>
      </c>
      <c r="BK30" s="167">
        <f>+集計･資料!C90</f>
        <v>3905</v>
      </c>
      <c r="BL30" s="147">
        <f>+集計･資料!D90+集計･資料!E90</f>
        <v>1698</v>
      </c>
      <c r="BM30" s="147">
        <f>+集計･資料!F90</f>
        <v>22</v>
      </c>
      <c r="BN30" s="147">
        <f>+集計･資料!G90</f>
        <v>55</v>
      </c>
      <c r="BO30" s="168">
        <f>+集計･資料!H90</f>
        <v>96</v>
      </c>
      <c r="BP30" s="169">
        <f t="shared" si="12"/>
        <v>5776</v>
      </c>
    </row>
    <row r="31" spans="1:68">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561"/>
      <c r="AC31" s="560"/>
      <c r="AD31" s="193"/>
      <c r="AE31" s="193"/>
      <c r="AF31" s="611" t="s">
        <v>428</v>
      </c>
      <c r="AG31" s="781">
        <f t="shared" ref="AG31:AL31" si="14">BK19</f>
        <v>4309</v>
      </c>
      <c r="AH31" s="781">
        <f t="shared" si="14"/>
        <v>1572</v>
      </c>
      <c r="AI31" s="781">
        <f t="shared" si="14"/>
        <v>68</v>
      </c>
      <c r="AJ31" s="781">
        <f t="shared" si="14"/>
        <v>65</v>
      </c>
      <c r="AK31" s="781">
        <f t="shared" si="14"/>
        <v>52</v>
      </c>
      <c r="AL31" s="781">
        <f t="shared" si="14"/>
        <v>6066</v>
      </c>
      <c r="BC31" s="166" t="s">
        <v>555</v>
      </c>
      <c r="BD31" s="143">
        <f t="shared" si="11"/>
        <v>0.66666666666666663</v>
      </c>
      <c r="BE31" s="144">
        <f t="shared" si="11"/>
        <v>0.30617107457707887</v>
      </c>
      <c r="BF31" s="144">
        <f t="shared" si="11"/>
        <v>5.4801048367881817E-3</v>
      </c>
      <c r="BG31" s="144">
        <f t="shared" si="11"/>
        <v>5.2418394091017393E-3</v>
      </c>
      <c r="BH31" s="145">
        <f t="shared" si="11"/>
        <v>1.6440314510364547E-2</v>
      </c>
      <c r="BJ31" s="166" t="s">
        <v>555</v>
      </c>
      <c r="BK31" s="167">
        <f>+集計･資料!C92</f>
        <v>2798</v>
      </c>
      <c r="BL31" s="147">
        <f>+集計･資料!D92+集計･資料!E92</f>
        <v>1285</v>
      </c>
      <c r="BM31" s="147">
        <f>+集計･資料!F92</f>
        <v>23</v>
      </c>
      <c r="BN31" s="147">
        <f>+集計･資料!G92</f>
        <v>22</v>
      </c>
      <c r="BO31" s="168">
        <f>+集計･資料!H92</f>
        <v>69</v>
      </c>
      <c r="BP31" s="169">
        <f t="shared" si="12"/>
        <v>4197</v>
      </c>
    </row>
    <row r="32" spans="1:68">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561"/>
      <c r="AC32" s="560"/>
      <c r="AD32" s="193"/>
      <c r="AE32" s="193"/>
      <c r="AF32" s="612" t="s">
        <v>429</v>
      </c>
      <c r="AG32" s="781">
        <f t="shared" ref="AG32:AL32" si="15">BK18</f>
        <v>419</v>
      </c>
      <c r="AH32" s="781">
        <f t="shared" si="15"/>
        <v>51</v>
      </c>
      <c r="AI32" s="781">
        <f t="shared" si="15"/>
        <v>1</v>
      </c>
      <c r="AJ32" s="781">
        <f t="shared" si="15"/>
        <v>0</v>
      </c>
      <c r="AK32" s="781">
        <f t="shared" si="15"/>
        <v>11</v>
      </c>
      <c r="AL32" s="781">
        <f t="shared" si="15"/>
        <v>482</v>
      </c>
      <c r="BC32" s="166" t="s">
        <v>556</v>
      </c>
      <c r="BD32" s="143">
        <f t="shared" si="11"/>
        <v>0.70100334448160539</v>
      </c>
      <c r="BE32" s="144">
        <f t="shared" si="11"/>
        <v>0.26073578595317726</v>
      </c>
      <c r="BF32" s="144">
        <f t="shared" si="11"/>
        <v>6.1538461538461538E-3</v>
      </c>
      <c r="BG32" s="144">
        <f t="shared" si="11"/>
        <v>7.2240802675585282E-3</v>
      </c>
      <c r="BH32" s="145">
        <f t="shared" si="11"/>
        <v>2.4882943143812709E-2</v>
      </c>
      <c r="BJ32" s="166" t="s">
        <v>556</v>
      </c>
      <c r="BK32" s="167">
        <f>+集計･資料!C94</f>
        <v>5240</v>
      </c>
      <c r="BL32" s="147">
        <f>+集計･資料!D94+集計･資料!E94</f>
        <v>1949</v>
      </c>
      <c r="BM32" s="147">
        <f>+集計･資料!F94</f>
        <v>46</v>
      </c>
      <c r="BN32" s="147">
        <f>+集計･資料!G94</f>
        <v>54</v>
      </c>
      <c r="BO32" s="168">
        <f>+集計･資料!H94</f>
        <v>186</v>
      </c>
      <c r="BP32" s="169">
        <f t="shared" si="12"/>
        <v>7475</v>
      </c>
    </row>
    <row r="33" spans="1:68">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561"/>
      <c r="AC33" s="560"/>
      <c r="AD33" s="193"/>
      <c r="AE33" s="193"/>
      <c r="AF33" s="611" t="s">
        <v>430</v>
      </c>
      <c r="AG33" s="781">
        <f t="shared" ref="AG33:AL33" si="16">BK17</f>
        <v>81</v>
      </c>
      <c r="AH33" s="781">
        <f t="shared" si="16"/>
        <v>33</v>
      </c>
      <c r="AI33" s="781">
        <f t="shared" si="16"/>
        <v>0</v>
      </c>
      <c r="AJ33" s="781">
        <f t="shared" si="16"/>
        <v>0</v>
      </c>
      <c r="AK33" s="781">
        <f t="shared" si="16"/>
        <v>3</v>
      </c>
      <c r="AL33" s="781">
        <f t="shared" si="16"/>
        <v>117</v>
      </c>
      <c r="BC33" s="166" t="s">
        <v>557</v>
      </c>
      <c r="BD33" s="143">
        <f t="shared" si="11"/>
        <v>0.75175991107817708</v>
      </c>
      <c r="BE33" s="144">
        <f t="shared" si="11"/>
        <v>0.22823267876991479</v>
      </c>
      <c r="BF33" s="144">
        <f t="shared" si="11"/>
        <v>3.7050759540570581E-3</v>
      </c>
      <c r="BG33" s="144">
        <f t="shared" si="11"/>
        <v>2.9640607632456465E-3</v>
      </c>
      <c r="BH33" s="145">
        <f t="shared" si="11"/>
        <v>1.333827343460541E-2</v>
      </c>
      <c r="BJ33" s="166" t="s">
        <v>557</v>
      </c>
      <c r="BK33" s="167">
        <f>+集計･資料!C96</f>
        <v>2029</v>
      </c>
      <c r="BL33" s="147">
        <f>+集計･資料!D96+集計･資料!E96</f>
        <v>616</v>
      </c>
      <c r="BM33" s="147">
        <f>+集計･資料!F96</f>
        <v>10</v>
      </c>
      <c r="BN33" s="147">
        <f>+集計･資料!G96</f>
        <v>8</v>
      </c>
      <c r="BO33" s="168">
        <f>+集計･資料!H96</f>
        <v>36</v>
      </c>
      <c r="BP33" s="169">
        <f t="shared" si="12"/>
        <v>2699</v>
      </c>
    </row>
    <row r="34" spans="1:68" ht="11.25" thickBot="1">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561"/>
      <c r="AC34" s="560"/>
      <c r="AD34" s="193"/>
      <c r="AE34" s="193"/>
      <c r="AF34" s="612" t="s">
        <v>431</v>
      </c>
      <c r="AG34" s="781">
        <f t="shared" ref="AG34:AL34" si="17">BK16</f>
        <v>156</v>
      </c>
      <c r="AH34" s="781">
        <f t="shared" si="17"/>
        <v>573</v>
      </c>
      <c r="AI34" s="781">
        <f t="shared" si="17"/>
        <v>0</v>
      </c>
      <c r="AJ34" s="781">
        <f t="shared" si="17"/>
        <v>1</v>
      </c>
      <c r="AK34" s="781">
        <f t="shared" si="17"/>
        <v>2</v>
      </c>
      <c r="AL34" s="781">
        <f t="shared" si="17"/>
        <v>732</v>
      </c>
      <c r="BC34" s="170" t="s">
        <v>558</v>
      </c>
      <c r="BD34" s="150">
        <f t="shared" si="11"/>
        <v>0.69067796610169496</v>
      </c>
      <c r="BE34" s="151">
        <f t="shared" si="11"/>
        <v>0.28601694915254239</v>
      </c>
      <c r="BF34" s="151">
        <f t="shared" si="11"/>
        <v>6.3559322033898309E-3</v>
      </c>
      <c r="BG34" s="151">
        <f t="shared" si="11"/>
        <v>0</v>
      </c>
      <c r="BH34" s="152">
        <f t="shared" si="11"/>
        <v>1.6949152542372881E-2</v>
      </c>
      <c r="BJ34" s="171" t="s">
        <v>558</v>
      </c>
      <c r="BK34" s="172">
        <f>+集計･資料!C98</f>
        <v>326</v>
      </c>
      <c r="BL34" s="154">
        <f>+集計･資料!D98+集計･資料!E98</f>
        <v>135</v>
      </c>
      <c r="BM34" s="154">
        <f>+集計･資料!F98</f>
        <v>3</v>
      </c>
      <c r="BN34" s="154">
        <f>+集計･資料!G98</f>
        <v>0</v>
      </c>
      <c r="BO34" s="173">
        <f>+集計･資料!H98</f>
        <v>8</v>
      </c>
      <c r="BP34" s="174">
        <f t="shared" si="12"/>
        <v>472</v>
      </c>
    </row>
    <row r="35" spans="1:68" ht="11.25" thickBot="1">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561"/>
      <c r="AC35" s="560"/>
      <c r="AD35" s="193"/>
      <c r="AE35" s="193"/>
      <c r="AF35" s="611" t="s">
        <v>432</v>
      </c>
      <c r="AG35" s="781">
        <f t="shared" ref="AG35:AL35" si="18">BK15</f>
        <v>3530</v>
      </c>
      <c r="AH35" s="781">
        <f t="shared" si="18"/>
        <v>2236</v>
      </c>
      <c r="AI35" s="781">
        <f t="shared" si="18"/>
        <v>38</v>
      </c>
      <c r="AJ35" s="781">
        <f t="shared" si="18"/>
        <v>76</v>
      </c>
      <c r="AK35" s="781">
        <f t="shared" si="18"/>
        <v>58</v>
      </c>
      <c r="AL35" s="781">
        <f t="shared" si="18"/>
        <v>5938</v>
      </c>
      <c r="BJ35" s="112" t="s">
        <v>150</v>
      </c>
      <c r="BK35" s="159">
        <f t="shared" ref="BK35:BP35" si="19">SUM(BK29:BK34)</f>
        <v>27206</v>
      </c>
      <c r="BL35" s="175">
        <f t="shared" si="19"/>
        <v>12459</v>
      </c>
      <c r="BM35" s="175">
        <f t="shared" si="19"/>
        <v>203</v>
      </c>
      <c r="BN35" s="175">
        <f t="shared" si="19"/>
        <v>503</v>
      </c>
      <c r="BO35" s="161">
        <f t="shared" si="19"/>
        <v>527</v>
      </c>
      <c r="BP35" s="162">
        <f t="shared" si="19"/>
        <v>40898</v>
      </c>
    </row>
    <row r="36" spans="1:68">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561"/>
      <c r="AC36" s="560"/>
      <c r="AD36" s="193"/>
      <c r="AE36" s="193"/>
      <c r="AF36" s="612" t="s">
        <v>433</v>
      </c>
      <c r="AG36" s="781">
        <f t="shared" ref="AG36:AL36" si="20">BK14</f>
        <v>965</v>
      </c>
      <c r="AH36" s="781">
        <f t="shared" si="20"/>
        <v>1085</v>
      </c>
      <c r="AI36" s="781">
        <f t="shared" si="20"/>
        <v>17</v>
      </c>
      <c r="AJ36" s="781">
        <f t="shared" si="20"/>
        <v>19</v>
      </c>
      <c r="AK36" s="781">
        <f t="shared" si="20"/>
        <v>26</v>
      </c>
      <c r="AL36" s="781">
        <f t="shared" si="20"/>
        <v>2112</v>
      </c>
      <c r="AM36" s="33"/>
      <c r="AN36" s="33"/>
      <c r="BJ36" s="33"/>
      <c r="BK36" s="33"/>
    </row>
    <row r="37" spans="1:68">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561"/>
      <c r="AC37" s="560"/>
      <c r="AD37" s="193"/>
      <c r="AE37" s="193"/>
      <c r="AF37" s="611" t="s">
        <v>434</v>
      </c>
      <c r="AG37" s="781">
        <f t="shared" ref="AG37:AL37" si="21">BK13</f>
        <v>3346</v>
      </c>
      <c r="AH37" s="781">
        <f t="shared" si="21"/>
        <v>1542</v>
      </c>
      <c r="AI37" s="781">
        <f t="shared" si="21"/>
        <v>6</v>
      </c>
      <c r="AJ37" s="781">
        <f t="shared" si="21"/>
        <v>77</v>
      </c>
      <c r="AK37" s="781">
        <f t="shared" si="21"/>
        <v>152</v>
      </c>
      <c r="AL37" s="781">
        <f t="shared" si="21"/>
        <v>5123</v>
      </c>
      <c r="AM37" s="157"/>
      <c r="AN37" s="33"/>
      <c r="BJ37" s="157"/>
      <c r="BK37" s="33"/>
    </row>
    <row r="38" spans="1:68">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561"/>
      <c r="AC38" s="560"/>
      <c r="AD38" s="193"/>
      <c r="AE38" s="193"/>
      <c r="AF38" s="612" t="s">
        <v>435</v>
      </c>
      <c r="AG38" s="781">
        <f t="shared" ref="AG38:AL38" si="22">BK12</f>
        <v>3253</v>
      </c>
      <c r="AH38" s="781">
        <f t="shared" si="22"/>
        <v>2629</v>
      </c>
      <c r="AI38" s="781">
        <f t="shared" si="22"/>
        <v>5</v>
      </c>
      <c r="AJ38" s="781">
        <f t="shared" si="22"/>
        <v>95</v>
      </c>
      <c r="AK38" s="781">
        <f t="shared" si="22"/>
        <v>57</v>
      </c>
      <c r="AL38" s="781">
        <f t="shared" si="22"/>
        <v>6039</v>
      </c>
      <c r="AM38" s="33"/>
      <c r="AN38" s="33"/>
      <c r="BJ38" s="33"/>
      <c r="BK38" s="33"/>
    </row>
    <row r="39" spans="1:68">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561"/>
      <c r="AC39" s="560"/>
      <c r="AD39" s="193"/>
      <c r="AE39" s="193"/>
      <c r="AF39" s="611" t="s">
        <v>74</v>
      </c>
      <c r="AG39" s="781">
        <f t="shared" ref="AG39:AL39" si="23">BK11</f>
        <v>0</v>
      </c>
      <c r="AH39" s="781">
        <f t="shared" si="23"/>
        <v>0</v>
      </c>
      <c r="AI39" s="781">
        <f t="shared" si="23"/>
        <v>0</v>
      </c>
      <c r="AJ39" s="781">
        <f t="shared" si="23"/>
        <v>0</v>
      </c>
      <c r="AK39" s="781">
        <f t="shared" si="23"/>
        <v>0</v>
      </c>
      <c r="AL39" s="781">
        <f t="shared" si="23"/>
        <v>0</v>
      </c>
      <c r="AM39" s="157"/>
      <c r="AN39" s="33"/>
      <c r="BJ39" s="157"/>
      <c r="BK39" s="33"/>
    </row>
    <row r="40" spans="1:68">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561"/>
      <c r="AC40" s="560"/>
      <c r="AD40" s="193"/>
      <c r="AE40" s="193"/>
      <c r="AF40" s="610" t="s">
        <v>150</v>
      </c>
      <c r="AG40" s="782">
        <f t="shared" ref="AG40:AL40" si="24">SUM(AG27:AG39)</f>
        <v>27206</v>
      </c>
      <c r="AH40" s="782">
        <f t="shared" si="24"/>
        <v>12459</v>
      </c>
      <c r="AI40" s="782">
        <f t="shared" si="24"/>
        <v>203</v>
      </c>
      <c r="AJ40" s="782">
        <f t="shared" si="24"/>
        <v>503</v>
      </c>
      <c r="AK40" s="782">
        <f t="shared" si="24"/>
        <v>527</v>
      </c>
      <c r="AL40" s="782">
        <f t="shared" si="24"/>
        <v>40898</v>
      </c>
      <c r="AM40" s="33"/>
      <c r="AN40" s="33"/>
      <c r="BJ40" s="33"/>
      <c r="BK40" s="33"/>
    </row>
    <row r="41" spans="1:68">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561"/>
      <c r="AC41" s="560"/>
      <c r="AD41" s="193"/>
      <c r="AE41" s="193"/>
      <c r="AM41" s="157"/>
      <c r="AN41" s="33"/>
      <c r="BJ41" s="157"/>
      <c r="BK41" s="33"/>
    </row>
    <row r="42" spans="1:68">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561"/>
      <c r="AC42" s="560"/>
      <c r="AD42" s="193"/>
      <c r="AE42" s="193"/>
      <c r="AF42" s="563" t="s">
        <v>153</v>
      </c>
      <c r="AM42" s="33"/>
      <c r="AN42" s="33"/>
      <c r="BJ42" s="33"/>
      <c r="BK42" s="33"/>
    </row>
    <row r="43" spans="1:68">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561"/>
      <c r="AC43" s="560"/>
      <c r="AD43" s="193"/>
      <c r="AE43" s="193"/>
      <c r="AF43" s="610" t="s">
        <v>646</v>
      </c>
      <c r="AG43" s="610" t="s">
        <v>635</v>
      </c>
      <c r="AH43" s="610" t="s">
        <v>636</v>
      </c>
      <c r="AI43" s="610" t="s">
        <v>637</v>
      </c>
      <c r="AJ43" s="610" t="s">
        <v>638</v>
      </c>
      <c r="AK43" s="610" t="s">
        <v>639</v>
      </c>
      <c r="AM43" s="157"/>
      <c r="AN43" s="33"/>
      <c r="BJ43" s="157"/>
      <c r="BK43" s="33"/>
    </row>
    <row r="44" spans="1:68">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561"/>
      <c r="AC44" s="560"/>
      <c r="AD44" s="193"/>
      <c r="AE44" s="193"/>
      <c r="AF44" s="613" t="s">
        <v>436</v>
      </c>
      <c r="AG44" s="799">
        <f>BD34</f>
        <v>0.69067796610169496</v>
      </c>
      <c r="AH44" s="780">
        <f>BE34</f>
        <v>0.28601694915254239</v>
      </c>
      <c r="AI44" s="780">
        <f>BF34</f>
        <v>6.3559322033898309E-3</v>
      </c>
      <c r="AJ44" s="780">
        <f>BG34</f>
        <v>0</v>
      </c>
      <c r="AK44" s="780">
        <f>BH34</f>
        <v>1.6949152542372881E-2</v>
      </c>
      <c r="AM44" s="33"/>
      <c r="AN44" s="33"/>
      <c r="BJ44" s="33"/>
      <c r="BK44" s="33"/>
    </row>
    <row r="45" spans="1:68">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561"/>
      <c r="AC45" s="560"/>
      <c r="AD45" s="193"/>
      <c r="AE45" s="193"/>
      <c r="AF45" s="613" t="s">
        <v>437</v>
      </c>
      <c r="AG45" s="799">
        <f>BD33</f>
        <v>0.75175991107817708</v>
      </c>
      <c r="AH45" s="780">
        <f>BE33</f>
        <v>0.22823267876991479</v>
      </c>
      <c r="AI45" s="780">
        <f>BF33</f>
        <v>3.7050759540570581E-3</v>
      </c>
      <c r="AJ45" s="780">
        <f>BG33</f>
        <v>2.9640607632456465E-3</v>
      </c>
      <c r="AK45" s="780">
        <f>BH33</f>
        <v>1.333827343460541E-2</v>
      </c>
      <c r="AM45" s="157"/>
      <c r="AN45" s="33"/>
      <c r="BJ45" s="157"/>
      <c r="BK45" s="33"/>
    </row>
    <row r="46" spans="1:68">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561"/>
      <c r="AC46" s="560"/>
      <c r="AD46" s="193"/>
      <c r="AE46" s="193"/>
      <c r="AF46" s="613" t="s">
        <v>438</v>
      </c>
      <c r="AG46" s="799">
        <f>BD32</f>
        <v>0.70100334448160539</v>
      </c>
      <c r="AH46" s="780">
        <f>BE32</f>
        <v>0.26073578595317726</v>
      </c>
      <c r="AI46" s="780">
        <f>BF32</f>
        <v>6.1538461538461538E-3</v>
      </c>
      <c r="AJ46" s="780">
        <f>BG32</f>
        <v>7.2240802675585282E-3</v>
      </c>
      <c r="AK46" s="780">
        <f>BH32</f>
        <v>2.4882943143812709E-2</v>
      </c>
      <c r="AM46" s="33"/>
      <c r="AN46" s="33"/>
      <c r="BJ46" s="33"/>
      <c r="BK46" s="33"/>
    </row>
    <row r="47" spans="1:68">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561"/>
      <c r="AC47" s="560"/>
      <c r="AD47" s="193"/>
      <c r="AE47" s="193"/>
      <c r="AF47" s="613" t="s">
        <v>439</v>
      </c>
      <c r="AG47" s="799">
        <f>BD31</f>
        <v>0.66666666666666663</v>
      </c>
      <c r="AH47" s="780">
        <f>BE31</f>
        <v>0.30617107457707887</v>
      </c>
      <c r="AI47" s="780">
        <f>BF31</f>
        <v>5.4801048367881817E-3</v>
      </c>
      <c r="AJ47" s="780">
        <f>BG31</f>
        <v>5.2418394091017393E-3</v>
      </c>
      <c r="AK47" s="780">
        <f>BH31</f>
        <v>1.6440314510364547E-2</v>
      </c>
      <c r="AM47" s="157"/>
      <c r="AN47" s="33"/>
      <c r="BJ47" s="157"/>
      <c r="BK47" s="33"/>
    </row>
    <row r="48" spans="1:68">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561"/>
      <c r="AC48" s="560"/>
      <c r="AD48" s="193"/>
      <c r="AE48" s="193"/>
      <c r="AF48" s="613" t="s">
        <v>440</v>
      </c>
      <c r="AG48" s="799">
        <f>BD30</f>
        <v>0.67607340720221609</v>
      </c>
      <c r="AH48" s="780">
        <f>BE30</f>
        <v>0.29397506925207756</v>
      </c>
      <c r="AI48" s="780">
        <f>BF30</f>
        <v>3.8088642659279779E-3</v>
      </c>
      <c r="AJ48" s="780">
        <f>BG30</f>
        <v>9.5221606648199439E-3</v>
      </c>
      <c r="AK48" s="780">
        <f>BH30</f>
        <v>1.662049861495845E-2</v>
      </c>
      <c r="AM48" s="33"/>
      <c r="AN48" s="33"/>
      <c r="BJ48" s="33"/>
      <c r="BK48" s="33"/>
    </row>
    <row r="49" spans="1:63">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561"/>
      <c r="AC49" s="560"/>
      <c r="AD49" s="193"/>
      <c r="AE49" s="193"/>
      <c r="AF49" s="613" t="s">
        <v>441</v>
      </c>
      <c r="AG49" s="799">
        <f>BD29</f>
        <v>0.63652053848809109</v>
      </c>
      <c r="AH49" s="780">
        <f>BE29</f>
        <v>0.33413876423886779</v>
      </c>
      <c r="AI49" s="780">
        <f>BF29</f>
        <v>4.8818975294639775E-3</v>
      </c>
      <c r="AJ49" s="780">
        <f>BG29</f>
        <v>1.794960303762513E-2</v>
      </c>
      <c r="AK49" s="780">
        <f>BH29</f>
        <v>6.5091967059519697E-3</v>
      </c>
      <c r="AM49" s="157"/>
      <c r="AN49" s="33"/>
      <c r="BJ49" s="157"/>
      <c r="BK49" s="33"/>
    </row>
    <row r="50" spans="1:63">
      <c r="A50" s="560"/>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561"/>
      <c r="AC50" s="560"/>
      <c r="AD50" s="193"/>
      <c r="AE50" s="193"/>
      <c r="AF50" s="115" t="s">
        <v>156</v>
      </c>
      <c r="AM50" s="33"/>
      <c r="AN50" s="33"/>
      <c r="BJ50" s="33"/>
      <c r="BK50" s="33"/>
    </row>
    <row r="51" spans="1:63">
      <c r="A51" s="560"/>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561"/>
      <c r="AC51" s="560"/>
      <c r="AD51" s="193"/>
      <c r="AE51" s="193"/>
      <c r="AF51" s="610" t="s">
        <v>646</v>
      </c>
      <c r="AG51" s="610" t="s">
        <v>635</v>
      </c>
      <c r="AH51" s="610" t="s">
        <v>636</v>
      </c>
      <c r="AI51" s="610" t="s">
        <v>637</v>
      </c>
      <c r="AJ51" s="610" t="s">
        <v>638</v>
      </c>
      <c r="AK51" s="610" t="s">
        <v>639</v>
      </c>
      <c r="AL51" s="610" t="s">
        <v>150</v>
      </c>
      <c r="AM51" s="157"/>
      <c r="AN51" s="33"/>
      <c r="BJ51" s="157"/>
      <c r="BK51" s="33"/>
    </row>
    <row r="52" spans="1:63">
      <c r="A52" s="560"/>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561"/>
      <c r="AC52" s="560"/>
      <c r="AD52" s="193"/>
      <c r="AE52" s="193"/>
      <c r="AF52" s="613" t="s">
        <v>436</v>
      </c>
      <c r="AG52" s="781">
        <f t="shared" ref="AG52:AL52" si="25">BK34</f>
        <v>326</v>
      </c>
      <c r="AH52" s="781">
        <f t="shared" si="25"/>
        <v>135</v>
      </c>
      <c r="AI52" s="781">
        <f t="shared" si="25"/>
        <v>3</v>
      </c>
      <c r="AJ52" s="781">
        <f t="shared" si="25"/>
        <v>0</v>
      </c>
      <c r="AK52" s="781">
        <f t="shared" si="25"/>
        <v>8</v>
      </c>
      <c r="AL52" s="781">
        <f t="shared" si="25"/>
        <v>472</v>
      </c>
      <c r="AM52" s="33"/>
      <c r="AN52" s="33"/>
      <c r="BJ52" s="33"/>
      <c r="BK52" s="33"/>
    </row>
    <row r="53" spans="1:63">
      <c r="A53" s="560"/>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561"/>
      <c r="AC53" s="560"/>
      <c r="AD53" s="193"/>
      <c r="AE53" s="193"/>
      <c r="AF53" s="613" t="s">
        <v>437</v>
      </c>
      <c r="AG53" s="781">
        <f t="shared" ref="AG53:AL53" si="26">BK33</f>
        <v>2029</v>
      </c>
      <c r="AH53" s="781">
        <f t="shared" si="26"/>
        <v>616</v>
      </c>
      <c r="AI53" s="781">
        <f t="shared" si="26"/>
        <v>10</v>
      </c>
      <c r="AJ53" s="781">
        <f t="shared" si="26"/>
        <v>8</v>
      </c>
      <c r="AK53" s="781">
        <f t="shared" si="26"/>
        <v>36</v>
      </c>
      <c r="AL53" s="781">
        <f t="shared" si="26"/>
        <v>2699</v>
      </c>
      <c r="AM53" s="157"/>
      <c r="AN53" s="33"/>
      <c r="BJ53" s="157"/>
      <c r="BK53" s="33"/>
    </row>
    <row r="54" spans="1:63">
      <c r="A54" s="560"/>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561"/>
      <c r="AC54" s="560"/>
      <c r="AD54" s="193"/>
      <c r="AE54" s="193"/>
      <c r="AF54" s="613" t="s">
        <v>438</v>
      </c>
      <c r="AG54" s="781">
        <f t="shared" ref="AG54:AL54" si="27">BK32</f>
        <v>5240</v>
      </c>
      <c r="AH54" s="781">
        <f t="shared" si="27"/>
        <v>1949</v>
      </c>
      <c r="AI54" s="781">
        <f t="shared" si="27"/>
        <v>46</v>
      </c>
      <c r="AJ54" s="781">
        <f t="shared" si="27"/>
        <v>54</v>
      </c>
      <c r="AK54" s="781">
        <f t="shared" si="27"/>
        <v>186</v>
      </c>
      <c r="AL54" s="781">
        <f t="shared" si="27"/>
        <v>7475</v>
      </c>
      <c r="AM54" s="33"/>
      <c r="AN54" s="33"/>
      <c r="BJ54" s="33"/>
      <c r="BK54" s="33"/>
    </row>
    <row r="55" spans="1:63">
      <c r="A55" s="560"/>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561"/>
      <c r="AC55" s="560"/>
      <c r="AD55" s="193"/>
      <c r="AE55" s="193"/>
      <c r="AF55" s="613" t="s">
        <v>439</v>
      </c>
      <c r="AG55" s="781">
        <f t="shared" ref="AG55:AL55" si="28">BK31</f>
        <v>2798</v>
      </c>
      <c r="AH55" s="781">
        <f t="shared" si="28"/>
        <v>1285</v>
      </c>
      <c r="AI55" s="781">
        <f t="shared" si="28"/>
        <v>23</v>
      </c>
      <c r="AJ55" s="781">
        <f t="shared" si="28"/>
        <v>22</v>
      </c>
      <c r="AK55" s="781">
        <f t="shared" si="28"/>
        <v>69</v>
      </c>
      <c r="AL55" s="781">
        <f t="shared" si="28"/>
        <v>4197</v>
      </c>
    </row>
    <row r="56" spans="1:63">
      <c r="A56" s="560"/>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561"/>
      <c r="AC56" s="560"/>
      <c r="AD56" s="193"/>
      <c r="AE56" s="193"/>
      <c r="AF56" s="613" t="s">
        <v>440</v>
      </c>
      <c r="AG56" s="781">
        <f t="shared" ref="AG56:AL56" si="29">BK30</f>
        <v>3905</v>
      </c>
      <c r="AH56" s="781">
        <f t="shared" si="29"/>
        <v>1698</v>
      </c>
      <c r="AI56" s="781">
        <f t="shared" si="29"/>
        <v>22</v>
      </c>
      <c r="AJ56" s="781">
        <f t="shared" si="29"/>
        <v>55</v>
      </c>
      <c r="AK56" s="781">
        <f t="shared" si="29"/>
        <v>96</v>
      </c>
      <c r="AL56" s="781">
        <f t="shared" si="29"/>
        <v>5776</v>
      </c>
    </row>
    <row r="57" spans="1:63">
      <c r="A57" s="560"/>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561"/>
      <c r="AC57" s="560"/>
      <c r="AD57" s="193"/>
      <c r="AE57" s="193"/>
      <c r="AF57" s="613" t="s">
        <v>441</v>
      </c>
      <c r="AG57" s="781">
        <f t="shared" ref="AG57:AL57" si="30">BK29</f>
        <v>12908</v>
      </c>
      <c r="AH57" s="781">
        <f t="shared" si="30"/>
        <v>6776</v>
      </c>
      <c r="AI57" s="781">
        <f t="shared" si="30"/>
        <v>99</v>
      </c>
      <c r="AJ57" s="781">
        <f t="shared" si="30"/>
        <v>364</v>
      </c>
      <c r="AK57" s="781">
        <f t="shared" si="30"/>
        <v>132</v>
      </c>
      <c r="AL57" s="781">
        <f t="shared" si="30"/>
        <v>20279</v>
      </c>
    </row>
    <row r="58" spans="1:63">
      <c r="A58" s="560"/>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561"/>
      <c r="AC58" s="560"/>
      <c r="AD58" s="193"/>
      <c r="AE58" s="193"/>
      <c r="AF58" s="610" t="s">
        <v>150</v>
      </c>
      <c r="AG58" s="782">
        <f t="shared" ref="AG58:AL58" si="31">SUM(AG52:AG57)</f>
        <v>27206</v>
      </c>
      <c r="AH58" s="782">
        <f t="shared" si="31"/>
        <v>12459</v>
      </c>
      <c r="AI58" s="782">
        <f t="shared" si="31"/>
        <v>203</v>
      </c>
      <c r="AJ58" s="782">
        <f t="shared" si="31"/>
        <v>503</v>
      </c>
      <c r="AK58" s="782">
        <f t="shared" si="31"/>
        <v>527</v>
      </c>
      <c r="AL58" s="782">
        <f t="shared" si="31"/>
        <v>40898</v>
      </c>
    </row>
    <row r="59" spans="1:63">
      <c r="A59" s="560"/>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561"/>
      <c r="AC59" s="560"/>
      <c r="AD59" s="193"/>
      <c r="AE59" s="193"/>
    </row>
    <row r="60" spans="1:63">
      <c r="A60" s="560"/>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561"/>
      <c r="AC60" s="560"/>
      <c r="AD60" s="193"/>
      <c r="AE60" s="193"/>
    </row>
    <row r="61" spans="1:63">
      <c r="A61" s="560"/>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561"/>
      <c r="AC61" s="560"/>
      <c r="AD61" s="193"/>
      <c r="AE61" s="193"/>
    </row>
    <row r="62" spans="1:63">
      <c r="A62" s="560"/>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561"/>
      <c r="AC62" s="560"/>
      <c r="AD62" s="193"/>
      <c r="AE62" s="193"/>
    </row>
    <row r="63" spans="1:63">
      <c r="A63" s="562"/>
      <c r="B63" s="563"/>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4"/>
      <c r="AC63" s="560"/>
      <c r="AD63" s="193"/>
      <c r="AE63" s="193"/>
    </row>
    <row r="64" spans="1:63">
      <c r="AL64" s="128"/>
    </row>
    <row r="65" spans="29:38">
      <c r="AL65" s="135"/>
    </row>
    <row r="66" spans="29:38">
      <c r="AL66" s="135"/>
    </row>
    <row r="67" spans="29:38">
      <c r="AL67" s="135"/>
    </row>
    <row r="68" spans="29:38">
      <c r="AL68" s="135"/>
    </row>
    <row r="69" spans="29:38">
      <c r="AL69" s="135"/>
    </row>
    <row r="70" spans="29:38">
      <c r="AL70" s="135"/>
    </row>
    <row r="71" spans="29:38">
      <c r="AL71" s="135"/>
    </row>
    <row r="72" spans="29:38">
      <c r="AL72" s="135"/>
    </row>
    <row r="73" spans="29:38">
      <c r="AL73" s="135"/>
    </row>
    <row r="74" spans="29:38">
      <c r="AL74" s="135"/>
    </row>
    <row r="75" spans="29:38">
      <c r="AC75" s="193"/>
      <c r="AD75" s="193"/>
      <c r="AE75" s="193"/>
      <c r="AF75" s="193"/>
      <c r="AG75" s="193"/>
      <c r="AH75" s="193"/>
      <c r="AI75" s="193"/>
      <c r="AL75" s="135"/>
    </row>
    <row r="76" spans="29:38">
      <c r="AC76" s="193"/>
      <c r="AD76" s="193"/>
      <c r="AE76" s="193"/>
      <c r="AF76" s="193"/>
      <c r="AG76" s="193"/>
      <c r="AH76" s="193"/>
      <c r="AI76" s="193"/>
      <c r="AL76" s="135"/>
    </row>
    <row r="77" spans="29:38">
      <c r="AC77" s="193"/>
      <c r="AD77" s="193"/>
      <c r="AE77" s="193"/>
      <c r="AF77" s="193"/>
      <c r="AG77" s="193"/>
      <c r="AH77" s="193"/>
      <c r="AI77" s="193"/>
    </row>
    <row r="78" spans="29:38">
      <c r="AC78" s="193"/>
      <c r="AD78" s="193"/>
      <c r="AE78" s="193"/>
      <c r="AF78" s="157"/>
      <c r="AG78" s="193"/>
      <c r="AH78" s="193"/>
      <c r="AI78" s="193"/>
    </row>
    <row r="79" spans="29:38">
      <c r="AC79" s="193"/>
      <c r="AD79" s="193"/>
      <c r="AE79" s="193"/>
      <c r="AF79" s="193"/>
      <c r="AG79" s="193"/>
      <c r="AH79" s="193"/>
      <c r="AI79" s="193"/>
    </row>
    <row r="80" spans="29:38">
      <c r="AC80" s="193"/>
      <c r="AD80" s="193"/>
      <c r="AE80" s="193"/>
      <c r="AF80" s="193"/>
      <c r="AG80" s="193"/>
      <c r="AH80" s="193"/>
      <c r="AI80" s="193"/>
    </row>
    <row r="81" spans="29:35">
      <c r="AC81" s="193"/>
      <c r="AD81" s="193"/>
      <c r="AE81" s="193"/>
      <c r="AF81" s="193"/>
      <c r="AG81" s="193"/>
      <c r="AH81" s="193"/>
      <c r="AI81" s="193"/>
    </row>
    <row r="82" spans="29:35">
      <c r="AC82" s="193"/>
      <c r="AD82" s="193"/>
      <c r="AE82" s="193"/>
      <c r="AF82" s="193"/>
      <c r="AG82" s="193"/>
      <c r="AH82" s="193"/>
      <c r="AI82" s="193"/>
    </row>
    <row r="83" spans="29:35">
      <c r="AC83" s="193"/>
      <c r="AD83" s="193"/>
      <c r="AE83" s="193"/>
      <c r="AF83" s="193"/>
      <c r="AG83" s="193"/>
      <c r="AH83" s="193"/>
      <c r="AI83" s="193"/>
    </row>
    <row r="84" spans="29:35">
      <c r="AC84" s="193"/>
      <c r="AD84" s="193"/>
      <c r="AE84" s="193"/>
      <c r="AF84" s="193"/>
      <c r="AG84" s="193"/>
      <c r="AH84" s="193"/>
      <c r="AI84" s="193"/>
    </row>
    <row r="85" spans="29:35">
      <c r="AC85" s="193"/>
      <c r="AD85" s="193"/>
      <c r="AE85" s="193"/>
      <c r="AF85" s="193"/>
      <c r="AG85" s="193"/>
      <c r="AH85" s="193"/>
      <c r="AI85" s="193"/>
    </row>
    <row r="86" spans="29:35">
      <c r="AC86" s="193"/>
      <c r="AD86" s="193"/>
      <c r="AE86" s="193"/>
      <c r="AF86" s="193"/>
      <c r="AG86" s="193"/>
      <c r="AH86" s="193"/>
      <c r="AI86" s="193"/>
    </row>
    <row r="87" spans="29:35">
      <c r="AC87" s="193"/>
      <c r="AD87" s="193"/>
      <c r="AE87" s="193"/>
      <c r="AF87" s="193"/>
      <c r="AG87" s="193"/>
      <c r="AH87" s="193"/>
      <c r="AI87" s="193"/>
    </row>
    <row r="88" spans="29:35">
      <c r="AC88" s="193"/>
      <c r="AD88" s="193"/>
      <c r="AE88" s="193"/>
      <c r="AF88" s="193"/>
      <c r="AG88" s="193"/>
      <c r="AH88" s="193"/>
      <c r="AI88" s="193"/>
    </row>
    <row r="89" spans="29:35">
      <c r="AC89" s="193"/>
      <c r="AD89" s="193"/>
      <c r="AE89" s="193"/>
      <c r="AF89" s="193"/>
      <c r="AG89" s="193"/>
      <c r="AH89" s="193"/>
      <c r="AI89" s="193"/>
    </row>
    <row r="90" spans="29:35">
      <c r="AC90" s="193"/>
      <c r="AD90" s="193"/>
      <c r="AE90" s="193"/>
      <c r="AF90" s="193"/>
      <c r="AG90" s="193"/>
      <c r="AH90" s="193"/>
      <c r="AI90" s="193"/>
    </row>
    <row r="91" spans="29:35">
      <c r="AC91" s="193"/>
      <c r="AD91" s="193"/>
      <c r="AE91" s="193"/>
      <c r="AF91" s="193"/>
      <c r="AG91" s="193"/>
      <c r="AH91" s="193"/>
      <c r="AI91" s="193"/>
    </row>
    <row r="92" spans="29:35">
      <c r="AC92" s="193"/>
      <c r="AD92" s="193"/>
      <c r="AE92" s="193"/>
      <c r="AF92" s="193"/>
      <c r="AG92" s="193"/>
      <c r="AH92" s="193"/>
      <c r="AI92" s="193"/>
    </row>
    <row r="93" spans="29:35">
      <c r="AC93" s="193"/>
      <c r="AD93" s="193"/>
      <c r="AE93" s="193"/>
      <c r="AF93" s="193"/>
      <c r="AG93" s="193"/>
      <c r="AH93" s="193"/>
      <c r="AI93" s="193"/>
    </row>
    <row r="94" spans="29:35">
      <c r="AC94" s="193"/>
      <c r="AD94" s="193"/>
      <c r="AE94" s="193"/>
      <c r="AF94" s="193"/>
      <c r="AG94" s="193"/>
      <c r="AH94" s="193"/>
      <c r="AI94" s="193"/>
    </row>
    <row r="95" spans="29:35">
      <c r="AC95" s="193"/>
      <c r="AD95" s="193"/>
      <c r="AE95" s="193"/>
      <c r="AF95" s="193"/>
      <c r="AG95" s="193"/>
      <c r="AH95" s="193"/>
      <c r="AI95" s="193"/>
    </row>
    <row r="96" spans="29:35">
      <c r="AC96" s="193"/>
      <c r="AD96" s="193"/>
      <c r="AE96" s="193"/>
      <c r="AF96" s="193"/>
      <c r="AG96" s="193"/>
      <c r="AH96" s="193"/>
      <c r="AI96" s="193"/>
    </row>
    <row r="97" spans="29:35">
      <c r="AC97" s="193"/>
      <c r="AD97" s="193"/>
      <c r="AE97" s="193"/>
      <c r="AF97" s="193"/>
      <c r="AG97" s="193"/>
      <c r="AH97" s="193"/>
      <c r="AI97" s="193"/>
    </row>
    <row r="98" spans="29:35">
      <c r="AC98" s="193"/>
      <c r="AD98" s="193"/>
      <c r="AE98" s="193"/>
      <c r="AF98" s="193"/>
      <c r="AG98" s="193"/>
      <c r="AH98" s="193"/>
      <c r="AI98" s="193"/>
    </row>
  </sheetData>
  <mergeCells count="4">
    <mergeCell ref="B3:M15"/>
    <mergeCell ref="V1:AA1"/>
    <mergeCell ref="O3:AA15"/>
    <mergeCell ref="AN12:AY24"/>
  </mergeCells>
  <phoneticPr fontId="5"/>
  <conditionalFormatting sqref="AG12:AG23">
    <cfRule type="top10" dxfId="89" priority="3" stopIfTrue="1" rank="2"/>
  </conditionalFormatting>
  <conditionalFormatting sqref="AH12:AH23">
    <cfRule type="top10" dxfId="88" priority="2" stopIfTrue="1" rank="1"/>
  </conditionalFormatting>
  <printOptions horizontalCentered="1" verticalCentered="1"/>
  <pageMargins left="0.39370078740157483" right="0.39370078740157483" top="0.39370078740157483" bottom="0.39370078740157483" header="0.51181102362204722" footer="0.51181102362204722"/>
  <pageSetup paperSize="9" scale="91" orientation="portrait" r:id="rId1"/>
  <headerFooter alignWithMargins="0"/>
  <colBreaks count="3" manualBreakCount="3">
    <brk id="29" max="62" man="1"/>
    <brk id="53" max="50" man="1"/>
    <brk id="60" max="50"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業種リスト!$A$2:$A$14</xm:f>
          </x14:formula1>
          <xm:sqref>AP6:AR6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5">
    <tabColor theme="9" tint="0.59999389629810485"/>
  </sheetPr>
  <dimension ref="A1:BN54"/>
  <sheetViews>
    <sheetView showGridLines="0" view="pageBreakPreview" zoomScale="85" zoomScaleNormal="100" zoomScaleSheetLayoutView="85" workbookViewId="0">
      <selection activeCell="AP6" sqref="AP6"/>
    </sheetView>
  </sheetViews>
  <sheetFormatPr defaultColWidth="10.28515625" defaultRowHeight="10.5"/>
  <cols>
    <col min="1" max="27" width="3.5703125" style="115" customWidth="1"/>
    <col min="28" max="28" width="1.7109375" style="115" customWidth="1"/>
    <col min="29" max="29" width="13.28515625" style="115" customWidth="1"/>
    <col min="30" max="31" width="9.28515625" style="115" customWidth="1"/>
    <col min="32" max="32" width="1.7109375" style="115" customWidth="1"/>
    <col min="33" max="33" width="13.7109375" style="115" customWidth="1"/>
    <col min="34" max="34" width="10.28515625" style="115" bestFit="1" customWidth="1"/>
    <col min="35" max="36" width="8.140625" style="115" customWidth="1"/>
    <col min="37" max="37" width="15.85546875" style="115" bestFit="1" customWidth="1"/>
    <col min="38" max="38" width="7.140625" style="115" bestFit="1" customWidth="1"/>
    <col min="39" max="39" width="5.42578125" style="115" bestFit="1" customWidth="1"/>
    <col min="40" max="41" width="5.42578125" style="115" customWidth="1"/>
    <col min="42" max="42" width="3.42578125" style="115" customWidth="1"/>
    <col min="43" max="45" width="2.85546875" style="115" customWidth="1"/>
    <col min="46" max="46" width="3.28515625" style="115" customWidth="1"/>
    <col min="47" max="57" width="5.42578125" style="115" customWidth="1"/>
    <col min="58" max="58" width="1.42578125" style="157" customWidth="1"/>
    <col min="59" max="59" width="13.28515625" style="115" customWidth="1"/>
    <col min="60" max="61" width="7.5703125" style="115" customWidth="1"/>
    <col min="62" max="62" width="1.7109375" style="115" customWidth="1"/>
    <col min="63" max="63" width="13.7109375" style="115" customWidth="1"/>
    <col min="64" max="66" width="7.5703125" style="115" customWidth="1"/>
    <col min="67" max="16384" width="10.28515625" style="115"/>
  </cols>
  <sheetData>
    <row r="1" spans="1:66" ht="21" customHeight="1" thickBot="1">
      <c r="A1" s="1235">
        <v>2</v>
      </c>
      <c r="B1" s="1235"/>
      <c r="C1" s="648" t="s">
        <v>647</v>
      </c>
      <c r="D1" s="556"/>
      <c r="E1" s="556"/>
      <c r="F1" s="556"/>
      <c r="G1" s="556"/>
      <c r="H1" s="1234"/>
      <c r="I1" s="1234"/>
      <c r="J1" s="1234"/>
      <c r="K1" s="1234"/>
      <c r="L1" s="1234"/>
      <c r="M1" s="1234"/>
      <c r="N1" s="556"/>
      <c r="O1" s="556"/>
      <c r="P1" s="556"/>
      <c r="Q1" s="556"/>
      <c r="R1" s="556"/>
      <c r="S1" s="556"/>
      <c r="T1" s="556"/>
      <c r="U1" s="556"/>
      <c r="V1" s="1222" t="s">
        <v>559</v>
      </c>
      <c r="W1" s="1222"/>
      <c r="X1" s="1222"/>
      <c r="Y1" s="1222"/>
      <c r="Z1" s="1222"/>
      <c r="AA1" s="1222"/>
      <c r="AC1" s="115" t="s">
        <v>562</v>
      </c>
    </row>
    <row r="3" spans="1:66" ht="10.5" customHeight="1">
      <c r="A3" s="193"/>
      <c r="B3" s="1221" t="s">
        <v>876</v>
      </c>
      <c r="C3" s="1236"/>
      <c r="D3" s="1236"/>
      <c r="E3" s="1236"/>
      <c r="F3" s="1236"/>
      <c r="G3" s="1236"/>
      <c r="H3" s="1236"/>
      <c r="I3" s="1236"/>
      <c r="J3" s="1236"/>
      <c r="K3" s="1236"/>
      <c r="L3" s="1236"/>
      <c r="M3" s="1236"/>
      <c r="O3" s="1223"/>
      <c r="P3" s="1224"/>
      <c r="Q3" s="1224"/>
      <c r="R3" s="1224"/>
      <c r="S3" s="1224"/>
      <c r="T3" s="1224"/>
      <c r="U3" s="1224"/>
      <c r="V3" s="1224"/>
      <c r="W3" s="1224"/>
      <c r="X3" s="1224"/>
      <c r="Y3" s="1224"/>
      <c r="Z3" s="1224"/>
      <c r="AA3" s="1225"/>
      <c r="AC3" s="115" t="s">
        <v>648</v>
      </c>
      <c r="AG3" s="115" t="s">
        <v>649</v>
      </c>
      <c r="AL3" s="115" t="s">
        <v>728</v>
      </c>
    </row>
    <row r="4" spans="1:66" ht="10.5" customHeight="1">
      <c r="A4" s="193"/>
      <c r="B4" s="1236"/>
      <c r="C4" s="1236"/>
      <c r="D4" s="1236"/>
      <c r="E4" s="1236"/>
      <c r="F4" s="1236"/>
      <c r="G4" s="1236"/>
      <c r="H4" s="1236"/>
      <c r="I4" s="1236"/>
      <c r="J4" s="1236"/>
      <c r="K4" s="1236"/>
      <c r="L4" s="1236"/>
      <c r="M4" s="1236"/>
      <c r="O4" s="1226"/>
      <c r="P4" s="1227"/>
      <c r="Q4" s="1227"/>
      <c r="R4" s="1227"/>
      <c r="S4" s="1227"/>
      <c r="T4" s="1227"/>
      <c r="U4" s="1227"/>
      <c r="V4" s="1227"/>
      <c r="W4" s="1227"/>
      <c r="X4" s="1227"/>
      <c r="Y4" s="1227"/>
      <c r="Z4" s="1227"/>
      <c r="AA4" s="1228"/>
      <c r="AL4" s="115" t="str">
        <f>CONCATENATE("従業員の男女別構成をみると、全体では男性が",TEXT(AD6,"0.0％"),"、女性が",TEXT(AE6,"0.0％"),"の結果となった。")</f>
        <v>従業員の男女別構成をみると、全体では男性が52.6%、女性が47.4%の結果となった。</v>
      </c>
    </row>
    <row r="5" spans="1:66" ht="10.5" customHeight="1">
      <c r="A5" s="193"/>
      <c r="B5" s="1236"/>
      <c r="C5" s="1236"/>
      <c r="D5" s="1236"/>
      <c r="E5" s="1236"/>
      <c r="F5" s="1236"/>
      <c r="G5" s="1236"/>
      <c r="H5" s="1236"/>
      <c r="I5" s="1236"/>
      <c r="J5" s="1236"/>
      <c r="K5" s="1236"/>
      <c r="L5" s="1236"/>
      <c r="M5" s="1236"/>
      <c r="O5" s="1226"/>
      <c r="P5" s="1227"/>
      <c r="Q5" s="1227"/>
      <c r="R5" s="1227"/>
      <c r="S5" s="1227"/>
      <c r="T5" s="1227"/>
      <c r="U5" s="1227"/>
      <c r="V5" s="1227"/>
      <c r="W5" s="1227"/>
      <c r="X5" s="1227"/>
      <c r="Y5" s="1227"/>
      <c r="Z5" s="1227"/>
      <c r="AA5" s="1228"/>
      <c r="AC5" s="610" t="s">
        <v>160</v>
      </c>
      <c r="AD5" s="610" t="s">
        <v>158</v>
      </c>
      <c r="AE5" s="610" t="s">
        <v>159</v>
      </c>
      <c r="AG5" s="610" t="s">
        <v>643</v>
      </c>
      <c r="AH5" s="610" t="s">
        <v>158</v>
      </c>
      <c r="AI5" s="610" t="s">
        <v>159</v>
      </c>
      <c r="AJ5" s="610" t="s">
        <v>150</v>
      </c>
      <c r="AL5" s="115" t="s">
        <v>729</v>
      </c>
      <c r="BF5" s="128"/>
      <c r="BG5" s="157"/>
    </row>
    <row r="6" spans="1:66" ht="10.5" customHeight="1">
      <c r="A6" s="193"/>
      <c r="B6" s="1236"/>
      <c r="C6" s="1236"/>
      <c r="D6" s="1236"/>
      <c r="E6" s="1236"/>
      <c r="F6" s="1236"/>
      <c r="G6" s="1236"/>
      <c r="H6" s="1236"/>
      <c r="I6" s="1236"/>
      <c r="J6" s="1236"/>
      <c r="K6" s="1236"/>
      <c r="L6" s="1236"/>
      <c r="M6" s="1236"/>
      <c r="O6" s="1226"/>
      <c r="P6" s="1227"/>
      <c r="Q6" s="1227"/>
      <c r="R6" s="1227"/>
      <c r="S6" s="1227"/>
      <c r="T6" s="1227"/>
      <c r="U6" s="1227"/>
      <c r="V6" s="1227"/>
      <c r="W6" s="1227"/>
      <c r="X6" s="1227"/>
      <c r="Y6" s="1227"/>
      <c r="Z6" s="1227"/>
      <c r="AA6" s="1228"/>
      <c r="AC6" s="611" t="s">
        <v>644</v>
      </c>
      <c r="AD6" s="780">
        <f>+AH6/$AJ6</f>
        <v>0.52586923565944543</v>
      </c>
      <c r="AE6" s="780">
        <f>+AI6/$AJ6</f>
        <v>0.47413076434055457</v>
      </c>
      <c r="AF6" s="176"/>
      <c r="AG6" s="611" t="s">
        <v>644</v>
      </c>
      <c r="AH6" s="782">
        <f>+BL16</f>
        <v>21507</v>
      </c>
      <c r="AI6" s="782">
        <f>+BM16</f>
        <v>19391</v>
      </c>
      <c r="AJ6" s="782">
        <f>+SUM(AH6:AI6)</f>
        <v>40898</v>
      </c>
      <c r="AL6" s="115" t="s">
        <v>752</v>
      </c>
      <c r="AP6" s="115" t="str">
        <f>IF($BB15=1,"「"&amp;$BG15&amp;"」","")</f>
        <v>「常用従業員」</v>
      </c>
      <c r="AQ6" s="115" t="str">
        <f>IF($BB14=1,"「"&amp;$BG14&amp;"」","")</f>
        <v/>
      </c>
      <c r="AR6" s="115" t="str">
        <f>IF($BB13=1,"「"&amp;$BG13&amp;"」","")</f>
        <v/>
      </c>
      <c r="AS6" s="115" t="str">
        <f>IF($BB12=1,"「"&amp;$BG12&amp;"」","")</f>
        <v/>
      </c>
      <c r="AT6" s="115" t="str">
        <f>IF($BB11=1,"「"&amp;$BG11&amp;"」","")</f>
        <v/>
      </c>
      <c r="AU6" s="115" t="s">
        <v>753</v>
      </c>
      <c r="AY6" s="115" t="str">
        <f>IF($BB15=0,"「"&amp;$BG15&amp;"」","")</f>
        <v/>
      </c>
      <c r="AZ6" s="115" t="str">
        <f>IF($BB14=0,"「"&amp;$BG14&amp;"」","")</f>
        <v>「パートタイマー」</v>
      </c>
      <c r="BA6" s="115" t="str">
        <f>IF($BB13=0,"「"&amp;$BG13&amp;"」","")</f>
        <v>「臨時従業員」</v>
      </c>
      <c r="BB6" s="115" t="str">
        <f>IF($BB12=0,"「"&amp;$BG12&amp;"」","")</f>
        <v>「派遣従業員」</v>
      </c>
      <c r="BC6" s="115" t="str">
        <f>IF($BB11=0,"「"&amp;$BG11&amp;"」","")</f>
        <v>「その他従業員」</v>
      </c>
      <c r="BD6" s="115" t="s">
        <v>754</v>
      </c>
      <c r="BF6" s="191"/>
      <c r="BG6" s="157"/>
    </row>
    <row r="7" spans="1:66" ht="10.5" customHeight="1">
      <c r="A7" s="193"/>
      <c r="B7" s="1236"/>
      <c r="C7" s="1236"/>
      <c r="D7" s="1236"/>
      <c r="E7" s="1236"/>
      <c r="F7" s="1236"/>
      <c r="G7" s="1236"/>
      <c r="H7" s="1236"/>
      <c r="I7" s="1236"/>
      <c r="J7" s="1236"/>
      <c r="K7" s="1236"/>
      <c r="L7" s="1236"/>
      <c r="M7" s="1236"/>
      <c r="O7" s="1226"/>
      <c r="P7" s="1227"/>
      <c r="Q7" s="1227"/>
      <c r="R7" s="1227"/>
      <c r="S7" s="1227"/>
      <c r="T7" s="1227"/>
      <c r="U7" s="1227"/>
      <c r="V7" s="1227"/>
      <c r="W7" s="1227"/>
      <c r="X7" s="1227"/>
      <c r="Y7" s="1227"/>
      <c r="Z7" s="1227"/>
      <c r="AA7" s="1228"/>
      <c r="AL7" s="115" t="str">
        <f>CONCATENATE(AL6,AP6,AQ6,AR6,AS6,AT6,AU6,AY6,AZ6,BA6,BB6,BC6,BD6)</f>
        <v>雇用形態別では、男性は「常用従業員」において割合が高く、女性は「パートタイマー」「臨時従業員」「派遣従業員」「その他従業員」において割合が高い。</v>
      </c>
      <c r="BG7" s="1233" t="s">
        <v>443</v>
      </c>
      <c r="BH7" s="1233"/>
      <c r="BI7" s="1233"/>
      <c r="BJ7" s="1233"/>
      <c r="BK7" s="1233"/>
      <c r="BL7" s="1233"/>
      <c r="BM7" s="1233"/>
      <c r="BN7" s="1233"/>
    </row>
    <row r="8" spans="1:66" ht="10.5" customHeight="1">
      <c r="A8" s="193"/>
      <c r="B8" s="1236"/>
      <c r="C8" s="1236"/>
      <c r="D8" s="1236"/>
      <c r="E8" s="1236"/>
      <c r="F8" s="1236"/>
      <c r="G8" s="1236"/>
      <c r="H8" s="1236"/>
      <c r="I8" s="1236"/>
      <c r="J8" s="1236"/>
      <c r="K8" s="1236"/>
      <c r="L8" s="1236"/>
      <c r="M8" s="1236"/>
      <c r="O8" s="1226"/>
      <c r="P8" s="1227"/>
      <c r="Q8" s="1227"/>
      <c r="R8" s="1227"/>
      <c r="S8" s="1227"/>
      <c r="T8" s="1227"/>
      <c r="U8" s="1227"/>
      <c r="V8" s="1227"/>
      <c r="W8" s="1227"/>
      <c r="X8" s="1227"/>
      <c r="Y8" s="1227"/>
      <c r="Z8" s="1227"/>
      <c r="AA8" s="1228"/>
      <c r="AC8" s="115" t="s">
        <v>161</v>
      </c>
      <c r="AG8" s="115" t="s">
        <v>162</v>
      </c>
      <c r="AL8" s="115" t="s">
        <v>730</v>
      </c>
      <c r="BG8" s="115" t="s">
        <v>161</v>
      </c>
      <c r="BK8" s="115" t="s">
        <v>162</v>
      </c>
    </row>
    <row r="9" spans="1:66" ht="11.25" customHeight="1" thickBot="1">
      <c r="A9" s="193"/>
      <c r="B9" s="1236"/>
      <c r="C9" s="1236"/>
      <c r="D9" s="1236"/>
      <c r="E9" s="1236"/>
      <c r="F9" s="1236"/>
      <c r="G9" s="1236"/>
      <c r="H9" s="1236"/>
      <c r="I9" s="1236"/>
      <c r="J9" s="1236"/>
      <c r="K9" s="1236"/>
      <c r="L9" s="1236"/>
      <c r="M9" s="1236"/>
      <c r="O9" s="1226"/>
      <c r="P9" s="1227"/>
      <c r="Q9" s="1227"/>
      <c r="R9" s="1227"/>
      <c r="S9" s="1227"/>
      <c r="T9" s="1227"/>
      <c r="U9" s="1227"/>
      <c r="V9" s="1227"/>
      <c r="W9" s="1227"/>
      <c r="X9" s="1227"/>
      <c r="Y9" s="1227"/>
      <c r="Z9" s="1227"/>
      <c r="AA9" s="1228"/>
      <c r="AL9" s="115" t="str">
        <f>CONCATENATE("男性・女性の全従業員のうち常用従業員の割合は、男性は",TEXT(AD21,"#.#％"),"、女性は",TEXT(AD22,"#.#％"),"となった。")</f>
        <v>男性・女性の全従業員のうち常用従業員の割合は、男性は79.6%、女性は52.%となった。</v>
      </c>
    </row>
    <row r="10" spans="1:66" ht="11.25" customHeight="1" thickBot="1">
      <c r="A10" s="193"/>
      <c r="B10" s="1236"/>
      <c r="C10" s="1236"/>
      <c r="D10" s="1236"/>
      <c r="E10" s="1236"/>
      <c r="F10" s="1236"/>
      <c r="G10" s="1236"/>
      <c r="H10" s="1236"/>
      <c r="I10" s="1236"/>
      <c r="J10" s="1236"/>
      <c r="K10" s="1236"/>
      <c r="L10" s="1236"/>
      <c r="M10" s="1236"/>
      <c r="O10" s="1226"/>
      <c r="P10" s="1227"/>
      <c r="Q10" s="1227"/>
      <c r="R10" s="1227"/>
      <c r="S10" s="1227"/>
      <c r="T10" s="1227"/>
      <c r="U10" s="1227"/>
      <c r="V10" s="1227"/>
      <c r="W10" s="1227"/>
      <c r="X10" s="1227"/>
      <c r="Y10" s="1227"/>
      <c r="Z10" s="1227"/>
      <c r="AA10" s="1228"/>
      <c r="AC10" s="610" t="s">
        <v>183</v>
      </c>
      <c r="AD10" s="610" t="s">
        <v>158</v>
      </c>
      <c r="AE10" s="610" t="s">
        <v>159</v>
      </c>
      <c r="AG10" s="610" t="s">
        <v>183</v>
      </c>
      <c r="AH10" s="610" t="s">
        <v>158</v>
      </c>
      <c r="AI10" s="610" t="s">
        <v>159</v>
      </c>
      <c r="AJ10" s="610" t="s">
        <v>150</v>
      </c>
      <c r="BF10" s="614"/>
      <c r="BG10" s="116" t="s">
        <v>183</v>
      </c>
      <c r="BH10" s="117" t="s">
        <v>158</v>
      </c>
      <c r="BI10" s="119" t="s">
        <v>159</v>
      </c>
      <c r="BK10" s="116" t="s">
        <v>183</v>
      </c>
      <c r="BL10" s="120" t="s">
        <v>158</v>
      </c>
      <c r="BM10" s="129" t="s">
        <v>159</v>
      </c>
      <c r="BN10" s="130" t="s">
        <v>150</v>
      </c>
    </row>
    <row r="11" spans="1:66" ht="10.5" customHeight="1">
      <c r="A11" s="193"/>
      <c r="B11" s="1236"/>
      <c r="C11" s="1236"/>
      <c r="D11" s="1236"/>
      <c r="E11" s="1236"/>
      <c r="F11" s="1236"/>
      <c r="G11" s="1236"/>
      <c r="H11" s="1236"/>
      <c r="I11" s="1236"/>
      <c r="J11" s="1236"/>
      <c r="K11" s="1236"/>
      <c r="L11" s="1236"/>
      <c r="M11" s="1236"/>
      <c r="O11" s="1226"/>
      <c r="P11" s="1227"/>
      <c r="Q11" s="1227"/>
      <c r="R11" s="1227"/>
      <c r="S11" s="1227"/>
      <c r="T11" s="1227"/>
      <c r="U11" s="1227"/>
      <c r="V11" s="1227"/>
      <c r="W11" s="1227"/>
      <c r="X11" s="1227"/>
      <c r="Y11" s="1227"/>
      <c r="Z11" s="1227"/>
      <c r="AA11" s="1228"/>
      <c r="AC11" s="611" t="s">
        <v>656</v>
      </c>
      <c r="AD11" s="799">
        <f>BH15</f>
        <v>0.62960376387561567</v>
      </c>
      <c r="AE11" s="799">
        <f>BI15</f>
        <v>0.37039623612438433</v>
      </c>
      <c r="AG11" s="611" t="s">
        <v>656</v>
      </c>
      <c r="AH11" s="782">
        <f>BL15</f>
        <v>17129</v>
      </c>
      <c r="AI11" s="782">
        <f>BM15</f>
        <v>10077</v>
      </c>
      <c r="AJ11" s="782">
        <f>BN15</f>
        <v>27206</v>
      </c>
      <c r="AL11" s="1039" t="s">
        <v>768</v>
      </c>
      <c r="AM11" s="1038"/>
      <c r="AN11" s="1038"/>
      <c r="AO11" s="1038"/>
      <c r="AP11" s="1038"/>
      <c r="AQ11" s="1038"/>
      <c r="AR11" s="1038"/>
      <c r="AS11" s="1038"/>
      <c r="AT11" s="1038"/>
      <c r="AU11" s="1038"/>
      <c r="AV11" s="1038"/>
      <c r="AW11" s="1038"/>
      <c r="AX11" s="1038"/>
      <c r="AY11" s="1038"/>
      <c r="AZ11" s="1038"/>
      <c r="BB11" s="115">
        <f>IF(BH11&gt;0.5,1,0)</f>
        <v>0</v>
      </c>
      <c r="BF11" s="615"/>
      <c r="BG11" s="131" t="s">
        <v>652</v>
      </c>
      <c r="BH11" s="143">
        <f t="shared" ref="BH11:BI15" si="0">+BL11/$BN11</f>
        <v>0.44781783681214421</v>
      </c>
      <c r="BI11" s="145">
        <f t="shared" si="0"/>
        <v>0.55218216318785573</v>
      </c>
      <c r="BK11" s="131" t="s">
        <v>652</v>
      </c>
      <c r="BL11" s="180">
        <f>+集計･資料!H$32</f>
        <v>236</v>
      </c>
      <c r="BM11" s="138">
        <f>+集計･資料!O$32</f>
        <v>291</v>
      </c>
      <c r="BN11" s="139">
        <f>SUM(BL11:BM11)</f>
        <v>527</v>
      </c>
    </row>
    <row r="12" spans="1:66" ht="10.5" customHeight="1">
      <c r="A12" s="193"/>
      <c r="B12" s="1236"/>
      <c r="C12" s="1236"/>
      <c r="D12" s="1236"/>
      <c r="E12" s="1236"/>
      <c r="F12" s="1236"/>
      <c r="G12" s="1236"/>
      <c r="H12" s="1236"/>
      <c r="I12" s="1236"/>
      <c r="J12" s="1236"/>
      <c r="K12" s="1236"/>
      <c r="L12" s="1236"/>
      <c r="M12" s="1236"/>
      <c r="O12" s="1226"/>
      <c r="P12" s="1227"/>
      <c r="Q12" s="1227"/>
      <c r="R12" s="1227"/>
      <c r="S12" s="1227"/>
      <c r="T12" s="1227"/>
      <c r="U12" s="1227"/>
      <c r="V12" s="1227"/>
      <c r="W12" s="1227"/>
      <c r="X12" s="1227"/>
      <c r="Y12" s="1227"/>
      <c r="Z12" s="1227"/>
      <c r="AA12" s="1228"/>
      <c r="AC12" s="611" t="s">
        <v>248</v>
      </c>
      <c r="AD12" s="799">
        <f>BH14</f>
        <v>0.31631752147042297</v>
      </c>
      <c r="AE12" s="799">
        <f>BI14</f>
        <v>0.68368247852957698</v>
      </c>
      <c r="AF12" s="179"/>
      <c r="AG12" s="611" t="s">
        <v>248</v>
      </c>
      <c r="AH12" s="782">
        <f>BL14</f>
        <v>3941</v>
      </c>
      <c r="AI12" s="782">
        <f>BM14</f>
        <v>8518</v>
      </c>
      <c r="AJ12" s="782">
        <f>BN14</f>
        <v>12459</v>
      </c>
      <c r="AL12" s="1232" t="str">
        <f>CONCATENATE("　",AL4,CHAR(10),"　",AL7,CHAR(10),"　",AL9)</f>
        <v>　従業員の男女別構成をみると、全体では男性が52.6%、女性が47.4%の結果となった。
　雇用形態別では、男性は「常用従業員」において割合が高く、女性は「パートタイマー」「臨時従業員」「派遣従業員」「その他従業員」において割合が高い。
　男性・女性の全従業員のうち常用従業員の割合は、男性は79.6%、女性は52.%となった。</v>
      </c>
      <c r="AM12" s="1232"/>
      <c r="AN12" s="1232"/>
      <c r="AO12" s="1232"/>
      <c r="AP12" s="1232"/>
      <c r="AQ12" s="1232"/>
      <c r="AR12" s="1232"/>
      <c r="AS12" s="1232"/>
      <c r="AT12" s="1232"/>
      <c r="AU12" s="1232"/>
      <c r="AV12" s="1232"/>
      <c r="AW12" s="1232"/>
      <c r="AX12" s="1232"/>
      <c r="AY12" s="1232"/>
      <c r="AZ12" s="1232"/>
      <c r="BB12" s="115">
        <f>IF(BH12&gt;0.5,1,0)</f>
        <v>0</v>
      </c>
      <c r="BF12" s="615"/>
      <c r="BG12" s="181" t="s">
        <v>653</v>
      </c>
      <c r="BH12" s="143">
        <f t="shared" si="0"/>
        <v>0.26640159045725648</v>
      </c>
      <c r="BI12" s="145">
        <f t="shared" si="0"/>
        <v>0.73359840954274358</v>
      </c>
      <c r="BJ12" s="179"/>
      <c r="BK12" s="181" t="s">
        <v>653</v>
      </c>
      <c r="BL12" s="182">
        <f>+集計･資料!G$32</f>
        <v>134</v>
      </c>
      <c r="BM12" s="183">
        <f>+集計･資料!N$32</f>
        <v>369</v>
      </c>
      <c r="BN12" s="149">
        <f>SUM(BL12:BM12)</f>
        <v>503</v>
      </c>
    </row>
    <row r="13" spans="1:66" ht="10.5" customHeight="1">
      <c r="A13" s="193"/>
      <c r="B13" s="1236"/>
      <c r="C13" s="1236"/>
      <c r="D13" s="1236"/>
      <c r="E13" s="1236"/>
      <c r="F13" s="1236"/>
      <c r="G13" s="1236"/>
      <c r="H13" s="1236"/>
      <c r="I13" s="1236"/>
      <c r="J13" s="1236"/>
      <c r="K13" s="1236"/>
      <c r="L13" s="1236"/>
      <c r="M13" s="1236"/>
      <c r="O13" s="1226"/>
      <c r="P13" s="1227"/>
      <c r="Q13" s="1227"/>
      <c r="R13" s="1227"/>
      <c r="S13" s="1227"/>
      <c r="T13" s="1227"/>
      <c r="U13" s="1227"/>
      <c r="V13" s="1227"/>
      <c r="W13" s="1227"/>
      <c r="X13" s="1227"/>
      <c r="Y13" s="1227"/>
      <c r="Z13" s="1227"/>
      <c r="AA13" s="1228"/>
      <c r="AC13" s="611" t="s">
        <v>654</v>
      </c>
      <c r="AD13" s="799">
        <f>BH13</f>
        <v>0.33004926108374383</v>
      </c>
      <c r="AE13" s="799">
        <f>BI13</f>
        <v>0.66995073891625612</v>
      </c>
      <c r="AF13" s="179"/>
      <c r="AG13" s="611" t="s">
        <v>654</v>
      </c>
      <c r="AH13" s="782">
        <f>BL13</f>
        <v>67</v>
      </c>
      <c r="AI13" s="782">
        <f>BM13</f>
        <v>136</v>
      </c>
      <c r="AJ13" s="782">
        <f>BN13</f>
        <v>203</v>
      </c>
      <c r="AL13" s="1232"/>
      <c r="AM13" s="1232"/>
      <c r="AN13" s="1232"/>
      <c r="AO13" s="1232"/>
      <c r="AP13" s="1232"/>
      <c r="AQ13" s="1232"/>
      <c r="AR13" s="1232"/>
      <c r="AS13" s="1232"/>
      <c r="AT13" s="1232"/>
      <c r="AU13" s="1232"/>
      <c r="AV13" s="1232"/>
      <c r="AW13" s="1232"/>
      <c r="AX13" s="1232"/>
      <c r="AY13" s="1232"/>
      <c r="AZ13" s="1232"/>
      <c r="BB13" s="115">
        <f>IF(BH13&gt;0.5,1,0)</f>
        <v>0</v>
      </c>
      <c r="BF13" s="615"/>
      <c r="BG13" s="181" t="s">
        <v>654</v>
      </c>
      <c r="BH13" s="143">
        <f t="shared" si="0"/>
        <v>0.33004926108374383</v>
      </c>
      <c r="BI13" s="145">
        <f t="shared" si="0"/>
        <v>0.66995073891625612</v>
      </c>
      <c r="BJ13" s="179"/>
      <c r="BK13" s="181" t="s">
        <v>654</v>
      </c>
      <c r="BL13" s="182">
        <f>+集計･資料!F$32</f>
        <v>67</v>
      </c>
      <c r="BM13" s="183">
        <f>+集計･資料!M$32</f>
        <v>136</v>
      </c>
      <c r="BN13" s="149">
        <f>SUM(BL13:BM13)</f>
        <v>203</v>
      </c>
    </row>
    <row r="14" spans="1:66" ht="10.5" customHeight="1">
      <c r="A14" s="193"/>
      <c r="B14" s="1236"/>
      <c r="C14" s="1236"/>
      <c r="D14" s="1236"/>
      <c r="E14" s="1236"/>
      <c r="F14" s="1236"/>
      <c r="G14" s="1236"/>
      <c r="H14" s="1236"/>
      <c r="I14" s="1236"/>
      <c r="J14" s="1236"/>
      <c r="K14" s="1236"/>
      <c r="L14" s="1236"/>
      <c r="M14" s="1236"/>
      <c r="O14" s="1226"/>
      <c r="P14" s="1227"/>
      <c r="Q14" s="1227"/>
      <c r="R14" s="1227"/>
      <c r="S14" s="1227"/>
      <c r="T14" s="1227"/>
      <c r="U14" s="1227"/>
      <c r="V14" s="1227"/>
      <c r="W14" s="1227"/>
      <c r="X14" s="1227"/>
      <c r="Y14" s="1227"/>
      <c r="Z14" s="1227"/>
      <c r="AA14" s="1228"/>
      <c r="AC14" s="611" t="s">
        <v>653</v>
      </c>
      <c r="AD14" s="799">
        <f>BH12</f>
        <v>0.26640159045725648</v>
      </c>
      <c r="AE14" s="799">
        <f>BI12</f>
        <v>0.73359840954274358</v>
      </c>
      <c r="AF14" s="179"/>
      <c r="AG14" s="611" t="s">
        <v>653</v>
      </c>
      <c r="AH14" s="782">
        <f>BL12</f>
        <v>134</v>
      </c>
      <c r="AI14" s="782">
        <f>BM12</f>
        <v>369</v>
      </c>
      <c r="AJ14" s="782">
        <f>BN12</f>
        <v>503</v>
      </c>
      <c r="AL14" s="1232"/>
      <c r="AM14" s="1232"/>
      <c r="AN14" s="1232"/>
      <c r="AO14" s="1232"/>
      <c r="AP14" s="1232"/>
      <c r="AQ14" s="1232"/>
      <c r="AR14" s="1232"/>
      <c r="AS14" s="1232"/>
      <c r="AT14" s="1232"/>
      <c r="AU14" s="1232"/>
      <c r="AV14" s="1232"/>
      <c r="AW14" s="1232"/>
      <c r="AX14" s="1232"/>
      <c r="AY14" s="1232"/>
      <c r="AZ14" s="1232"/>
      <c r="BB14" s="115">
        <f>IF(BH14&gt;0.5,1,0)</f>
        <v>0</v>
      </c>
      <c r="BF14" s="615"/>
      <c r="BG14" s="181" t="s">
        <v>655</v>
      </c>
      <c r="BH14" s="143">
        <f t="shared" si="0"/>
        <v>0.31631752147042297</v>
      </c>
      <c r="BI14" s="145">
        <f t="shared" si="0"/>
        <v>0.68368247852957698</v>
      </c>
      <c r="BJ14" s="179"/>
      <c r="BK14" s="181" t="s">
        <v>655</v>
      </c>
      <c r="BL14" s="182">
        <f>+集計･資料!D$32+集計･資料!E$32</f>
        <v>3941</v>
      </c>
      <c r="BM14" s="183">
        <f>+集計･資料!K$32+集計･資料!L$32</f>
        <v>8518</v>
      </c>
      <c r="BN14" s="149">
        <f>SUM(BL14:BM14)</f>
        <v>12459</v>
      </c>
    </row>
    <row r="15" spans="1:66" ht="11.25" customHeight="1" thickBot="1">
      <c r="A15" s="193"/>
      <c r="B15" s="1236"/>
      <c r="C15" s="1236"/>
      <c r="D15" s="1236"/>
      <c r="E15" s="1236"/>
      <c r="F15" s="1236"/>
      <c r="G15" s="1236"/>
      <c r="H15" s="1236"/>
      <c r="I15" s="1236"/>
      <c r="J15" s="1236"/>
      <c r="K15" s="1236"/>
      <c r="L15" s="1236"/>
      <c r="M15" s="1236"/>
      <c r="O15" s="1229"/>
      <c r="P15" s="1230"/>
      <c r="Q15" s="1230"/>
      <c r="R15" s="1230"/>
      <c r="S15" s="1230"/>
      <c r="T15" s="1230"/>
      <c r="U15" s="1230"/>
      <c r="V15" s="1230"/>
      <c r="W15" s="1230"/>
      <c r="X15" s="1230"/>
      <c r="Y15" s="1230"/>
      <c r="Z15" s="1230"/>
      <c r="AA15" s="1231"/>
      <c r="AC15" s="611" t="s">
        <v>652</v>
      </c>
      <c r="AD15" s="799">
        <f>BH11</f>
        <v>0.44781783681214421</v>
      </c>
      <c r="AE15" s="799">
        <f>BI11</f>
        <v>0.55218216318785573</v>
      </c>
      <c r="AF15" s="179"/>
      <c r="AG15" s="611" t="s">
        <v>652</v>
      </c>
      <c r="AH15" s="782">
        <f>BL11</f>
        <v>236</v>
      </c>
      <c r="AI15" s="782">
        <f>BM11</f>
        <v>291</v>
      </c>
      <c r="AJ15" s="782">
        <f>BN11</f>
        <v>527</v>
      </c>
      <c r="AL15" s="1232"/>
      <c r="AM15" s="1232"/>
      <c r="AN15" s="1232"/>
      <c r="AO15" s="1232"/>
      <c r="AP15" s="1232"/>
      <c r="AQ15" s="1232"/>
      <c r="AR15" s="1232"/>
      <c r="AS15" s="1232"/>
      <c r="AT15" s="1232"/>
      <c r="AU15" s="1232"/>
      <c r="AV15" s="1232"/>
      <c r="AW15" s="1232"/>
      <c r="AX15" s="1232"/>
      <c r="AY15" s="1232"/>
      <c r="AZ15" s="1232"/>
      <c r="BB15" s="115">
        <f>IF(BH15&gt;0.5,1,0)</f>
        <v>1</v>
      </c>
      <c r="BF15" s="615"/>
      <c r="BG15" s="123" t="s">
        <v>656</v>
      </c>
      <c r="BH15" s="150">
        <f t="shared" si="0"/>
        <v>0.62960376387561567</v>
      </c>
      <c r="BI15" s="152">
        <f t="shared" si="0"/>
        <v>0.37039623612438433</v>
      </c>
      <c r="BJ15" s="179"/>
      <c r="BK15" s="185" t="s">
        <v>656</v>
      </c>
      <c r="BL15" s="186">
        <f>+集計･資料!C$32</f>
        <v>17129</v>
      </c>
      <c r="BM15" s="187">
        <f>+集計･資料!J$32</f>
        <v>10077</v>
      </c>
      <c r="BN15" s="156">
        <f>SUM(BL15:BM15)</f>
        <v>27206</v>
      </c>
    </row>
    <row r="16" spans="1:66" ht="10.5" customHeight="1" thickBot="1">
      <c r="B16" s="1237"/>
      <c r="C16" s="1237"/>
      <c r="D16" s="1237"/>
      <c r="E16" s="1237"/>
      <c r="F16" s="1237"/>
      <c r="G16" s="1237"/>
      <c r="H16" s="1237"/>
      <c r="I16" s="1237"/>
      <c r="J16" s="1237"/>
      <c r="K16" s="1237"/>
      <c r="L16" s="1237"/>
      <c r="M16" s="1237"/>
      <c r="O16" s="193"/>
      <c r="P16" s="193"/>
      <c r="Q16" s="193"/>
      <c r="R16" s="193"/>
      <c r="S16" s="193"/>
      <c r="T16" s="193"/>
      <c r="U16" s="193"/>
      <c r="V16" s="193"/>
      <c r="W16" s="193"/>
      <c r="X16" s="193"/>
      <c r="Y16" s="193"/>
      <c r="Z16" s="193"/>
      <c r="AA16" s="193"/>
      <c r="AF16" s="179"/>
      <c r="AG16" s="611" t="s">
        <v>150</v>
      </c>
      <c r="AH16" s="782">
        <f>+SUM(AH11:AH15)</f>
        <v>21507</v>
      </c>
      <c r="AI16" s="782">
        <f>+SUM(AI11:AI15)</f>
        <v>19391</v>
      </c>
      <c r="AJ16" s="782">
        <f>+SUM(AJ11:AJ15)</f>
        <v>40898</v>
      </c>
      <c r="AL16" s="1232"/>
      <c r="AM16" s="1232"/>
      <c r="AN16" s="1232"/>
      <c r="AO16" s="1232"/>
      <c r="AP16" s="1232"/>
      <c r="AQ16" s="1232"/>
      <c r="AR16" s="1232"/>
      <c r="AS16" s="1232"/>
      <c r="AT16" s="1232"/>
      <c r="AU16" s="1232"/>
      <c r="AV16" s="1232"/>
      <c r="AW16" s="1232"/>
      <c r="AX16" s="1232"/>
      <c r="AY16" s="1232"/>
      <c r="AZ16" s="1232"/>
      <c r="BF16" s="191"/>
      <c r="BJ16" s="179"/>
      <c r="BK16" s="158" t="s">
        <v>150</v>
      </c>
      <c r="BL16" s="188">
        <f>+SUM(BL11:BL15)</f>
        <v>21507</v>
      </c>
      <c r="BM16" s="189">
        <f>+SUM(BM11:BM15)</f>
        <v>19391</v>
      </c>
      <c r="BN16" s="162">
        <f>+SUM(BN11:BN15)</f>
        <v>40898</v>
      </c>
    </row>
    <row r="17" spans="1:61" ht="10.5" customHeight="1">
      <c r="A17" s="557"/>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9"/>
      <c r="AL17" s="1232"/>
      <c r="AM17" s="1232"/>
      <c r="AN17" s="1232"/>
      <c r="AO17" s="1232"/>
      <c r="AP17" s="1232"/>
      <c r="AQ17" s="1232"/>
      <c r="AR17" s="1232"/>
      <c r="AS17" s="1232"/>
      <c r="AT17" s="1232"/>
      <c r="AU17" s="1232"/>
      <c r="AV17" s="1232"/>
      <c r="AW17" s="1232"/>
      <c r="AX17" s="1232"/>
      <c r="AY17" s="1232"/>
      <c r="AZ17" s="1232"/>
    </row>
    <row r="18" spans="1:61" ht="10.5" customHeight="1">
      <c r="A18" s="560"/>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561"/>
      <c r="AC18" s="115" t="s">
        <v>163</v>
      </c>
      <c r="AG18" s="115" t="s">
        <v>181</v>
      </c>
      <c r="AL18" s="1232"/>
      <c r="AM18" s="1232"/>
      <c r="AN18" s="1232"/>
      <c r="AO18" s="1232"/>
      <c r="AP18" s="1232"/>
      <c r="AQ18" s="1232"/>
      <c r="AR18" s="1232"/>
      <c r="AS18" s="1232"/>
      <c r="AT18" s="1232"/>
      <c r="AU18" s="1232"/>
      <c r="AV18" s="1232"/>
      <c r="AW18" s="1232"/>
      <c r="AX18" s="1232"/>
      <c r="AY18" s="1232"/>
      <c r="AZ18" s="1232"/>
    </row>
    <row r="19" spans="1:61" ht="10.5" customHeight="1">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561"/>
      <c r="AL19" s="1232"/>
      <c r="AM19" s="1232"/>
      <c r="AN19" s="1232"/>
      <c r="AO19" s="1232"/>
      <c r="AP19" s="1232"/>
      <c r="AQ19" s="1232"/>
      <c r="AR19" s="1232"/>
      <c r="AS19" s="1232"/>
      <c r="AT19" s="1232"/>
      <c r="AU19" s="1232"/>
      <c r="AV19" s="1232"/>
      <c r="AW19" s="1232"/>
      <c r="AX19" s="1232"/>
      <c r="AY19" s="1232"/>
      <c r="AZ19" s="1232"/>
    </row>
    <row r="20" spans="1:61" ht="10.5" customHeight="1">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561"/>
      <c r="AC20" s="610" t="s">
        <v>182</v>
      </c>
      <c r="AD20" s="610" t="s">
        <v>656</v>
      </c>
      <c r="AE20" s="610" t="s">
        <v>657</v>
      </c>
      <c r="AG20" s="610" t="s">
        <v>182</v>
      </c>
      <c r="AH20" s="610" t="s">
        <v>656</v>
      </c>
      <c r="AI20" s="610" t="s">
        <v>657</v>
      </c>
      <c r="AJ20" s="610" t="s">
        <v>150</v>
      </c>
      <c r="AL20" s="1232"/>
      <c r="AM20" s="1232"/>
      <c r="AN20" s="1232"/>
      <c r="AO20" s="1232"/>
      <c r="AP20" s="1232"/>
      <c r="AQ20" s="1232"/>
      <c r="AR20" s="1232"/>
      <c r="AS20" s="1232"/>
      <c r="AT20" s="1232"/>
      <c r="AU20" s="1232"/>
      <c r="AV20" s="1232"/>
      <c r="AW20" s="1232"/>
      <c r="AX20" s="1232"/>
      <c r="AY20" s="1232"/>
      <c r="AZ20" s="1232"/>
      <c r="BF20" s="128"/>
      <c r="BG20" s="193"/>
    </row>
    <row r="21" spans="1:61" ht="10.5" customHeight="1">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561"/>
      <c r="AC21" s="611" t="s">
        <v>650</v>
      </c>
      <c r="AD21" s="799">
        <f>+AH21/$AJ21</f>
        <v>0.79643836890314779</v>
      </c>
      <c r="AE21" s="799">
        <f>+AI21/$AJ21</f>
        <v>0.20356163109685219</v>
      </c>
      <c r="AG21" s="611" t="s">
        <v>650</v>
      </c>
      <c r="AH21" s="782">
        <f>+BL15</f>
        <v>17129</v>
      </c>
      <c r="AI21" s="782">
        <f>+SUM(BL11:BL14)</f>
        <v>4378</v>
      </c>
      <c r="AJ21" s="782">
        <f>+SUM(AH21:AI21)</f>
        <v>21507</v>
      </c>
      <c r="AL21" s="1232"/>
      <c r="AM21" s="1232"/>
      <c r="AN21" s="1232"/>
      <c r="AO21" s="1232"/>
      <c r="AP21" s="1232"/>
      <c r="AQ21" s="1232"/>
      <c r="AR21" s="1232"/>
      <c r="AS21" s="1232"/>
      <c r="AT21" s="1232"/>
      <c r="AU21" s="1232"/>
      <c r="AV21" s="1232"/>
      <c r="AW21" s="1232"/>
      <c r="AX21" s="1232"/>
      <c r="AY21" s="1232"/>
      <c r="AZ21" s="1232"/>
      <c r="BF21" s="191"/>
      <c r="BG21" s="193"/>
    </row>
    <row r="22" spans="1:61" ht="10.5" customHeight="1">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561"/>
      <c r="AC22" s="611" t="s">
        <v>651</v>
      </c>
      <c r="AD22" s="799">
        <f>+AH22/$AJ22</f>
        <v>0.51967407560208345</v>
      </c>
      <c r="AE22" s="799">
        <f>+AI22/$AJ22</f>
        <v>0.48032592439791655</v>
      </c>
      <c r="AF22" s="176"/>
      <c r="AG22" s="611" t="s">
        <v>651</v>
      </c>
      <c r="AH22" s="782">
        <f>+BM15</f>
        <v>10077</v>
      </c>
      <c r="AI22" s="782">
        <f>+SUM(BM11:BM14)</f>
        <v>9314</v>
      </c>
      <c r="AJ22" s="782">
        <f>+SUM(AH22:AI22)</f>
        <v>19391</v>
      </c>
      <c r="AL22" s="1232"/>
      <c r="AM22" s="1232"/>
      <c r="AN22" s="1232"/>
      <c r="AO22" s="1232"/>
      <c r="AP22" s="1232"/>
      <c r="AQ22" s="1232"/>
      <c r="AR22" s="1232"/>
      <c r="AS22" s="1232"/>
      <c r="AT22" s="1232"/>
      <c r="AU22" s="1232"/>
      <c r="AV22" s="1232"/>
      <c r="AW22" s="1232"/>
      <c r="AX22" s="1232"/>
      <c r="AY22" s="1232"/>
      <c r="AZ22" s="1232"/>
      <c r="BF22" s="191"/>
      <c r="BG22" s="193"/>
    </row>
    <row r="23" spans="1:61" ht="10.5" customHeight="1">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561"/>
      <c r="AG23" s="611" t="s">
        <v>150</v>
      </c>
      <c r="AH23" s="782">
        <f>+SUM(AH21:AH22)</f>
        <v>27206</v>
      </c>
      <c r="AI23" s="782">
        <f>+SUM(AI21:AI22)</f>
        <v>13692</v>
      </c>
      <c r="AJ23" s="782">
        <f>+SUM(AJ21:AJ22)</f>
        <v>40898</v>
      </c>
      <c r="AL23" s="1232"/>
      <c r="AM23" s="1232"/>
      <c r="AN23" s="1232"/>
      <c r="AO23" s="1232"/>
      <c r="AP23" s="1232"/>
      <c r="AQ23" s="1232"/>
      <c r="AR23" s="1232"/>
      <c r="AS23" s="1232"/>
      <c r="AT23" s="1232"/>
      <c r="AU23" s="1232"/>
      <c r="AV23" s="1232"/>
      <c r="AW23" s="1232"/>
      <c r="AX23" s="1232"/>
      <c r="AY23" s="1232"/>
      <c r="AZ23" s="1232"/>
      <c r="BF23" s="191"/>
    </row>
    <row r="24" spans="1:61" ht="10.5" customHeight="1">
      <c r="A24" s="560"/>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561"/>
      <c r="AL24" s="1232"/>
      <c r="AM24" s="1232"/>
      <c r="AN24" s="1232"/>
      <c r="AO24" s="1232"/>
      <c r="AP24" s="1232"/>
      <c r="AQ24" s="1232"/>
      <c r="AR24" s="1232"/>
      <c r="AS24" s="1232"/>
      <c r="AT24" s="1232"/>
      <c r="AU24" s="1232"/>
      <c r="AV24" s="1232"/>
      <c r="AW24" s="1232"/>
      <c r="AX24" s="1232"/>
      <c r="AY24" s="1232"/>
      <c r="AZ24" s="1232"/>
    </row>
    <row r="25" spans="1:61" ht="10.5" customHeight="1">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561"/>
      <c r="AC25" s="157"/>
      <c r="AD25" s="407"/>
      <c r="AE25" s="407"/>
      <c r="AL25" s="1232"/>
      <c r="AM25" s="1232"/>
      <c r="AN25" s="1232"/>
      <c r="AO25" s="1232"/>
      <c r="AP25" s="1232"/>
      <c r="AQ25" s="1232"/>
      <c r="AR25" s="1232"/>
      <c r="AS25" s="1232"/>
      <c r="AT25" s="1232"/>
      <c r="AU25" s="1232"/>
      <c r="AV25" s="1232"/>
      <c r="AW25" s="1232"/>
      <c r="AX25" s="1232"/>
      <c r="AY25" s="1232"/>
      <c r="AZ25" s="1232"/>
      <c r="BG25" s="157"/>
      <c r="BH25" s="191"/>
      <c r="BI25" s="191"/>
    </row>
    <row r="26" spans="1:61">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561"/>
      <c r="AC26" s="157"/>
      <c r="AD26" s="192"/>
      <c r="AE26" s="192"/>
      <c r="BG26" s="157"/>
      <c r="BH26" s="192"/>
      <c r="BI26" s="192"/>
    </row>
    <row r="27" spans="1:61">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561"/>
      <c r="AC27" s="193"/>
      <c r="AD27" s="193"/>
      <c r="AE27" s="193"/>
      <c r="BG27" s="193"/>
      <c r="BH27" s="193"/>
      <c r="BI27" s="193"/>
    </row>
    <row r="28" spans="1:61">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561"/>
      <c r="AC28" s="193"/>
      <c r="AD28" s="193"/>
      <c r="AE28" s="193"/>
      <c r="BG28" s="193"/>
      <c r="BH28" s="193"/>
      <c r="BI28" s="193"/>
    </row>
    <row r="29" spans="1:61">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561"/>
      <c r="AC29" s="193"/>
      <c r="AD29" s="193"/>
      <c r="AE29" s="193"/>
      <c r="BG29" s="193"/>
      <c r="BH29" s="193"/>
      <c r="BI29" s="193"/>
    </row>
    <row r="30" spans="1:61">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561"/>
      <c r="AC30" s="193"/>
      <c r="AD30" s="193"/>
      <c r="AE30" s="193"/>
      <c r="BG30" s="193"/>
      <c r="BH30" s="193"/>
      <c r="BI30" s="193"/>
    </row>
    <row r="31" spans="1:61">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561"/>
      <c r="AC31" s="193"/>
      <c r="AD31" s="193"/>
      <c r="AE31" s="193"/>
      <c r="BG31" s="193"/>
      <c r="BH31" s="193"/>
      <c r="BI31" s="193"/>
    </row>
    <row r="32" spans="1:61">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561"/>
    </row>
    <row r="33" spans="1:38">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561"/>
    </row>
    <row r="34" spans="1:38">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561"/>
    </row>
    <row r="35" spans="1:38">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561"/>
    </row>
    <row r="36" spans="1:38">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561"/>
      <c r="AK36" s="33"/>
      <c r="AL36" s="33"/>
    </row>
    <row r="37" spans="1:38">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561"/>
      <c r="AK37" s="157"/>
      <c r="AL37" s="33"/>
    </row>
    <row r="38" spans="1:38">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561"/>
      <c r="AK38" s="33"/>
      <c r="AL38" s="33"/>
    </row>
    <row r="39" spans="1:38">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561"/>
      <c r="AK39" s="157"/>
      <c r="AL39" s="33"/>
    </row>
    <row r="40" spans="1:38">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561"/>
      <c r="AK40" s="33"/>
      <c r="AL40" s="33"/>
    </row>
    <row r="41" spans="1:38">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561"/>
      <c r="AK41" s="157"/>
      <c r="AL41" s="33"/>
    </row>
    <row r="42" spans="1:38">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561"/>
      <c r="AK42" s="33"/>
      <c r="AL42" s="33"/>
    </row>
    <row r="43" spans="1:38">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561"/>
      <c r="AK43" s="157"/>
      <c r="AL43" s="33"/>
    </row>
    <row r="44" spans="1:38">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561"/>
      <c r="AK44" s="33"/>
      <c r="AL44" s="33"/>
    </row>
    <row r="45" spans="1:38">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561"/>
      <c r="AK45" s="157"/>
      <c r="AL45" s="33"/>
    </row>
    <row r="46" spans="1:38">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561"/>
      <c r="AK46" s="33"/>
      <c r="AL46" s="33"/>
    </row>
    <row r="47" spans="1:38">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561"/>
      <c r="AK47" s="157"/>
      <c r="AL47" s="33"/>
    </row>
    <row r="48" spans="1:38">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561"/>
      <c r="AK48" s="33"/>
      <c r="AL48" s="33"/>
    </row>
    <row r="49" spans="1:38">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561"/>
      <c r="AK49" s="157"/>
      <c r="AL49" s="33"/>
    </row>
    <row r="50" spans="1:38">
      <c r="A50" s="562"/>
      <c r="B50" s="563"/>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4"/>
      <c r="AK50" s="33"/>
      <c r="AL50" s="33"/>
    </row>
    <row r="51" spans="1:38">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K51" s="157"/>
      <c r="AL51" s="33"/>
    </row>
    <row r="52" spans="1:38">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K52" s="33"/>
      <c r="AL52" s="33"/>
    </row>
    <row r="53" spans="1:38">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K53" s="157"/>
      <c r="AL53" s="33"/>
    </row>
    <row r="54" spans="1:38">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K54" s="33"/>
      <c r="AL54" s="33"/>
    </row>
  </sheetData>
  <mergeCells count="7">
    <mergeCell ref="BG7:BN7"/>
    <mergeCell ref="H1:M1"/>
    <mergeCell ref="A1:B1"/>
    <mergeCell ref="B3:M16"/>
    <mergeCell ref="V1:AA1"/>
    <mergeCell ref="O3:AA15"/>
    <mergeCell ref="AL12:AZ25"/>
  </mergeCells>
  <phoneticPr fontId="5"/>
  <conditionalFormatting sqref="AD11:AE11">
    <cfRule type="top10" dxfId="87" priority="7" rank="1"/>
  </conditionalFormatting>
  <conditionalFormatting sqref="AD12:AE12">
    <cfRule type="top10" dxfId="86" priority="6" rank="1"/>
  </conditionalFormatting>
  <conditionalFormatting sqref="AD13:AE13">
    <cfRule type="top10" dxfId="85" priority="5" rank="1"/>
  </conditionalFormatting>
  <conditionalFormatting sqref="AD14:AE14">
    <cfRule type="top10" dxfId="84" priority="4" rank="1"/>
  </conditionalFormatting>
  <conditionalFormatting sqref="AD15:AE15">
    <cfRule type="top10" dxfId="83" priority="3" rank="1"/>
  </conditionalFormatting>
  <conditionalFormatting sqref="AD21:AE21">
    <cfRule type="top10" dxfId="82" priority="2" rank="1"/>
  </conditionalFormatting>
  <conditionalFormatting sqref="AD22:AE22">
    <cfRule type="top10" dxfId="81"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7" max="4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9" tint="0.59999389629810485"/>
  </sheetPr>
  <dimension ref="A1:BN54"/>
  <sheetViews>
    <sheetView showGridLines="0" view="pageBreakPreview" zoomScaleNormal="100" zoomScaleSheetLayoutView="100" workbookViewId="0">
      <selection activeCell="AL12" sqref="AL12"/>
    </sheetView>
  </sheetViews>
  <sheetFormatPr defaultColWidth="10.28515625" defaultRowHeight="10.5"/>
  <cols>
    <col min="1" max="27" width="3.5703125" style="115" customWidth="1"/>
    <col min="28" max="28" width="1.7109375" style="115" customWidth="1"/>
    <col min="29" max="29" width="13.28515625" style="115" customWidth="1"/>
    <col min="30" max="31" width="9.28515625" style="115" customWidth="1"/>
    <col min="32" max="32" width="1.7109375" style="115" customWidth="1"/>
    <col min="33" max="33" width="13.7109375" style="115" customWidth="1"/>
    <col min="34" max="34" width="10.28515625" style="115" bestFit="1" customWidth="1"/>
    <col min="35" max="36" width="8.140625" style="115" customWidth="1"/>
    <col min="37" max="37" width="15.85546875" style="115" bestFit="1" customWidth="1"/>
    <col min="38" max="38" width="7.140625" style="115" bestFit="1" customWidth="1"/>
    <col min="39" max="39" width="5.42578125" style="115" bestFit="1" customWidth="1"/>
    <col min="40" max="41" width="5.42578125" style="115" customWidth="1"/>
    <col min="42" max="42" width="3.42578125" style="115" customWidth="1"/>
    <col min="43" max="45" width="2.85546875" style="115" customWidth="1"/>
    <col min="46" max="46" width="3.28515625" style="115" customWidth="1"/>
    <col min="47" max="52" width="5.42578125" style="115" customWidth="1"/>
    <col min="53" max="53" width="13.7109375" style="115" customWidth="1"/>
    <col min="54" max="54" width="14.140625" style="115" bestFit="1" customWidth="1"/>
    <col min="55" max="57" width="5.42578125" style="115" customWidth="1"/>
    <col min="58" max="58" width="1.42578125" style="157" customWidth="1"/>
    <col min="59" max="59" width="13.28515625" style="115" customWidth="1"/>
    <col min="60" max="61" width="7.5703125" style="115" customWidth="1"/>
    <col min="62" max="62" width="1.7109375" style="115" customWidth="1"/>
    <col min="63" max="63" width="13.7109375" style="115" customWidth="1"/>
    <col min="64" max="66" width="7.5703125" style="115" customWidth="1"/>
    <col min="67" max="16384" width="10.28515625" style="115"/>
  </cols>
  <sheetData>
    <row r="1" spans="1:66" ht="21" customHeight="1" thickBot="1">
      <c r="A1" s="648" t="s">
        <v>684</v>
      </c>
      <c r="B1" s="648"/>
      <c r="C1" s="648" t="s">
        <v>685</v>
      </c>
      <c r="D1" s="556"/>
      <c r="E1" s="556"/>
      <c r="F1" s="556"/>
      <c r="G1" s="556"/>
      <c r="H1" s="556"/>
      <c r="I1" s="606"/>
      <c r="J1" s="556"/>
      <c r="K1" s="556"/>
      <c r="L1" s="556"/>
      <c r="M1" s="556"/>
      <c r="N1" s="556"/>
      <c r="O1" s="556"/>
      <c r="P1" s="556"/>
      <c r="Q1" s="556"/>
      <c r="R1" s="556"/>
      <c r="S1" s="556"/>
      <c r="T1" s="556"/>
      <c r="U1" s="556"/>
      <c r="V1" s="1222" t="s">
        <v>559</v>
      </c>
      <c r="W1" s="1222"/>
      <c r="X1" s="1222"/>
      <c r="Y1" s="1222"/>
      <c r="Z1" s="1222"/>
      <c r="AA1" s="1222"/>
      <c r="AC1" s="115" t="s">
        <v>686</v>
      </c>
    </row>
    <row r="3" spans="1:66" ht="10.5" customHeight="1">
      <c r="A3" s="193"/>
      <c r="B3" s="1238" t="s">
        <v>877</v>
      </c>
      <c r="C3" s="1238"/>
      <c r="D3" s="1238"/>
      <c r="E3" s="1238"/>
      <c r="F3" s="1238"/>
      <c r="G3" s="1238"/>
      <c r="H3" s="1238"/>
      <c r="I3" s="1238"/>
      <c r="J3" s="1238"/>
      <c r="K3" s="1238"/>
      <c r="L3" s="1238"/>
      <c r="M3" s="1238"/>
      <c r="O3" s="1223"/>
      <c r="P3" s="1224"/>
      <c r="Q3" s="1224"/>
      <c r="R3" s="1224"/>
      <c r="S3" s="1224"/>
      <c r="T3" s="1224"/>
      <c r="U3" s="1224"/>
      <c r="V3" s="1224"/>
      <c r="W3" s="1224"/>
      <c r="X3" s="1224"/>
      <c r="Y3" s="1224"/>
      <c r="Z3" s="1224"/>
      <c r="AA3" s="1225"/>
      <c r="AC3" s="115" t="s">
        <v>648</v>
      </c>
      <c r="AG3" s="115" t="s">
        <v>649</v>
      </c>
      <c r="AL3" s="115" t="s">
        <v>728</v>
      </c>
    </row>
    <row r="4" spans="1:66" ht="10.5" customHeight="1">
      <c r="A4" s="193"/>
      <c r="B4" s="1238"/>
      <c r="C4" s="1238"/>
      <c r="D4" s="1238"/>
      <c r="E4" s="1238"/>
      <c r="F4" s="1238"/>
      <c r="G4" s="1238"/>
      <c r="H4" s="1238"/>
      <c r="I4" s="1238"/>
      <c r="J4" s="1238"/>
      <c r="K4" s="1238"/>
      <c r="L4" s="1238"/>
      <c r="M4" s="1238"/>
      <c r="O4" s="1226"/>
      <c r="P4" s="1227"/>
      <c r="Q4" s="1227"/>
      <c r="R4" s="1227"/>
      <c r="S4" s="1227"/>
      <c r="T4" s="1227"/>
      <c r="U4" s="1227"/>
      <c r="V4" s="1227"/>
      <c r="W4" s="1227"/>
      <c r="X4" s="1227"/>
      <c r="Y4" s="1227"/>
      <c r="Z4" s="1227"/>
      <c r="AA4" s="1228"/>
      <c r="AL4" s="115" t="str">
        <f>CONCATENATE("従業員の男女別構成（岐阜市在住）をみると、全体では男性が",TEXT(AD6,"0.0％"),"、女性が",TEXT(AE6,"0.0％"),"の結果となった。")</f>
        <v>従業員の男女別構成（岐阜市在住）をみると、全体では男性が48.4%、女性が51.6%の結果となった。</v>
      </c>
    </row>
    <row r="5" spans="1:66" ht="10.5" customHeight="1">
      <c r="A5" s="193"/>
      <c r="B5" s="1238"/>
      <c r="C5" s="1238"/>
      <c r="D5" s="1238"/>
      <c r="E5" s="1238"/>
      <c r="F5" s="1238"/>
      <c r="G5" s="1238"/>
      <c r="H5" s="1238"/>
      <c r="I5" s="1238"/>
      <c r="J5" s="1238"/>
      <c r="K5" s="1238"/>
      <c r="L5" s="1238"/>
      <c r="M5" s="1238"/>
      <c r="O5" s="1226"/>
      <c r="P5" s="1227"/>
      <c r="Q5" s="1227"/>
      <c r="R5" s="1227"/>
      <c r="S5" s="1227"/>
      <c r="T5" s="1227"/>
      <c r="U5" s="1227"/>
      <c r="V5" s="1227"/>
      <c r="W5" s="1227"/>
      <c r="X5" s="1227"/>
      <c r="Y5" s="1227"/>
      <c r="Z5" s="1227"/>
      <c r="AA5" s="1228"/>
      <c r="AC5" s="610" t="s">
        <v>160</v>
      </c>
      <c r="AD5" s="610" t="s">
        <v>158</v>
      </c>
      <c r="AE5" s="610" t="s">
        <v>159</v>
      </c>
      <c r="AG5" s="610" t="s">
        <v>643</v>
      </c>
      <c r="AH5" s="610" t="s">
        <v>158</v>
      </c>
      <c r="AI5" s="610" t="s">
        <v>159</v>
      </c>
      <c r="AJ5" s="610" t="s">
        <v>150</v>
      </c>
      <c r="AL5" s="115" t="s">
        <v>729</v>
      </c>
      <c r="BF5" s="128"/>
      <c r="BG5" s="157"/>
    </row>
    <row r="6" spans="1:66" ht="10.5" customHeight="1">
      <c r="A6" s="193"/>
      <c r="B6" s="1238"/>
      <c r="C6" s="1238"/>
      <c r="D6" s="1238"/>
      <c r="E6" s="1238"/>
      <c r="F6" s="1238"/>
      <c r="G6" s="1238"/>
      <c r="H6" s="1238"/>
      <c r="I6" s="1238"/>
      <c r="J6" s="1238"/>
      <c r="K6" s="1238"/>
      <c r="L6" s="1238"/>
      <c r="M6" s="1238"/>
      <c r="O6" s="1226"/>
      <c r="P6" s="1227"/>
      <c r="Q6" s="1227"/>
      <c r="R6" s="1227"/>
      <c r="S6" s="1227"/>
      <c r="T6" s="1227"/>
      <c r="U6" s="1227"/>
      <c r="V6" s="1227"/>
      <c r="W6" s="1227"/>
      <c r="X6" s="1227"/>
      <c r="Y6" s="1227"/>
      <c r="Z6" s="1227"/>
      <c r="AA6" s="1228"/>
      <c r="AC6" s="611" t="s">
        <v>644</v>
      </c>
      <c r="AD6" s="780">
        <f>+AH6/$AJ6</f>
        <v>0.48356783403512377</v>
      </c>
      <c r="AE6" s="780">
        <f>+AI6/$AJ6</f>
        <v>0.51643216596487629</v>
      </c>
      <c r="AF6" s="176"/>
      <c r="AG6" s="611" t="s">
        <v>644</v>
      </c>
      <c r="AH6" s="782">
        <f>+BL16</f>
        <v>9417</v>
      </c>
      <c r="AI6" s="782">
        <f>+BM16</f>
        <v>10057</v>
      </c>
      <c r="AJ6" s="782">
        <f>+SUM(AH6:AI6)</f>
        <v>19474</v>
      </c>
      <c r="AL6" s="115" t="s">
        <v>837</v>
      </c>
      <c r="AN6" s="115" t="str">
        <f>IF($BE15=1,"「"&amp;$BG15&amp;"」","")</f>
        <v>「常用従業員」</v>
      </c>
      <c r="AO6" s="115" t="str">
        <f>IF($BE14=1,"「"&amp;$BG14&amp;"」","")</f>
        <v/>
      </c>
      <c r="AP6" s="115" t="str">
        <f>IF($BE13=1,"「"&amp;$BG13&amp;"」","")</f>
        <v/>
      </c>
      <c r="AQ6" s="115" t="str">
        <f>IF($BE12=1,"「"&amp;$BG12&amp;"」","")</f>
        <v/>
      </c>
      <c r="AR6" s="115" t="str">
        <f>IF($BE11=1,"「"&amp;$BG11&amp;"」","")</f>
        <v/>
      </c>
      <c r="AU6" s="115" t="s">
        <v>755</v>
      </c>
      <c r="AY6" s="115" t="str">
        <f>IF($BE15=0,"「"&amp;$BG15&amp;"」","")</f>
        <v/>
      </c>
      <c r="AZ6" s="115" t="str">
        <f>IF($BE14=0,"「"&amp;$BG14&amp;"」","")</f>
        <v>「パートタイマー」</v>
      </c>
      <c r="BA6" s="115" t="str">
        <f>IF($BE13=0,"「"&amp;$BG13&amp;"」","")</f>
        <v>「臨時従業員」</v>
      </c>
      <c r="BB6" s="115" t="str">
        <f>IF($BE12=0,"「"&amp;$BG12&amp;"」","")</f>
        <v>「派遣従業員」</v>
      </c>
      <c r="BC6" s="115" t="str">
        <f>IF($BE11=0,"「"&amp;$BG11&amp;"」","")</f>
        <v>「その他従業員」</v>
      </c>
      <c r="BD6" s="115" t="s">
        <v>756</v>
      </c>
      <c r="BF6" s="191"/>
      <c r="BG6" s="157"/>
    </row>
    <row r="7" spans="1:66" ht="10.5" customHeight="1">
      <c r="A7" s="193"/>
      <c r="B7" s="1238"/>
      <c r="C7" s="1238"/>
      <c r="D7" s="1238"/>
      <c r="E7" s="1238"/>
      <c r="F7" s="1238"/>
      <c r="G7" s="1238"/>
      <c r="H7" s="1238"/>
      <c r="I7" s="1238"/>
      <c r="J7" s="1238"/>
      <c r="K7" s="1238"/>
      <c r="L7" s="1238"/>
      <c r="M7" s="1238"/>
      <c r="O7" s="1226"/>
      <c r="P7" s="1227"/>
      <c r="Q7" s="1227"/>
      <c r="R7" s="1227"/>
      <c r="S7" s="1227"/>
      <c r="T7" s="1227"/>
      <c r="U7" s="1227"/>
      <c r="V7" s="1227"/>
      <c r="W7" s="1227"/>
      <c r="X7" s="1227"/>
      <c r="Y7" s="1227"/>
      <c r="Z7" s="1227"/>
      <c r="AA7" s="1228"/>
      <c r="AL7" s="115" t="str">
        <f>CONCATENATE(AL6,AN6,AO6,AP6,AQ6,AR6,AU6,AY6,AZ6,BA6,BB6,BC6,BD6)</f>
        <v>雇用形態別では、「常用従業員」において男性の割合が高く、「パートタイマー」「臨時従業員」「派遣従業員」「その他従業員」においては女性の割合が高い。</v>
      </c>
      <c r="BG7" s="1233" t="s">
        <v>443</v>
      </c>
      <c r="BH7" s="1233"/>
      <c r="BI7" s="1233"/>
      <c r="BJ7" s="1233"/>
      <c r="BK7" s="1233"/>
      <c r="BL7" s="1233"/>
      <c r="BM7" s="1233"/>
      <c r="BN7" s="1233"/>
    </row>
    <row r="8" spans="1:66" ht="10.5" customHeight="1">
      <c r="A8" s="193"/>
      <c r="B8" s="1238"/>
      <c r="C8" s="1238"/>
      <c r="D8" s="1238"/>
      <c r="E8" s="1238"/>
      <c r="F8" s="1238"/>
      <c r="G8" s="1238"/>
      <c r="H8" s="1238"/>
      <c r="I8" s="1238"/>
      <c r="J8" s="1238"/>
      <c r="K8" s="1238"/>
      <c r="L8" s="1238"/>
      <c r="M8" s="1238"/>
      <c r="O8" s="1226"/>
      <c r="P8" s="1227"/>
      <c r="Q8" s="1227"/>
      <c r="R8" s="1227"/>
      <c r="S8" s="1227"/>
      <c r="T8" s="1227"/>
      <c r="U8" s="1227"/>
      <c r="V8" s="1227"/>
      <c r="W8" s="1227"/>
      <c r="X8" s="1227"/>
      <c r="Y8" s="1227"/>
      <c r="Z8" s="1227"/>
      <c r="AA8" s="1228"/>
      <c r="AC8" s="115" t="s">
        <v>161</v>
      </c>
      <c r="AG8" s="115" t="s">
        <v>162</v>
      </c>
      <c r="AL8" s="115" t="s">
        <v>730</v>
      </c>
      <c r="BG8" s="115" t="s">
        <v>161</v>
      </c>
      <c r="BK8" s="115" t="s">
        <v>162</v>
      </c>
    </row>
    <row r="9" spans="1:66" ht="11.25" customHeight="1" thickBot="1">
      <c r="A9" s="193"/>
      <c r="B9" s="1238"/>
      <c r="C9" s="1238"/>
      <c r="D9" s="1238"/>
      <c r="E9" s="1238"/>
      <c r="F9" s="1238"/>
      <c r="G9" s="1238"/>
      <c r="H9" s="1238"/>
      <c r="I9" s="1238"/>
      <c r="J9" s="1238"/>
      <c r="K9" s="1238"/>
      <c r="L9" s="1238"/>
      <c r="M9" s="1238"/>
      <c r="O9" s="1226"/>
      <c r="P9" s="1227"/>
      <c r="Q9" s="1227"/>
      <c r="R9" s="1227"/>
      <c r="S9" s="1227"/>
      <c r="T9" s="1227"/>
      <c r="U9" s="1227"/>
      <c r="V9" s="1227"/>
      <c r="W9" s="1227"/>
      <c r="X9" s="1227"/>
      <c r="Y9" s="1227"/>
      <c r="Z9" s="1227"/>
      <c r="AA9" s="1228"/>
      <c r="AL9" s="115" t="str">
        <f>CONCATENATE("男性・女性の全従業員のうち常用従業員の割合は、男性は",TEXT(AD21,"#.#％"),"(前年",TEXT(BB13,"0.0％"),"）と",TEXT(ABS((AD21-BB13)*100),"0.0"),"ポイント",IF(AD21-BB13&gt;0,"増","減"),"、女性は",TEXT(AD22,"#.#％"),"(前年",TEXT(BB14,"0.0％"),"）と",TEXT(ABS((AD22-BB14)*100),"0.0"),"ポイント",IF(AD22-BB14&gt;0,"増","減"),"となった。")</f>
        <v>男性・女性の全従業員のうち常用従業員の割合は、男性は77.8%(前年82.6%）と4.8ポイント減、女性は53.3%(前年53.5%）と0.2ポイント減となった。</v>
      </c>
    </row>
    <row r="10" spans="1:66" ht="11.25" customHeight="1" thickBot="1">
      <c r="A10" s="193"/>
      <c r="B10" s="1238"/>
      <c r="C10" s="1238"/>
      <c r="D10" s="1238"/>
      <c r="E10" s="1238"/>
      <c r="F10" s="1238"/>
      <c r="G10" s="1238"/>
      <c r="H10" s="1238"/>
      <c r="I10" s="1238"/>
      <c r="J10" s="1238"/>
      <c r="K10" s="1238"/>
      <c r="L10" s="1238"/>
      <c r="M10" s="1238"/>
      <c r="O10" s="1226"/>
      <c r="P10" s="1227"/>
      <c r="Q10" s="1227"/>
      <c r="R10" s="1227"/>
      <c r="S10" s="1227"/>
      <c r="T10" s="1227"/>
      <c r="U10" s="1227"/>
      <c r="V10" s="1227"/>
      <c r="W10" s="1227"/>
      <c r="X10" s="1227"/>
      <c r="Y10" s="1227"/>
      <c r="Z10" s="1227"/>
      <c r="AA10" s="1228"/>
      <c r="AC10" s="610" t="s">
        <v>183</v>
      </c>
      <c r="AD10" s="610" t="s">
        <v>158</v>
      </c>
      <c r="AE10" s="610" t="s">
        <v>159</v>
      </c>
      <c r="AG10" s="610" t="s">
        <v>183</v>
      </c>
      <c r="AH10" s="610" t="s">
        <v>158</v>
      </c>
      <c r="AI10" s="610" t="s">
        <v>159</v>
      </c>
      <c r="AJ10" s="610" t="s">
        <v>150</v>
      </c>
      <c r="AL10" s="1041"/>
      <c r="AM10" s="1040"/>
      <c r="AN10" s="1043"/>
      <c r="AO10" s="1043"/>
      <c r="AP10" s="1043"/>
      <c r="AQ10" s="1041"/>
      <c r="AU10" s="1042"/>
      <c r="BF10" s="614"/>
      <c r="BG10" s="116" t="s">
        <v>183</v>
      </c>
      <c r="BH10" s="117" t="s">
        <v>158</v>
      </c>
      <c r="BI10" s="119" t="s">
        <v>159</v>
      </c>
      <c r="BK10" s="116" t="s">
        <v>183</v>
      </c>
      <c r="BL10" s="120" t="s">
        <v>158</v>
      </c>
      <c r="BM10" s="129" t="s">
        <v>159</v>
      </c>
      <c r="BN10" s="130" t="s">
        <v>150</v>
      </c>
    </row>
    <row r="11" spans="1:66" ht="10.5" customHeight="1">
      <c r="A11" s="193"/>
      <c r="B11" s="1238"/>
      <c r="C11" s="1238"/>
      <c r="D11" s="1238"/>
      <c r="E11" s="1238"/>
      <c r="F11" s="1238"/>
      <c r="G11" s="1238"/>
      <c r="H11" s="1238"/>
      <c r="I11" s="1238"/>
      <c r="J11" s="1238"/>
      <c r="K11" s="1238"/>
      <c r="L11" s="1238"/>
      <c r="M11" s="1238"/>
      <c r="O11" s="1226"/>
      <c r="P11" s="1227"/>
      <c r="Q11" s="1227"/>
      <c r="R11" s="1227"/>
      <c r="S11" s="1227"/>
      <c r="T11" s="1227"/>
      <c r="U11" s="1227"/>
      <c r="V11" s="1227"/>
      <c r="W11" s="1227"/>
      <c r="X11" s="1227"/>
      <c r="Y11" s="1227"/>
      <c r="Z11" s="1227"/>
      <c r="AA11" s="1228"/>
      <c r="AC11" s="611" t="s">
        <v>656</v>
      </c>
      <c r="AD11" s="799">
        <f>BH15</f>
        <v>0.57735938238537887</v>
      </c>
      <c r="AE11" s="799">
        <f>BI15</f>
        <v>0.42264061761462107</v>
      </c>
      <c r="AG11" s="611" t="s">
        <v>656</v>
      </c>
      <c r="AH11" s="782">
        <f>BL15</f>
        <v>7329</v>
      </c>
      <c r="AI11" s="782">
        <f>BM15</f>
        <v>5365</v>
      </c>
      <c r="AJ11" s="782">
        <f>BN15</f>
        <v>12694</v>
      </c>
      <c r="AL11" s="115" t="s">
        <v>757</v>
      </c>
      <c r="BA11" s="115" t="s">
        <v>758</v>
      </c>
      <c r="BE11" s="115">
        <f>IF(BH11&gt;0.5,1,0)</f>
        <v>0</v>
      </c>
      <c r="BF11" s="615"/>
      <c r="BG11" s="131" t="s">
        <v>652</v>
      </c>
      <c r="BH11" s="143">
        <f t="shared" ref="BH11:BI15" si="0">+BL11/$BN11</f>
        <v>0.40298507462686567</v>
      </c>
      <c r="BI11" s="145">
        <f t="shared" si="0"/>
        <v>0.59701492537313428</v>
      </c>
      <c r="BK11" s="131" t="s">
        <v>652</v>
      </c>
      <c r="BL11" s="180">
        <f>+集計･資料!W$32</f>
        <v>108</v>
      </c>
      <c r="BM11" s="138">
        <f>+集計･資料!AD$32</f>
        <v>160</v>
      </c>
      <c r="BN11" s="139">
        <f>SUM(BL11:BM11)</f>
        <v>268</v>
      </c>
    </row>
    <row r="12" spans="1:66" ht="10.5" customHeight="1">
      <c r="A12" s="193"/>
      <c r="B12" s="1238"/>
      <c r="C12" s="1238"/>
      <c r="D12" s="1238"/>
      <c r="E12" s="1238"/>
      <c r="F12" s="1238"/>
      <c r="G12" s="1238"/>
      <c r="H12" s="1238"/>
      <c r="I12" s="1238"/>
      <c r="J12" s="1238"/>
      <c r="K12" s="1238"/>
      <c r="L12" s="1238"/>
      <c r="M12" s="1238"/>
      <c r="O12" s="1226"/>
      <c r="P12" s="1227"/>
      <c r="Q12" s="1227"/>
      <c r="R12" s="1227"/>
      <c r="S12" s="1227"/>
      <c r="T12" s="1227"/>
      <c r="U12" s="1227"/>
      <c r="V12" s="1227"/>
      <c r="W12" s="1227"/>
      <c r="X12" s="1227"/>
      <c r="Y12" s="1227"/>
      <c r="Z12" s="1227"/>
      <c r="AA12" s="1228"/>
      <c r="AC12" s="611" t="s">
        <v>561</v>
      </c>
      <c r="AD12" s="799">
        <f>BH14</f>
        <v>0.30356294536817102</v>
      </c>
      <c r="AE12" s="799">
        <f>BI14</f>
        <v>0.69643705463182903</v>
      </c>
      <c r="AF12" s="179"/>
      <c r="AG12" s="611" t="s">
        <v>110</v>
      </c>
      <c r="AH12" s="782">
        <f>BL14</f>
        <v>1917</v>
      </c>
      <c r="AI12" s="782">
        <f>BM14</f>
        <v>4398</v>
      </c>
      <c r="AJ12" s="782">
        <f>BN14</f>
        <v>6315</v>
      </c>
      <c r="AL12" s="115" t="str">
        <f>CONCATENATE("※全従業員の岐阜市在住割合は、全体",TEXT('2（問2）'!AJ6,"#,###"),"人のうち岐阜市",TEXT(AJ6,"#,###人"),"（",TEXT(AJ6/'2（問2）'!AJ6,"0.0%"),"）","であった。（一部の事業所で未回答あり、最終項の資料・集計より参照）")</f>
        <v>※全従業員の岐阜市在住割合は、全体40,898人のうち岐阜市19,474人（47.6%）であった。（一部の事業所で未回答あり、最終項の資料・集計より参照）</v>
      </c>
      <c r="BA12" s="610" t="s">
        <v>182</v>
      </c>
      <c r="BB12" s="610" t="s">
        <v>656</v>
      </c>
      <c r="BE12" s="115">
        <f>IF(BH12&gt;0.5,1,0)</f>
        <v>0</v>
      </c>
      <c r="BF12" s="615"/>
      <c r="BG12" s="181" t="s">
        <v>653</v>
      </c>
      <c r="BH12" s="143">
        <f t="shared" si="0"/>
        <v>0.26168224299065418</v>
      </c>
      <c r="BI12" s="145">
        <f t="shared" si="0"/>
        <v>0.73831775700934577</v>
      </c>
      <c r="BJ12" s="179"/>
      <c r="BK12" s="181" t="s">
        <v>653</v>
      </c>
      <c r="BL12" s="182">
        <f>+集計･資料!V$32</f>
        <v>28</v>
      </c>
      <c r="BM12" s="183">
        <f>+集計･資料!AC$32</f>
        <v>79</v>
      </c>
      <c r="BN12" s="149">
        <f>SUM(BL12:BM12)</f>
        <v>107</v>
      </c>
    </row>
    <row r="13" spans="1:66" ht="10.5" customHeight="1">
      <c r="A13" s="193"/>
      <c r="B13" s="1238"/>
      <c r="C13" s="1238"/>
      <c r="D13" s="1238"/>
      <c r="E13" s="1238"/>
      <c r="F13" s="1238"/>
      <c r="G13" s="1238"/>
      <c r="H13" s="1238"/>
      <c r="I13" s="1238"/>
      <c r="J13" s="1238"/>
      <c r="K13" s="1238"/>
      <c r="L13" s="1238"/>
      <c r="M13" s="1238"/>
      <c r="O13" s="1226"/>
      <c r="P13" s="1227"/>
      <c r="Q13" s="1227"/>
      <c r="R13" s="1227"/>
      <c r="S13" s="1227"/>
      <c r="T13" s="1227"/>
      <c r="U13" s="1227"/>
      <c r="V13" s="1227"/>
      <c r="W13" s="1227"/>
      <c r="X13" s="1227"/>
      <c r="Y13" s="1227"/>
      <c r="Z13" s="1227"/>
      <c r="AA13" s="1228"/>
      <c r="AC13" s="611" t="s">
        <v>654</v>
      </c>
      <c r="AD13" s="799">
        <f>BH13</f>
        <v>0.3888888888888889</v>
      </c>
      <c r="AE13" s="799">
        <f>BI13</f>
        <v>0.61111111111111116</v>
      </c>
      <c r="AF13" s="179"/>
      <c r="AG13" s="611" t="s">
        <v>654</v>
      </c>
      <c r="AH13" s="782">
        <f>BL13</f>
        <v>35</v>
      </c>
      <c r="AI13" s="782">
        <f>BM13</f>
        <v>55</v>
      </c>
      <c r="AJ13" s="782">
        <f>BN13</f>
        <v>90</v>
      </c>
      <c r="AM13" s="1038"/>
      <c r="AN13" s="1038"/>
      <c r="AO13" s="1038"/>
      <c r="AP13" s="1038"/>
      <c r="AQ13" s="1038"/>
      <c r="AR13" s="1038"/>
      <c r="AS13" s="1038"/>
      <c r="AT13" s="1038"/>
      <c r="AU13" s="1038"/>
      <c r="AV13" s="1038"/>
      <c r="AW13" s="1038"/>
      <c r="AX13" s="1038"/>
      <c r="AY13" s="1038"/>
      <c r="AZ13" s="1038"/>
      <c r="BA13" s="611" t="s">
        <v>759</v>
      </c>
      <c r="BB13" s="799">
        <v>0.82599999999999996</v>
      </c>
      <c r="BE13" s="115">
        <f>IF(BH13&gt;0.5,1,0)</f>
        <v>0</v>
      </c>
      <c r="BF13" s="615"/>
      <c r="BG13" s="181" t="s">
        <v>654</v>
      </c>
      <c r="BH13" s="143">
        <f t="shared" si="0"/>
        <v>0.3888888888888889</v>
      </c>
      <c r="BI13" s="145">
        <f t="shared" si="0"/>
        <v>0.61111111111111116</v>
      </c>
      <c r="BJ13" s="179"/>
      <c r="BK13" s="181" t="s">
        <v>654</v>
      </c>
      <c r="BL13" s="182">
        <f>+集計･資料!U$32</f>
        <v>35</v>
      </c>
      <c r="BM13" s="183">
        <f>+集計･資料!AB$32</f>
        <v>55</v>
      </c>
      <c r="BN13" s="149">
        <f>SUM(BL13:BM13)</f>
        <v>90</v>
      </c>
    </row>
    <row r="14" spans="1:66" ht="10.5" customHeight="1">
      <c r="A14" s="193"/>
      <c r="B14" s="1238"/>
      <c r="C14" s="1238"/>
      <c r="D14" s="1238"/>
      <c r="E14" s="1238"/>
      <c r="F14" s="1238"/>
      <c r="G14" s="1238"/>
      <c r="H14" s="1238"/>
      <c r="I14" s="1238"/>
      <c r="J14" s="1238"/>
      <c r="K14" s="1238"/>
      <c r="L14" s="1238"/>
      <c r="M14" s="1238"/>
      <c r="O14" s="1226"/>
      <c r="P14" s="1227"/>
      <c r="Q14" s="1227"/>
      <c r="R14" s="1227"/>
      <c r="S14" s="1227"/>
      <c r="T14" s="1227"/>
      <c r="U14" s="1227"/>
      <c r="V14" s="1227"/>
      <c r="W14" s="1227"/>
      <c r="X14" s="1227"/>
      <c r="Y14" s="1227"/>
      <c r="Z14" s="1227"/>
      <c r="AA14" s="1228"/>
      <c r="AC14" s="611" t="s">
        <v>653</v>
      </c>
      <c r="AD14" s="799">
        <f>BH12</f>
        <v>0.26168224299065418</v>
      </c>
      <c r="AE14" s="799">
        <f>BI12</f>
        <v>0.73831775700934577</v>
      </c>
      <c r="AF14" s="179"/>
      <c r="AG14" s="611" t="s">
        <v>653</v>
      </c>
      <c r="AH14" s="782">
        <f>BL12</f>
        <v>28</v>
      </c>
      <c r="AI14" s="782">
        <f>BM12</f>
        <v>79</v>
      </c>
      <c r="AJ14" s="782">
        <f>BN12</f>
        <v>107</v>
      </c>
      <c r="AL14" s="1039" t="s">
        <v>768</v>
      </c>
      <c r="AM14" s="1040"/>
      <c r="AN14" s="1040"/>
      <c r="AO14" s="1040"/>
      <c r="AP14" s="1040"/>
      <c r="AQ14" s="1040"/>
      <c r="AR14" s="1040"/>
      <c r="AS14" s="1040"/>
      <c r="AT14" s="1040"/>
      <c r="AU14" s="1040"/>
      <c r="AV14" s="1040"/>
      <c r="AW14" s="1040"/>
      <c r="AX14" s="1040"/>
      <c r="AY14" s="1040"/>
      <c r="AZ14" s="1040"/>
      <c r="BA14" s="611" t="s">
        <v>760</v>
      </c>
      <c r="BB14" s="799">
        <v>0.53500000000000003</v>
      </c>
      <c r="BE14" s="115">
        <f>IF(BH14&gt;0.5,1,0)</f>
        <v>0</v>
      </c>
      <c r="BF14" s="615"/>
      <c r="BG14" s="181" t="s">
        <v>561</v>
      </c>
      <c r="BH14" s="143">
        <f t="shared" si="0"/>
        <v>0.30356294536817102</v>
      </c>
      <c r="BI14" s="145">
        <f t="shared" si="0"/>
        <v>0.69643705463182903</v>
      </c>
      <c r="BJ14" s="179"/>
      <c r="BK14" s="181" t="s">
        <v>561</v>
      </c>
      <c r="BL14" s="182">
        <f>+集計･資料!S$32+集計･資料!T$32</f>
        <v>1917</v>
      </c>
      <c r="BM14" s="183">
        <f>+集計･資料!Z$32+集計･資料!AA$32</f>
        <v>4398</v>
      </c>
      <c r="BN14" s="149">
        <f>SUM(BL14:BM14)</f>
        <v>6315</v>
      </c>
    </row>
    <row r="15" spans="1:66" ht="11.25" customHeight="1" thickBot="1">
      <c r="A15" s="193"/>
      <c r="B15" s="1238"/>
      <c r="C15" s="1238"/>
      <c r="D15" s="1238"/>
      <c r="E15" s="1238"/>
      <c r="F15" s="1238"/>
      <c r="G15" s="1238"/>
      <c r="H15" s="1238"/>
      <c r="I15" s="1238"/>
      <c r="J15" s="1238"/>
      <c r="K15" s="1238"/>
      <c r="L15" s="1238"/>
      <c r="M15" s="1238"/>
      <c r="O15" s="1229"/>
      <c r="P15" s="1230"/>
      <c r="Q15" s="1230"/>
      <c r="R15" s="1230"/>
      <c r="S15" s="1230"/>
      <c r="T15" s="1230"/>
      <c r="U15" s="1230"/>
      <c r="V15" s="1230"/>
      <c r="W15" s="1230"/>
      <c r="X15" s="1230"/>
      <c r="Y15" s="1230"/>
      <c r="Z15" s="1230"/>
      <c r="AA15" s="1231"/>
      <c r="AC15" s="611" t="s">
        <v>652</v>
      </c>
      <c r="AD15" s="799">
        <f>BH11</f>
        <v>0.40298507462686567</v>
      </c>
      <c r="AE15" s="799">
        <f>BI11</f>
        <v>0.59701492537313428</v>
      </c>
      <c r="AF15" s="179"/>
      <c r="AG15" s="611" t="s">
        <v>652</v>
      </c>
      <c r="AH15" s="782">
        <f>BL11</f>
        <v>108</v>
      </c>
      <c r="AI15" s="782">
        <f>BM11</f>
        <v>160</v>
      </c>
      <c r="AJ15" s="782">
        <f>BN11</f>
        <v>268</v>
      </c>
      <c r="AL15" s="1239" t="str">
        <f>CONCATENATE("　",AL4,CHAR(10),"　",AL7,CHAR(10),"　",AL9,CHAR(10),AL12)</f>
        <v>　従業員の男女別構成（岐阜市在住）をみると、全体では男性が48.4%、女性が51.6%の結果となった。
　雇用形態別では、「常用従業員」において男性の割合が高く、「パートタイマー」「臨時従業員」「派遣従業員」「その他従業員」においては女性の割合が高い。
　男性・女性の全従業員のうち常用従業員の割合は、男性は77.8%(前年82.6%）と4.8ポイント減、女性は53.3%(前年53.5%）と0.2ポイント減となった。
※全従業員の岐阜市在住割合は、全体40,898人のうち岐阜市19,474人（47.6%）であった。（一部の事業所で未回答あり、最終項の資料・集計より参照）</v>
      </c>
      <c r="AM15" s="1239"/>
      <c r="AN15" s="1239"/>
      <c r="AO15" s="1239"/>
      <c r="AP15" s="1239"/>
      <c r="AQ15" s="1239"/>
      <c r="AR15" s="1239"/>
      <c r="AS15" s="1239"/>
      <c r="AT15" s="1239"/>
      <c r="AU15" s="1239"/>
      <c r="AV15" s="1239"/>
      <c r="AW15" s="1239"/>
      <c r="AX15" s="1040"/>
      <c r="AY15" s="1040"/>
      <c r="AZ15" s="1040"/>
      <c r="BE15" s="115">
        <f>IF(BH15&gt;0.5,1,0)</f>
        <v>1</v>
      </c>
      <c r="BF15" s="615"/>
      <c r="BG15" s="123" t="s">
        <v>656</v>
      </c>
      <c r="BH15" s="150">
        <f t="shared" si="0"/>
        <v>0.57735938238537887</v>
      </c>
      <c r="BI15" s="152">
        <f t="shared" si="0"/>
        <v>0.42264061761462107</v>
      </c>
      <c r="BJ15" s="179"/>
      <c r="BK15" s="185" t="s">
        <v>656</v>
      </c>
      <c r="BL15" s="186">
        <f>+集計･資料!R$32</f>
        <v>7329</v>
      </c>
      <c r="BM15" s="187">
        <f>+集計･資料!Y$32</f>
        <v>5365</v>
      </c>
      <c r="BN15" s="156">
        <f>SUM(BL15:BM15)</f>
        <v>12694</v>
      </c>
    </row>
    <row r="16" spans="1:66" ht="11.25" customHeight="1" thickBot="1">
      <c r="B16" s="1238"/>
      <c r="C16" s="1238"/>
      <c r="D16" s="1238"/>
      <c r="E16" s="1238"/>
      <c r="F16" s="1238"/>
      <c r="G16" s="1238"/>
      <c r="H16" s="1238"/>
      <c r="I16" s="1238"/>
      <c r="J16" s="1238"/>
      <c r="K16" s="1238"/>
      <c r="L16" s="1238"/>
      <c r="M16" s="1238"/>
      <c r="O16" s="193"/>
      <c r="P16" s="193"/>
      <c r="Q16" s="193"/>
      <c r="R16" s="193"/>
      <c r="S16" s="193"/>
      <c r="T16" s="193"/>
      <c r="U16" s="193"/>
      <c r="V16" s="193"/>
      <c r="W16" s="193"/>
      <c r="X16" s="193"/>
      <c r="Y16" s="193"/>
      <c r="Z16" s="193"/>
      <c r="AA16" s="193"/>
      <c r="AF16" s="179"/>
      <c r="AG16" s="611" t="s">
        <v>150</v>
      </c>
      <c r="AH16" s="782">
        <f>+SUM(AH11:AH15)</f>
        <v>9417</v>
      </c>
      <c r="AI16" s="782">
        <f>+SUM(AI11:AI15)</f>
        <v>10057</v>
      </c>
      <c r="AJ16" s="782">
        <f>+SUM(AJ11:AJ15)</f>
        <v>19474</v>
      </c>
      <c r="AL16" s="1239"/>
      <c r="AM16" s="1239"/>
      <c r="AN16" s="1239"/>
      <c r="AO16" s="1239"/>
      <c r="AP16" s="1239"/>
      <c r="AQ16" s="1239"/>
      <c r="AR16" s="1239"/>
      <c r="AS16" s="1239"/>
      <c r="AT16" s="1239"/>
      <c r="AU16" s="1239"/>
      <c r="AV16" s="1239"/>
      <c r="AW16" s="1239"/>
      <c r="AX16" s="1040"/>
      <c r="AY16" s="1040"/>
      <c r="AZ16" s="1040"/>
      <c r="BF16" s="191"/>
      <c r="BJ16" s="179"/>
      <c r="BK16" s="158" t="s">
        <v>150</v>
      </c>
      <c r="BL16" s="188">
        <f>+SUM(BL11:BL15)</f>
        <v>9417</v>
      </c>
      <c r="BM16" s="189">
        <f>+SUM(BM11:BM15)</f>
        <v>10057</v>
      </c>
      <c r="BN16" s="162">
        <f>+SUM(BN11:BN15)</f>
        <v>19474</v>
      </c>
    </row>
    <row r="17" spans="1:61" ht="10.5" customHeight="1">
      <c r="A17" s="19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L17" s="1239"/>
      <c r="AM17" s="1239"/>
      <c r="AN17" s="1239"/>
      <c r="AO17" s="1239"/>
      <c r="AP17" s="1239"/>
      <c r="AQ17" s="1239"/>
      <c r="AR17" s="1239"/>
      <c r="AS17" s="1239"/>
      <c r="AT17" s="1239"/>
      <c r="AU17" s="1239"/>
      <c r="AV17" s="1239"/>
      <c r="AW17" s="1239"/>
      <c r="AX17" s="1040"/>
      <c r="AY17" s="1040"/>
      <c r="AZ17" s="1040"/>
    </row>
    <row r="18" spans="1:61" ht="10.5" customHeight="1">
      <c r="A18" s="557"/>
      <c r="B18" s="558"/>
      <c r="C18" s="558"/>
      <c r="D18" s="558"/>
      <c r="E18" s="558"/>
      <c r="F18" s="558"/>
      <c r="G18" s="558"/>
      <c r="H18" s="558"/>
      <c r="I18" s="558"/>
      <c r="J18" s="558"/>
      <c r="K18" s="558"/>
      <c r="L18" s="558"/>
      <c r="M18" s="558"/>
      <c r="N18" s="558"/>
      <c r="O18" s="558"/>
      <c r="P18" s="558"/>
      <c r="Q18" s="558"/>
      <c r="R18" s="558"/>
      <c r="S18" s="558"/>
      <c r="T18" s="558"/>
      <c r="U18" s="558"/>
      <c r="V18" s="558"/>
      <c r="W18" s="558"/>
      <c r="X18" s="558"/>
      <c r="Y18" s="558"/>
      <c r="Z18" s="558"/>
      <c r="AA18" s="559"/>
      <c r="AC18" s="115" t="s">
        <v>163</v>
      </c>
      <c r="AG18" s="115" t="s">
        <v>181</v>
      </c>
      <c r="AL18" s="1239"/>
      <c r="AM18" s="1239"/>
      <c r="AN18" s="1239"/>
      <c r="AO18" s="1239"/>
      <c r="AP18" s="1239"/>
      <c r="AQ18" s="1239"/>
      <c r="AR18" s="1239"/>
      <c r="AS18" s="1239"/>
      <c r="AT18" s="1239"/>
      <c r="AU18" s="1239"/>
      <c r="AV18" s="1239"/>
      <c r="AW18" s="1239"/>
      <c r="AX18" s="1040"/>
      <c r="AY18" s="1040"/>
      <c r="AZ18" s="1040"/>
    </row>
    <row r="19" spans="1:61" ht="10.5" customHeight="1">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561"/>
      <c r="AL19" s="1239"/>
      <c r="AM19" s="1239"/>
      <c r="AN19" s="1239"/>
      <c r="AO19" s="1239"/>
      <c r="AP19" s="1239"/>
      <c r="AQ19" s="1239"/>
      <c r="AR19" s="1239"/>
      <c r="AS19" s="1239"/>
      <c r="AT19" s="1239"/>
      <c r="AU19" s="1239"/>
      <c r="AV19" s="1239"/>
      <c r="AW19" s="1239"/>
      <c r="AX19" s="1040"/>
      <c r="AY19" s="1040"/>
      <c r="AZ19" s="1040"/>
    </row>
    <row r="20" spans="1:61" ht="10.5" customHeight="1">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561"/>
      <c r="AC20" s="610" t="s">
        <v>182</v>
      </c>
      <c r="AD20" s="610" t="s">
        <v>656</v>
      </c>
      <c r="AE20" s="610" t="s">
        <v>657</v>
      </c>
      <c r="AG20" s="610" t="s">
        <v>182</v>
      </c>
      <c r="AH20" s="610" t="s">
        <v>656</v>
      </c>
      <c r="AI20" s="610" t="s">
        <v>657</v>
      </c>
      <c r="AJ20" s="610" t="s">
        <v>150</v>
      </c>
      <c r="AL20" s="1239"/>
      <c r="AM20" s="1239"/>
      <c r="AN20" s="1239"/>
      <c r="AO20" s="1239"/>
      <c r="AP20" s="1239"/>
      <c r="AQ20" s="1239"/>
      <c r="AR20" s="1239"/>
      <c r="AS20" s="1239"/>
      <c r="AT20" s="1239"/>
      <c r="AU20" s="1239"/>
      <c r="AV20" s="1239"/>
      <c r="AW20" s="1239"/>
      <c r="AX20" s="1040"/>
      <c r="AY20" s="1040"/>
      <c r="AZ20" s="1040"/>
      <c r="BF20" s="128"/>
      <c r="BG20" s="193"/>
    </row>
    <row r="21" spans="1:61" ht="10.5" customHeight="1">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561"/>
      <c r="AC21" s="611" t="s">
        <v>650</v>
      </c>
      <c r="AD21" s="799">
        <f>+AH21/$AJ21</f>
        <v>0.77827333545715194</v>
      </c>
      <c r="AE21" s="799">
        <f>+AI21/$AJ21</f>
        <v>0.22172666454284803</v>
      </c>
      <c r="AG21" s="611" t="s">
        <v>650</v>
      </c>
      <c r="AH21" s="782">
        <f>+BL15</f>
        <v>7329</v>
      </c>
      <c r="AI21" s="782">
        <f>+SUM(BL11:BL14)</f>
        <v>2088</v>
      </c>
      <c r="AJ21" s="782">
        <f>+SUM(AH21:AI21)</f>
        <v>9417</v>
      </c>
      <c r="AL21" s="1239"/>
      <c r="AM21" s="1239"/>
      <c r="AN21" s="1239"/>
      <c r="AO21" s="1239"/>
      <c r="AP21" s="1239"/>
      <c r="AQ21" s="1239"/>
      <c r="AR21" s="1239"/>
      <c r="AS21" s="1239"/>
      <c r="AT21" s="1239"/>
      <c r="AU21" s="1239"/>
      <c r="AV21" s="1239"/>
      <c r="AW21" s="1239"/>
      <c r="AX21" s="1040"/>
      <c r="AY21" s="1040"/>
      <c r="AZ21" s="1040"/>
      <c r="BF21" s="191"/>
      <c r="BG21" s="193"/>
    </row>
    <row r="22" spans="1:61" ht="10.5" customHeight="1">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561"/>
      <c r="AC22" s="611" t="s">
        <v>651</v>
      </c>
      <c r="AD22" s="799">
        <f>+AH22/$AJ22</f>
        <v>0.53345928209207516</v>
      </c>
      <c r="AE22" s="799">
        <f>+AI22/$AJ22</f>
        <v>0.46654071790792484</v>
      </c>
      <c r="AF22" s="176"/>
      <c r="AG22" s="611" t="s">
        <v>651</v>
      </c>
      <c r="AH22" s="782">
        <f>+BM15</f>
        <v>5365</v>
      </c>
      <c r="AI22" s="782">
        <f>+SUM(BM11:BM14)</f>
        <v>4692</v>
      </c>
      <c r="AJ22" s="782">
        <f>+SUM(AH22:AI22)</f>
        <v>10057</v>
      </c>
      <c r="AL22" s="1239"/>
      <c r="AM22" s="1239"/>
      <c r="AN22" s="1239"/>
      <c r="AO22" s="1239"/>
      <c r="AP22" s="1239"/>
      <c r="AQ22" s="1239"/>
      <c r="AR22" s="1239"/>
      <c r="AS22" s="1239"/>
      <c r="AT22" s="1239"/>
      <c r="AU22" s="1239"/>
      <c r="AV22" s="1239"/>
      <c r="AW22" s="1239"/>
      <c r="AX22" s="1040"/>
      <c r="AY22" s="1040"/>
      <c r="AZ22" s="1040"/>
      <c r="BF22" s="191"/>
      <c r="BG22" s="193"/>
    </row>
    <row r="23" spans="1:61" ht="10.5" customHeight="1">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561"/>
      <c r="AG23" s="611" t="s">
        <v>150</v>
      </c>
      <c r="AH23" s="782">
        <f>+SUM(AH21:AH22)</f>
        <v>12694</v>
      </c>
      <c r="AI23" s="782">
        <f>+SUM(AI21:AI22)</f>
        <v>6780</v>
      </c>
      <c r="AJ23" s="782">
        <f>+SUM(AJ21:AJ22)</f>
        <v>19474</v>
      </c>
      <c r="AL23" s="1239"/>
      <c r="AM23" s="1239"/>
      <c r="AN23" s="1239"/>
      <c r="AO23" s="1239"/>
      <c r="AP23" s="1239"/>
      <c r="AQ23" s="1239"/>
      <c r="AR23" s="1239"/>
      <c r="AS23" s="1239"/>
      <c r="AT23" s="1239"/>
      <c r="AU23" s="1239"/>
      <c r="AV23" s="1239"/>
      <c r="AW23" s="1239"/>
      <c r="AX23" s="1040"/>
      <c r="AY23" s="1040"/>
      <c r="AZ23" s="1040"/>
      <c r="BF23" s="191"/>
    </row>
    <row r="24" spans="1:61" ht="10.5" customHeight="1">
      <c r="A24" s="560"/>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561"/>
      <c r="AL24" s="1239"/>
      <c r="AM24" s="1239"/>
      <c r="AN24" s="1239"/>
      <c r="AO24" s="1239"/>
      <c r="AP24" s="1239"/>
      <c r="AQ24" s="1239"/>
      <c r="AR24" s="1239"/>
      <c r="AS24" s="1239"/>
      <c r="AT24" s="1239"/>
      <c r="AU24" s="1239"/>
      <c r="AV24" s="1239"/>
      <c r="AW24" s="1239"/>
      <c r="AX24" s="1040"/>
      <c r="AY24" s="1040"/>
      <c r="AZ24" s="1040"/>
    </row>
    <row r="25" spans="1:61" ht="10.5" customHeight="1">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561"/>
      <c r="AC25" s="157"/>
      <c r="AD25" s="407"/>
      <c r="AE25" s="407"/>
      <c r="AL25" s="1239"/>
      <c r="AM25" s="1239"/>
      <c r="AN25" s="1239"/>
      <c r="AO25" s="1239"/>
      <c r="AP25" s="1239"/>
      <c r="AQ25" s="1239"/>
      <c r="AR25" s="1239"/>
      <c r="AS25" s="1239"/>
      <c r="AT25" s="1239"/>
      <c r="AU25" s="1239"/>
      <c r="AV25" s="1239"/>
      <c r="AW25" s="1239"/>
      <c r="AX25" s="1040"/>
      <c r="AY25" s="1040"/>
      <c r="AZ25" s="1040"/>
      <c r="BG25" s="157"/>
      <c r="BH25" s="191"/>
      <c r="BI25" s="191"/>
    </row>
    <row r="26" spans="1:61" ht="10.5" customHeight="1">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561"/>
      <c r="AC26" s="157"/>
      <c r="AD26" s="192"/>
      <c r="AE26" s="192"/>
      <c r="AL26" s="1239"/>
      <c r="AM26" s="1239"/>
      <c r="AN26" s="1239"/>
      <c r="AO26" s="1239"/>
      <c r="AP26" s="1239"/>
      <c r="AQ26" s="1239"/>
      <c r="AR26" s="1239"/>
      <c r="AS26" s="1239"/>
      <c r="AT26" s="1239"/>
      <c r="AU26" s="1239"/>
      <c r="AV26" s="1239"/>
      <c r="AW26" s="1239"/>
      <c r="AX26" s="1040"/>
      <c r="AY26" s="1040"/>
      <c r="AZ26" s="1040"/>
      <c r="BG26" s="157"/>
      <c r="BH26" s="192"/>
      <c r="BI26" s="192"/>
    </row>
    <row r="27" spans="1:61" ht="10.5" customHeight="1">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561"/>
      <c r="AC27" s="193"/>
      <c r="AD27" s="193"/>
      <c r="AE27" s="193"/>
      <c r="AL27" s="1239"/>
      <c r="AM27" s="1239"/>
      <c r="AN27" s="1239"/>
      <c r="AO27" s="1239"/>
      <c r="AP27" s="1239"/>
      <c r="AQ27" s="1239"/>
      <c r="AR27" s="1239"/>
      <c r="AS27" s="1239"/>
      <c r="AT27" s="1239"/>
      <c r="AU27" s="1239"/>
      <c r="AV27" s="1239"/>
      <c r="AW27" s="1239"/>
      <c r="BG27" s="193"/>
      <c r="BH27" s="193"/>
      <c r="BI27" s="193"/>
    </row>
    <row r="28" spans="1:61" ht="10.5" customHeight="1">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561"/>
      <c r="AC28" s="193"/>
      <c r="AD28" s="193"/>
      <c r="AE28" s="193"/>
      <c r="AL28" s="1239"/>
      <c r="AM28" s="1239"/>
      <c r="AN28" s="1239"/>
      <c r="AO28" s="1239"/>
      <c r="AP28" s="1239"/>
      <c r="AQ28" s="1239"/>
      <c r="AR28" s="1239"/>
      <c r="AS28" s="1239"/>
      <c r="AT28" s="1239"/>
      <c r="AU28" s="1239"/>
      <c r="AV28" s="1239"/>
      <c r="AW28" s="1239"/>
      <c r="BG28" s="193"/>
      <c r="BH28" s="193"/>
      <c r="BI28" s="193"/>
    </row>
    <row r="29" spans="1:61">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561"/>
      <c r="AC29" s="193"/>
      <c r="AD29" s="193"/>
      <c r="AE29" s="193"/>
      <c r="BG29" s="193"/>
      <c r="BH29" s="193"/>
      <c r="BI29" s="193"/>
    </row>
    <row r="30" spans="1:61" ht="12">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561"/>
      <c r="AC30" s="193"/>
      <c r="AD30" s="193"/>
      <c r="AE30" s="193"/>
      <c r="AR30" s="1040"/>
      <c r="AS30" s="1040"/>
      <c r="BG30" s="193"/>
      <c r="BH30" s="193"/>
      <c r="BI30" s="193"/>
    </row>
    <row r="31" spans="1:61">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561"/>
      <c r="AC31" s="193"/>
      <c r="AD31" s="193"/>
      <c r="AE31" s="193"/>
      <c r="BG31" s="193"/>
      <c r="BH31" s="193"/>
      <c r="BI31" s="193"/>
    </row>
    <row r="32" spans="1:61">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561"/>
    </row>
    <row r="33" spans="1:38">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561"/>
    </row>
    <row r="34" spans="1:38">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561"/>
    </row>
    <row r="35" spans="1:38">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561"/>
    </row>
    <row r="36" spans="1:38">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561"/>
      <c r="AK36" s="33"/>
      <c r="AL36" s="33"/>
    </row>
    <row r="37" spans="1:38">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561"/>
      <c r="AK37" s="157"/>
      <c r="AL37" s="33"/>
    </row>
    <row r="38" spans="1:38">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561"/>
      <c r="AK38" s="33"/>
      <c r="AL38" s="33"/>
    </row>
    <row r="39" spans="1:38">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561"/>
      <c r="AK39" s="157"/>
      <c r="AL39" s="33"/>
    </row>
    <row r="40" spans="1:38">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561"/>
      <c r="AK40" s="33"/>
      <c r="AL40" s="33"/>
    </row>
    <row r="41" spans="1:38">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561"/>
      <c r="AK41" s="157"/>
      <c r="AL41" s="33"/>
    </row>
    <row r="42" spans="1:38">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561"/>
      <c r="AK42" s="33"/>
      <c r="AL42" s="33"/>
    </row>
    <row r="43" spans="1:38">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561"/>
      <c r="AK43" s="157"/>
      <c r="AL43" s="33"/>
    </row>
    <row r="44" spans="1:38">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561"/>
      <c r="AK44" s="33"/>
      <c r="AL44" s="33"/>
    </row>
    <row r="45" spans="1:38">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561"/>
      <c r="AK45" s="157"/>
      <c r="AL45" s="33"/>
    </row>
    <row r="46" spans="1:38">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561"/>
      <c r="AK46" s="33"/>
      <c r="AL46" s="33"/>
    </row>
    <row r="47" spans="1:38">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561"/>
      <c r="AK47" s="157"/>
      <c r="AL47" s="33"/>
    </row>
    <row r="48" spans="1:38">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561"/>
      <c r="AK48" s="33"/>
      <c r="AL48" s="33"/>
    </row>
    <row r="49" spans="1:38">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561"/>
      <c r="AK49" s="157"/>
      <c r="AL49" s="33"/>
    </row>
    <row r="50" spans="1:38">
      <c r="A50" s="562"/>
      <c r="B50" s="563"/>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4"/>
      <c r="AK50" s="33"/>
      <c r="AL50" s="33"/>
    </row>
    <row r="51" spans="1:38">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K51" s="157"/>
      <c r="AL51" s="33"/>
    </row>
    <row r="52" spans="1:38">
      <c r="A52" s="19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K52" s="33"/>
      <c r="AL52" s="33"/>
    </row>
    <row r="53" spans="1:38">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K53" s="157"/>
      <c r="AL53" s="33"/>
    </row>
    <row r="54" spans="1:38">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K54" s="33"/>
      <c r="AL54" s="33"/>
    </row>
  </sheetData>
  <mergeCells count="5">
    <mergeCell ref="V1:AA1"/>
    <mergeCell ref="O3:AA15"/>
    <mergeCell ref="BG7:BN7"/>
    <mergeCell ref="B3:M16"/>
    <mergeCell ref="AL15:AW28"/>
  </mergeCells>
  <phoneticPr fontId="5"/>
  <conditionalFormatting sqref="AD11:AE11">
    <cfRule type="top10" dxfId="80" priority="9" rank="1"/>
  </conditionalFormatting>
  <conditionalFormatting sqref="AD12:AE12">
    <cfRule type="top10" dxfId="79" priority="8" rank="1"/>
  </conditionalFormatting>
  <conditionalFormatting sqref="AD13:AE13">
    <cfRule type="top10" dxfId="78" priority="7" rank="1"/>
  </conditionalFormatting>
  <conditionalFormatting sqref="AD14:AE14">
    <cfRule type="top10" dxfId="77" priority="6" rank="1"/>
  </conditionalFormatting>
  <conditionalFormatting sqref="AD15:AE15">
    <cfRule type="top10" dxfId="76" priority="5" rank="1"/>
  </conditionalFormatting>
  <conditionalFormatting sqref="AD21:AE21">
    <cfRule type="top10" dxfId="75" priority="4" rank="1"/>
  </conditionalFormatting>
  <conditionalFormatting sqref="AD22:AE22">
    <cfRule type="top10" dxfId="74" priority="3" rank="1"/>
  </conditionalFormatting>
  <conditionalFormatting sqref="BB13:BB14">
    <cfRule type="top10" dxfId="73" priority="2"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7" max="49"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9" tint="0.59999389629810485"/>
  </sheetPr>
  <dimension ref="A1:BP60"/>
  <sheetViews>
    <sheetView showGridLines="0" view="pageBreakPreview" zoomScaleNormal="100" zoomScaleSheetLayoutView="100" workbookViewId="0">
      <selection activeCell="B3" sqref="B3:M15"/>
    </sheetView>
  </sheetViews>
  <sheetFormatPr defaultColWidth="10.28515625" defaultRowHeight="10.5"/>
  <cols>
    <col min="1" max="27" width="3.5703125" style="115" customWidth="1"/>
    <col min="28" max="28" width="1.85546875" style="115" customWidth="1"/>
    <col min="29" max="29" width="14.85546875" style="115" customWidth="1"/>
    <col min="30" max="32" width="7.85546875" style="115" customWidth="1"/>
    <col min="33" max="33" width="1.7109375" style="115" customWidth="1"/>
    <col min="34" max="34" width="15.7109375" style="115" customWidth="1"/>
    <col min="35" max="35" width="8" style="115" customWidth="1"/>
    <col min="36" max="37" width="8.5703125" style="115" bestFit="1" customWidth="1"/>
    <col min="38" max="38" width="15.85546875" style="115" bestFit="1" customWidth="1"/>
    <col min="39" max="39" width="7.140625" style="115" bestFit="1" customWidth="1"/>
    <col min="40" max="40" width="5.42578125" style="115" bestFit="1" customWidth="1"/>
    <col min="41" max="42" width="5.42578125" style="115" customWidth="1"/>
    <col min="43" max="43" width="3.42578125" style="115" customWidth="1"/>
    <col min="44" max="46" width="2.85546875" style="115" customWidth="1"/>
    <col min="47" max="47" width="3.28515625" style="115" customWidth="1"/>
    <col min="48" max="58" width="5.42578125" style="115" customWidth="1"/>
    <col min="59" max="59" width="1.7109375" style="115" customWidth="1"/>
    <col min="60" max="60" width="14.85546875" style="115" customWidth="1"/>
    <col min="61" max="63" width="6.85546875" style="115" customWidth="1"/>
    <col min="64" max="64" width="1.7109375" style="115" customWidth="1"/>
    <col min="65" max="65" width="15.7109375" style="115" customWidth="1"/>
    <col min="66" max="66" width="8.5703125" style="115" bestFit="1" customWidth="1"/>
    <col min="67" max="67" width="7.7109375" style="115" bestFit="1" customWidth="1"/>
    <col min="68" max="68" width="8.5703125" style="115" bestFit="1" customWidth="1"/>
    <col min="69" max="16384" width="10.28515625" style="115"/>
  </cols>
  <sheetData>
    <row r="1" spans="1:68" s="4" customFormat="1" ht="22.5" customHeight="1" thickBot="1">
      <c r="A1" s="648">
        <v>3</v>
      </c>
      <c r="B1" s="648"/>
      <c r="C1" s="648" t="s">
        <v>59</v>
      </c>
      <c r="D1" s="648"/>
      <c r="E1" s="648"/>
      <c r="F1" s="648"/>
      <c r="G1" s="648"/>
      <c r="H1" s="648"/>
      <c r="I1" s="648"/>
      <c r="J1" s="649"/>
      <c r="K1" s="648"/>
      <c r="L1" s="648"/>
      <c r="M1" s="648"/>
      <c r="N1" s="648"/>
      <c r="O1" s="648"/>
      <c r="P1" s="648"/>
      <c r="Q1" s="648"/>
      <c r="R1" s="648"/>
      <c r="S1" s="648"/>
      <c r="T1" s="648"/>
      <c r="U1" s="648"/>
      <c r="V1" s="1240" t="s">
        <v>566</v>
      </c>
      <c r="W1" s="1240"/>
      <c r="X1" s="1240"/>
      <c r="Y1" s="1240"/>
      <c r="Z1" s="1240"/>
      <c r="AA1" s="1240"/>
      <c r="AB1" s="29"/>
      <c r="AC1" s="4" t="s">
        <v>564</v>
      </c>
      <c r="AL1" s="115"/>
      <c r="AM1" s="115"/>
      <c r="AN1" s="115"/>
      <c r="AO1" s="115"/>
      <c r="AP1" s="115"/>
      <c r="AQ1" s="115"/>
      <c r="AR1" s="115"/>
      <c r="AS1" s="115"/>
      <c r="AT1" s="115"/>
      <c r="AU1" s="115"/>
      <c r="AV1" s="115"/>
      <c r="AW1" s="115"/>
      <c r="AX1" s="115"/>
      <c r="AY1" s="115"/>
      <c r="AZ1" s="115"/>
      <c r="BA1" s="115"/>
      <c r="BB1" s="115"/>
      <c r="BC1" s="115"/>
      <c r="BD1" s="115"/>
      <c r="BE1" s="115"/>
      <c r="BF1" s="115"/>
      <c r="BH1" s="4" t="s">
        <v>564</v>
      </c>
    </row>
    <row r="3" spans="1:68">
      <c r="A3" s="193"/>
      <c r="B3" s="1221" t="s">
        <v>982</v>
      </c>
      <c r="C3" s="1236"/>
      <c r="D3" s="1236"/>
      <c r="E3" s="1236"/>
      <c r="F3" s="1236"/>
      <c r="G3" s="1236"/>
      <c r="H3" s="1236"/>
      <c r="I3" s="1236"/>
      <c r="J3" s="1236"/>
      <c r="K3" s="1236"/>
      <c r="L3" s="1236"/>
      <c r="M3" s="1236"/>
      <c r="O3" s="1223"/>
      <c r="P3" s="1224"/>
      <c r="Q3" s="1224"/>
      <c r="R3" s="1224"/>
      <c r="S3" s="1224"/>
      <c r="T3" s="1224"/>
      <c r="U3" s="1224"/>
      <c r="V3" s="1224"/>
      <c r="W3" s="1224"/>
      <c r="X3" s="1224"/>
      <c r="Y3" s="1224"/>
      <c r="Z3" s="1224"/>
      <c r="AA3" s="1225"/>
      <c r="AB3" s="607"/>
      <c r="AC3" s="115" t="s">
        <v>61</v>
      </c>
      <c r="AH3" s="115" t="s">
        <v>60</v>
      </c>
      <c r="AM3" s="115" t="s">
        <v>728</v>
      </c>
      <c r="BH3" s="115" t="s">
        <v>61</v>
      </c>
      <c r="BM3" s="115" t="s">
        <v>60</v>
      </c>
    </row>
    <row r="4" spans="1:68" ht="11.25" thickBot="1">
      <c r="A4" s="193"/>
      <c r="B4" s="1236"/>
      <c r="C4" s="1236"/>
      <c r="D4" s="1236"/>
      <c r="E4" s="1236"/>
      <c r="F4" s="1236"/>
      <c r="G4" s="1236"/>
      <c r="H4" s="1236"/>
      <c r="I4" s="1236"/>
      <c r="J4" s="1236"/>
      <c r="K4" s="1236"/>
      <c r="L4" s="1236"/>
      <c r="M4" s="1236"/>
      <c r="O4" s="1226"/>
      <c r="P4" s="1227"/>
      <c r="Q4" s="1227"/>
      <c r="R4" s="1227"/>
      <c r="S4" s="1227"/>
      <c r="T4" s="1227"/>
      <c r="U4" s="1227"/>
      <c r="V4" s="1227"/>
      <c r="W4" s="1227"/>
      <c r="X4" s="1227"/>
      <c r="Y4" s="1227"/>
      <c r="Z4" s="1227"/>
      <c r="AA4" s="1228"/>
      <c r="AB4" s="607"/>
      <c r="AM4" s="115" t="str">
        <f>CONCATENATE("常用従業員の男女別構成をみると、全体では男性が",TEXT(AD6,"0.0％"),"、女性が",TEXT(AE6,"0.0％"),"の結果となった。")</f>
        <v>常用従業員の男女別構成をみると、全体では男性が63.0%、女性が37.0%の結果となった。</v>
      </c>
    </row>
    <row r="5" spans="1:68" ht="11.25" thickBot="1">
      <c r="A5" s="193"/>
      <c r="B5" s="1236"/>
      <c r="C5" s="1236"/>
      <c r="D5" s="1236"/>
      <c r="E5" s="1236"/>
      <c r="F5" s="1236"/>
      <c r="G5" s="1236"/>
      <c r="H5" s="1236"/>
      <c r="I5" s="1236"/>
      <c r="J5" s="1236"/>
      <c r="K5" s="1236"/>
      <c r="L5" s="1236"/>
      <c r="M5" s="1236"/>
      <c r="N5" s="193"/>
      <c r="O5" s="1226"/>
      <c r="P5" s="1227"/>
      <c r="Q5" s="1227"/>
      <c r="R5" s="1227"/>
      <c r="S5" s="1227"/>
      <c r="T5" s="1227"/>
      <c r="U5" s="1227"/>
      <c r="V5" s="1227"/>
      <c r="W5" s="1227"/>
      <c r="X5" s="1227"/>
      <c r="Y5" s="1227"/>
      <c r="Z5" s="1227"/>
      <c r="AA5" s="1228"/>
      <c r="AB5" s="607"/>
      <c r="AC5" s="610" t="s">
        <v>187</v>
      </c>
      <c r="AD5" s="610" t="s">
        <v>158</v>
      </c>
      <c r="AE5" s="610" t="s">
        <v>159</v>
      </c>
      <c r="AF5" s="610" t="s">
        <v>150</v>
      </c>
      <c r="AH5" s="610" t="s">
        <v>187</v>
      </c>
      <c r="AI5" s="610" t="s">
        <v>158</v>
      </c>
      <c r="AJ5" s="610" t="s">
        <v>159</v>
      </c>
      <c r="AK5" s="610" t="s">
        <v>150</v>
      </c>
      <c r="AM5" s="115" t="s">
        <v>729</v>
      </c>
      <c r="BH5" s="207" t="s">
        <v>187</v>
      </c>
      <c r="BI5" s="117" t="s">
        <v>158</v>
      </c>
      <c r="BJ5" s="121" t="s">
        <v>159</v>
      </c>
      <c r="BK5" s="122" t="s">
        <v>150</v>
      </c>
      <c r="BM5" s="207" t="s">
        <v>187</v>
      </c>
      <c r="BN5" s="117" t="s">
        <v>158</v>
      </c>
      <c r="BO5" s="121" t="s">
        <v>159</v>
      </c>
      <c r="BP5" s="122" t="s">
        <v>150</v>
      </c>
    </row>
    <row r="6" spans="1:68" ht="11.25" thickBot="1">
      <c r="A6" s="193"/>
      <c r="B6" s="1236"/>
      <c r="C6" s="1236"/>
      <c r="D6" s="1236"/>
      <c r="E6" s="1236"/>
      <c r="F6" s="1236"/>
      <c r="G6" s="1236"/>
      <c r="H6" s="1236"/>
      <c r="I6" s="1236"/>
      <c r="J6" s="1236"/>
      <c r="K6" s="1236"/>
      <c r="L6" s="1236"/>
      <c r="M6" s="1236"/>
      <c r="O6" s="1226"/>
      <c r="P6" s="1227"/>
      <c r="Q6" s="1227"/>
      <c r="R6" s="1227"/>
      <c r="S6" s="1227"/>
      <c r="T6" s="1227"/>
      <c r="U6" s="1227"/>
      <c r="V6" s="1227"/>
      <c r="W6" s="1227"/>
      <c r="X6" s="1227"/>
      <c r="Y6" s="1227"/>
      <c r="Z6" s="1227"/>
      <c r="AA6" s="1228"/>
      <c r="AB6" s="607"/>
      <c r="AC6" s="610" t="s">
        <v>160</v>
      </c>
      <c r="AD6" s="983">
        <f>BI6</f>
        <v>0.62960376387561567</v>
      </c>
      <c r="AE6" s="780">
        <f>BJ6</f>
        <v>0.37039623612438433</v>
      </c>
      <c r="AF6" s="783">
        <f>BK6</f>
        <v>1</v>
      </c>
      <c r="AH6" s="610" t="s">
        <v>160</v>
      </c>
      <c r="AI6" s="782">
        <f>+AI24</f>
        <v>17129</v>
      </c>
      <c r="AJ6" s="782">
        <f>+AJ24</f>
        <v>10077</v>
      </c>
      <c r="AK6" s="782">
        <f>+AK24</f>
        <v>27206</v>
      </c>
      <c r="AM6" s="115" t="s">
        <v>970</v>
      </c>
      <c r="AO6" s="115" t="s">
        <v>745</v>
      </c>
      <c r="AV6" s="115" t="s">
        <v>761</v>
      </c>
      <c r="BH6" s="208" t="s">
        <v>160</v>
      </c>
      <c r="BI6" s="579">
        <f>+BN6/$BP6</f>
        <v>0.62960376387561567</v>
      </c>
      <c r="BJ6" s="203">
        <f>+BO6/$BP6</f>
        <v>0.37039623612438433</v>
      </c>
      <c r="BK6" s="184">
        <f>+BP6/$BP6</f>
        <v>1</v>
      </c>
      <c r="BM6" s="208" t="s">
        <v>160</v>
      </c>
      <c r="BN6" s="209">
        <f>+BN24</f>
        <v>17129</v>
      </c>
      <c r="BO6" s="195">
        <f>+BO24</f>
        <v>10077</v>
      </c>
      <c r="BP6" s="196">
        <f>+BP24</f>
        <v>27206</v>
      </c>
    </row>
    <row r="7" spans="1:68">
      <c r="A7" s="193"/>
      <c r="B7" s="1236"/>
      <c r="C7" s="1236"/>
      <c r="D7" s="1236"/>
      <c r="E7" s="1236"/>
      <c r="F7" s="1236"/>
      <c r="G7" s="1236"/>
      <c r="H7" s="1236"/>
      <c r="I7" s="1236"/>
      <c r="J7" s="1236"/>
      <c r="K7" s="1236"/>
      <c r="L7" s="1236"/>
      <c r="M7" s="1236"/>
      <c r="O7" s="1226"/>
      <c r="P7" s="1227"/>
      <c r="Q7" s="1227"/>
      <c r="R7" s="1227"/>
      <c r="S7" s="1227"/>
      <c r="T7" s="1227"/>
      <c r="U7" s="1227"/>
      <c r="V7" s="1227"/>
      <c r="W7" s="1227"/>
      <c r="X7" s="1227"/>
      <c r="Y7" s="1227"/>
      <c r="Z7" s="1227"/>
      <c r="AA7" s="1228"/>
      <c r="AB7" s="607"/>
      <c r="AC7" s="193"/>
      <c r="AD7" s="193"/>
      <c r="AE7" s="193"/>
      <c r="AF7" s="193"/>
      <c r="AH7" s="193"/>
      <c r="AI7" s="193"/>
      <c r="AJ7" s="193"/>
      <c r="AM7" s="115" t="str">
        <f>CONCATENATE(AM6,AO6,AP6,AQ6,AR6,AS6,AT6,AU6,AV6)</f>
        <v>業種別では、「医療・福祉」で女性の割合が高く、それ以外はいずれも男性の割合が高い。</v>
      </c>
      <c r="BH7" s="193"/>
      <c r="BI7" s="193"/>
      <c r="BJ7" s="193"/>
      <c r="BK7" s="193"/>
      <c r="BM7" s="193"/>
      <c r="BN7" s="197"/>
      <c r="BO7" s="197"/>
      <c r="BP7" s="198"/>
    </row>
    <row r="8" spans="1:68">
      <c r="A8" s="193"/>
      <c r="B8" s="1236"/>
      <c r="C8" s="1236"/>
      <c r="D8" s="1236"/>
      <c r="E8" s="1236"/>
      <c r="F8" s="1236"/>
      <c r="G8" s="1236"/>
      <c r="H8" s="1236"/>
      <c r="I8" s="1236"/>
      <c r="J8" s="1236"/>
      <c r="K8" s="1236"/>
      <c r="L8" s="1236"/>
      <c r="M8" s="1236"/>
      <c r="O8" s="1226"/>
      <c r="P8" s="1227"/>
      <c r="Q8" s="1227"/>
      <c r="R8" s="1227"/>
      <c r="S8" s="1227"/>
      <c r="T8" s="1227"/>
      <c r="U8" s="1227"/>
      <c r="V8" s="1227"/>
      <c r="W8" s="1227"/>
      <c r="X8" s="1227"/>
      <c r="Y8" s="1227"/>
      <c r="Z8" s="1227"/>
      <c r="AA8" s="1228"/>
      <c r="AB8" s="607"/>
      <c r="AC8" s="115" t="s">
        <v>100</v>
      </c>
      <c r="AH8" s="115" t="s">
        <v>114</v>
      </c>
      <c r="AM8" s="115" t="s">
        <v>730</v>
      </c>
      <c r="BH8" s="115" t="s">
        <v>100</v>
      </c>
      <c r="BM8" s="115" t="s">
        <v>114</v>
      </c>
    </row>
    <row r="9" spans="1:68" ht="11.25" thickBot="1">
      <c r="A9" s="193"/>
      <c r="B9" s="1236"/>
      <c r="C9" s="1236"/>
      <c r="D9" s="1236"/>
      <c r="E9" s="1236"/>
      <c r="F9" s="1236"/>
      <c r="G9" s="1236"/>
      <c r="H9" s="1236"/>
      <c r="I9" s="1236"/>
      <c r="J9" s="1236"/>
      <c r="K9" s="1236"/>
      <c r="L9" s="1236"/>
      <c r="M9" s="1236"/>
      <c r="O9" s="1226"/>
      <c r="P9" s="1227"/>
      <c r="Q9" s="1227"/>
      <c r="R9" s="1227"/>
      <c r="S9" s="1227"/>
      <c r="T9" s="1227"/>
      <c r="U9" s="1227"/>
      <c r="V9" s="1227"/>
      <c r="W9" s="1227"/>
      <c r="X9" s="1227"/>
      <c r="Y9" s="1227"/>
      <c r="Z9" s="1227"/>
      <c r="AA9" s="1228"/>
      <c r="AB9" s="607"/>
      <c r="AM9" s="115" t="s">
        <v>880</v>
      </c>
    </row>
    <row r="10" spans="1:68" ht="11.25" thickBot="1">
      <c r="A10" s="193"/>
      <c r="B10" s="1236"/>
      <c r="C10" s="1236"/>
      <c r="D10" s="1236"/>
      <c r="E10" s="1236"/>
      <c r="F10" s="1236"/>
      <c r="G10" s="1236"/>
      <c r="H10" s="1236"/>
      <c r="I10" s="1236"/>
      <c r="J10" s="1236"/>
      <c r="K10" s="1236"/>
      <c r="L10" s="1236"/>
      <c r="M10" s="1236"/>
      <c r="O10" s="1226"/>
      <c r="P10" s="1227"/>
      <c r="Q10" s="1227"/>
      <c r="R10" s="1227"/>
      <c r="S10" s="1227"/>
      <c r="T10" s="1227"/>
      <c r="U10" s="1227"/>
      <c r="V10" s="1227"/>
      <c r="W10" s="1227"/>
      <c r="X10" s="1227"/>
      <c r="Y10" s="1227"/>
      <c r="Z10" s="1227"/>
      <c r="AA10" s="1228"/>
      <c r="AB10" s="607"/>
      <c r="AC10" s="610" t="s">
        <v>645</v>
      </c>
      <c r="AD10" s="610" t="s">
        <v>158</v>
      </c>
      <c r="AE10" s="610" t="s">
        <v>159</v>
      </c>
      <c r="AF10" s="610" t="s">
        <v>150</v>
      </c>
      <c r="AH10" s="610" t="s">
        <v>645</v>
      </c>
      <c r="AI10" s="610" t="s">
        <v>158</v>
      </c>
      <c r="AJ10" s="610" t="s">
        <v>159</v>
      </c>
      <c r="AK10" s="610" t="s">
        <v>150</v>
      </c>
      <c r="BH10" s="116" t="s">
        <v>645</v>
      </c>
      <c r="BI10" s="118" t="s">
        <v>158</v>
      </c>
      <c r="BJ10" s="121" t="s">
        <v>159</v>
      </c>
      <c r="BK10" s="122" t="s">
        <v>150</v>
      </c>
      <c r="BM10" s="116" t="s">
        <v>645</v>
      </c>
      <c r="BN10" s="118" t="s">
        <v>158</v>
      </c>
      <c r="BO10" s="121" t="s">
        <v>159</v>
      </c>
      <c r="BP10" s="122" t="s">
        <v>150</v>
      </c>
    </row>
    <row r="11" spans="1:68" ht="12">
      <c r="A11" s="193"/>
      <c r="B11" s="1236"/>
      <c r="C11" s="1236"/>
      <c r="D11" s="1236"/>
      <c r="E11" s="1236"/>
      <c r="F11" s="1236"/>
      <c r="G11" s="1236"/>
      <c r="H11" s="1236"/>
      <c r="I11" s="1236"/>
      <c r="J11" s="1236"/>
      <c r="K11" s="1236"/>
      <c r="L11" s="1236"/>
      <c r="M11" s="1236"/>
      <c r="O11" s="1226"/>
      <c r="P11" s="1227"/>
      <c r="Q11" s="1227"/>
      <c r="R11" s="1227"/>
      <c r="S11" s="1227"/>
      <c r="T11" s="1227"/>
      <c r="U11" s="1227"/>
      <c r="V11" s="1227"/>
      <c r="W11" s="1227"/>
      <c r="X11" s="1227"/>
      <c r="Y11" s="1227"/>
      <c r="Z11" s="1227"/>
      <c r="AA11" s="1228"/>
      <c r="AB11" s="607"/>
      <c r="AC11" s="611" t="s">
        <v>424</v>
      </c>
      <c r="AD11" s="780">
        <f>BI23</f>
        <v>0.83206862421643024</v>
      </c>
      <c r="AE11" s="799">
        <f>BJ23</f>
        <v>0.16793137578356979</v>
      </c>
      <c r="AF11" s="780">
        <f>BK23</f>
        <v>1</v>
      </c>
      <c r="AH11" s="611" t="s">
        <v>424</v>
      </c>
      <c r="AI11" s="782">
        <f>BN23</f>
        <v>2522</v>
      </c>
      <c r="AJ11" s="782">
        <f>BO23</f>
        <v>509</v>
      </c>
      <c r="AK11" s="782">
        <f>BP23</f>
        <v>3031</v>
      </c>
      <c r="AM11" s="1039" t="s">
        <v>768</v>
      </c>
      <c r="AN11" s="1038"/>
      <c r="AO11" s="1038"/>
      <c r="AP11" s="1038"/>
      <c r="AQ11" s="1038"/>
      <c r="AR11" s="1038"/>
      <c r="AS11" s="1038"/>
      <c r="AT11" s="1038"/>
      <c r="AU11" s="1038"/>
      <c r="AV11" s="1038"/>
      <c r="AW11" s="1038"/>
      <c r="AX11" s="1038"/>
      <c r="AY11" s="1038"/>
      <c r="AZ11" s="1038"/>
      <c r="BA11" s="1038"/>
      <c r="BH11" s="131" t="s">
        <v>151</v>
      </c>
      <c r="BI11" s="140" t="e">
        <f>+BN11/$BP11</f>
        <v>#DIV/0!</v>
      </c>
      <c r="BJ11" s="199" t="e">
        <f>+BO11/$BP11</f>
        <v>#DIV/0!</v>
      </c>
      <c r="BK11" s="200" t="e">
        <f>+BP11/$BP11</f>
        <v>#DIV/0!</v>
      </c>
      <c r="BM11" s="131" t="s">
        <v>151</v>
      </c>
      <c r="BN11" s="137">
        <f>+集計･資料!C6</f>
        <v>0</v>
      </c>
      <c r="BO11" s="164">
        <f>+集計･資料!J6</f>
        <v>0</v>
      </c>
      <c r="BP11" s="165">
        <f>+SUM(BN11:BO11)</f>
        <v>0</v>
      </c>
    </row>
    <row r="12" spans="1:68">
      <c r="A12" s="193"/>
      <c r="B12" s="1236"/>
      <c r="C12" s="1236"/>
      <c r="D12" s="1236"/>
      <c r="E12" s="1236"/>
      <c r="F12" s="1236"/>
      <c r="G12" s="1236"/>
      <c r="H12" s="1236"/>
      <c r="I12" s="1236"/>
      <c r="J12" s="1236"/>
      <c r="K12" s="1236"/>
      <c r="L12" s="1236"/>
      <c r="M12" s="1236"/>
      <c r="O12" s="1226"/>
      <c r="P12" s="1227"/>
      <c r="Q12" s="1227"/>
      <c r="R12" s="1227"/>
      <c r="S12" s="1227"/>
      <c r="T12" s="1227"/>
      <c r="U12" s="1227"/>
      <c r="V12" s="1227"/>
      <c r="W12" s="1227"/>
      <c r="X12" s="1227"/>
      <c r="Y12" s="1227"/>
      <c r="Z12" s="1227"/>
      <c r="AA12" s="1228"/>
      <c r="AB12" s="607"/>
      <c r="AC12" s="612" t="s">
        <v>425</v>
      </c>
      <c r="AD12" s="780">
        <f>BI22</f>
        <v>0.69978013192084754</v>
      </c>
      <c r="AE12" s="799">
        <f>BJ22</f>
        <v>0.30021986807915252</v>
      </c>
      <c r="AF12" s="780">
        <f>BK22</f>
        <v>1</v>
      </c>
      <c r="AH12" s="784" t="s">
        <v>425</v>
      </c>
      <c r="AI12" s="782">
        <f>BN22</f>
        <v>3501</v>
      </c>
      <c r="AJ12" s="782">
        <f>BO22</f>
        <v>1502</v>
      </c>
      <c r="AK12" s="782">
        <f>BP22</f>
        <v>5003</v>
      </c>
      <c r="AM12" s="1232" t="str">
        <f>CONCATENATE("　",AM4,CHAR(10),"　",AM7,CHAR(10),"　",AM9)</f>
        <v>　常用従業員の男女別構成をみると、全体では男性が63.0%、女性が37.0%の結果となった。
　業種別では、「医療・福祉」で女性の割合が高く、それ以外はいずれも男性の割合が高い。
　規模別ではいずれも男性の割合が高い。</v>
      </c>
      <c r="AN12" s="1232"/>
      <c r="AO12" s="1232"/>
      <c r="AP12" s="1232"/>
      <c r="AQ12" s="1232"/>
      <c r="AR12" s="1232"/>
      <c r="AS12" s="1232"/>
      <c r="AT12" s="1232"/>
      <c r="AU12" s="1232"/>
      <c r="AV12" s="1232"/>
      <c r="AW12" s="1232"/>
      <c r="AX12" s="1232"/>
      <c r="AY12" s="1232"/>
      <c r="AZ12" s="1232"/>
      <c r="BA12" s="1232"/>
      <c r="BD12" s="115">
        <f t="shared" ref="BD12:BD23" si="0">IF(BJ12&gt;0.5,1,0)</f>
        <v>0</v>
      </c>
      <c r="BH12" s="36" t="s">
        <v>630</v>
      </c>
      <c r="BI12" s="140">
        <f t="shared" ref="BI12:BI23" si="1">+BN12/$BP12</f>
        <v>0.5084537350138334</v>
      </c>
      <c r="BJ12" s="199">
        <f t="shared" ref="BJ12:BJ23" si="2">+BO12/$BP12</f>
        <v>0.4915462649861666</v>
      </c>
      <c r="BK12" s="200">
        <f t="shared" ref="BK12:BK23" si="3">+BP12/$BP12</f>
        <v>1</v>
      </c>
      <c r="BM12" s="36" t="s">
        <v>630</v>
      </c>
      <c r="BN12" s="147">
        <f>+集計･資料!C8</f>
        <v>1654</v>
      </c>
      <c r="BO12" s="168">
        <f>+集計･資料!J8</f>
        <v>1599</v>
      </c>
      <c r="BP12" s="201">
        <f t="shared" ref="BP12:BP23" si="4">+SUM(BN12:BO12)</f>
        <v>3253</v>
      </c>
    </row>
    <row r="13" spans="1:68">
      <c r="A13" s="193"/>
      <c r="B13" s="1236"/>
      <c r="C13" s="1236"/>
      <c r="D13" s="1236"/>
      <c r="E13" s="1236"/>
      <c r="F13" s="1236"/>
      <c r="G13" s="1236"/>
      <c r="H13" s="1236"/>
      <c r="I13" s="1236"/>
      <c r="J13" s="1236"/>
      <c r="K13" s="1236"/>
      <c r="L13" s="1236"/>
      <c r="M13" s="1236"/>
      <c r="O13" s="1226"/>
      <c r="P13" s="1227"/>
      <c r="Q13" s="1227"/>
      <c r="R13" s="1227"/>
      <c r="S13" s="1227"/>
      <c r="T13" s="1227"/>
      <c r="U13" s="1227"/>
      <c r="V13" s="1227"/>
      <c r="W13" s="1227"/>
      <c r="X13" s="1227"/>
      <c r="Y13" s="1227"/>
      <c r="Z13" s="1227"/>
      <c r="AA13" s="1228"/>
      <c r="AB13" s="607"/>
      <c r="AC13" s="611" t="s">
        <v>426</v>
      </c>
      <c r="AD13" s="780">
        <f>BI21</f>
        <v>0.75879396984924619</v>
      </c>
      <c r="AE13" s="799">
        <f>BJ21</f>
        <v>0.24120603015075376</v>
      </c>
      <c r="AF13" s="780">
        <f>BK21</f>
        <v>1</v>
      </c>
      <c r="AH13" s="611" t="s">
        <v>426</v>
      </c>
      <c r="AI13" s="782">
        <f>BN21</f>
        <v>453</v>
      </c>
      <c r="AJ13" s="782">
        <f>BO21</f>
        <v>144</v>
      </c>
      <c r="AK13" s="782">
        <f>BP21</f>
        <v>597</v>
      </c>
      <c r="AM13" s="1232"/>
      <c r="AN13" s="1232"/>
      <c r="AO13" s="1232"/>
      <c r="AP13" s="1232"/>
      <c r="AQ13" s="1232"/>
      <c r="AR13" s="1232"/>
      <c r="AS13" s="1232"/>
      <c r="AT13" s="1232"/>
      <c r="AU13" s="1232"/>
      <c r="AV13" s="1232"/>
      <c r="AW13" s="1232"/>
      <c r="AX13" s="1232"/>
      <c r="AY13" s="1232"/>
      <c r="AZ13" s="1232"/>
      <c r="BA13" s="1232"/>
      <c r="BD13" s="115">
        <f t="shared" si="0"/>
        <v>0</v>
      </c>
      <c r="BH13" s="34" t="s">
        <v>631</v>
      </c>
      <c r="BI13" s="140">
        <f t="shared" si="1"/>
        <v>0.69216975493126121</v>
      </c>
      <c r="BJ13" s="199">
        <f t="shared" si="2"/>
        <v>0.30783024506873879</v>
      </c>
      <c r="BK13" s="200">
        <f t="shared" si="3"/>
        <v>1</v>
      </c>
      <c r="BM13" s="34" t="s">
        <v>631</v>
      </c>
      <c r="BN13" s="147">
        <f>+集計･資料!C10</f>
        <v>2316</v>
      </c>
      <c r="BO13" s="168">
        <f>+集計･資料!J10</f>
        <v>1030</v>
      </c>
      <c r="BP13" s="201">
        <f t="shared" si="4"/>
        <v>3346</v>
      </c>
    </row>
    <row r="14" spans="1:68" ht="10.5" customHeight="1">
      <c r="A14" s="193"/>
      <c r="B14" s="1236"/>
      <c r="C14" s="1236"/>
      <c r="D14" s="1236"/>
      <c r="E14" s="1236"/>
      <c r="F14" s="1236"/>
      <c r="G14" s="1236"/>
      <c r="H14" s="1236"/>
      <c r="I14" s="1236"/>
      <c r="J14" s="1236"/>
      <c r="K14" s="1236"/>
      <c r="L14" s="1236"/>
      <c r="M14" s="1236"/>
      <c r="O14" s="1226"/>
      <c r="P14" s="1227"/>
      <c r="Q14" s="1227"/>
      <c r="R14" s="1227"/>
      <c r="S14" s="1227"/>
      <c r="T14" s="1227"/>
      <c r="U14" s="1227"/>
      <c r="V14" s="1227"/>
      <c r="W14" s="1227"/>
      <c r="X14" s="1227"/>
      <c r="Y14" s="1227"/>
      <c r="Z14" s="1227"/>
      <c r="AA14" s="1228"/>
      <c r="AB14" s="607"/>
      <c r="AC14" s="612" t="s">
        <v>427</v>
      </c>
      <c r="AD14" s="780">
        <f>BI20</f>
        <v>0.83664546899841019</v>
      </c>
      <c r="AE14" s="799">
        <f>BJ20</f>
        <v>0.16335453100158984</v>
      </c>
      <c r="AF14" s="780">
        <f>BK20</f>
        <v>1</v>
      </c>
      <c r="AH14" s="784" t="s">
        <v>427</v>
      </c>
      <c r="AI14" s="782">
        <f>BN20</f>
        <v>2105</v>
      </c>
      <c r="AJ14" s="782">
        <f>BO20</f>
        <v>411</v>
      </c>
      <c r="AK14" s="782">
        <f>BP20</f>
        <v>2516</v>
      </c>
      <c r="AM14" s="1232"/>
      <c r="AN14" s="1232"/>
      <c r="AO14" s="1232"/>
      <c r="AP14" s="1232"/>
      <c r="AQ14" s="1232"/>
      <c r="AR14" s="1232"/>
      <c r="AS14" s="1232"/>
      <c r="AT14" s="1232"/>
      <c r="AU14" s="1232"/>
      <c r="AV14" s="1232"/>
      <c r="AW14" s="1232"/>
      <c r="AX14" s="1232"/>
      <c r="AY14" s="1232"/>
      <c r="AZ14" s="1232"/>
      <c r="BA14" s="1232"/>
      <c r="BD14" s="115">
        <f t="shared" si="0"/>
        <v>0</v>
      </c>
      <c r="BH14" s="34" t="s">
        <v>629</v>
      </c>
      <c r="BI14" s="140">
        <f t="shared" si="1"/>
        <v>0.50051813471502593</v>
      </c>
      <c r="BJ14" s="199">
        <f t="shared" si="2"/>
        <v>0.49948186528497407</v>
      </c>
      <c r="BK14" s="200">
        <f t="shared" si="3"/>
        <v>1</v>
      </c>
      <c r="BM14" s="34" t="s">
        <v>629</v>
      </c>
      <c r="BN14" s="147">
        <f>+集計･資料!C12</f>
        <v>483</v>
      </c>
      <c r="BO14" s="168">
        <f>+集計･資料!J12</f>
        <v>482</v>
      </c>
      <c r="BP14" s="201">
        <f t="shared" si="4"/>
        <v>965</v>
      </c>
    </row>
    <row r="15" spans="1:68">
      <c r="A15" s="193"/>
      <c r="B15" s="1236"/>
      <c r="C15" s="1236"/>
      <c r="D15" s="1236"/>
      <c r="E15" s="1236"/>
      <c r="F15" s="1236"/>
      <c r="G15" s="1236"/>
      <c r="H15" s="1236"/>
      <c r="I15" s="1236"/>
      <c r="J15" s="1236"/>
      <c r="K15" s="1236"/>
      <c r="L15" s="1236"/>
      <c r="M15" s="1236"/>
      <c r="O15" s="1229"/>
      <c r="P15" s="1230"/>
      <c r="Q15" s="1230"/>
      <c r="R15" s="1230"/>
      <c r="S15" s="1230"/>
      <c r="T15" s="1230"/>
      <c r="U15" s="1230"/>
      <c r="V15" s="1230"/>
      <c r="W15" s="1230"/>
      <c r="X15" s="1230"/>
      <c r="Y15" s="1230"/>
      <c r="Z15" s="1230"/>
      <c r="AA15" s="1231"/>
      <c r="AB15" s="607"/>
      <c r="AC15" s="611" t="s">
        <v>428</v>
      </c>
      <c r="AD15" s="780">
        <f>BI19</f>
        <v>0.62427477372940354</v>
      </c>
      <c r="AE15" s="799">
        <f>BJ19</f>
        <v>0.3757252262705964</v>
      </c>
      <c r="AF15" s="780">
        <f>BK19</f>
        <v>1</v>
      </c>
      <c r="AH15" s="611" t="s">
        <v>428</v>
      </c>
      <c r="AI15" s="782">
        <f>BN19</f>
        <v>2690</v>
      </c>
      <c r="AJ15" s="782">
        <f>BO19</f>
        <v>1619</v>
      </c>
      <c r="AK15" s="782">
        <f>BP19</f>
        <v>4309</v>
      </c>
      <c r="AM15" s="1232"/>
      <c r="AN15" s="1232"/>
      <c r="AO15" s="1232"/>
      <c r="AP15" s="1232"/>
      <c r="AQ15" s="1232"/>
      <c r="AR15" s="1232"/>
      <c r="AS15" s="1232"/>
      <c r="AT15" s="1232"/>
      <c r="AU15" s="1232"/>
      <c r="AV15" s="1232"/>
      <c r="AW15" s="1232"/>
      <c r="AX15" s="1232"/>
      <c r="AY15" s="1232"/>
      <c r="AZ15" s="1232"/>
      <c r="BA15" s="1232"/>
      <c r="BD15" s="115">
        <f t="shared" si="0"/>
        <v>1</v>
      </c>
      <c r="BH15" s="34" t="s">
        <v>628</v>
      </c>
      <c r="BI15" s="140">
        <f t="shared" si="1"/>
        <v>0.28101983002832859</v>
      </c>
      <c r="BJ15" s="199">
        <f t="shared" si="2"/>
        <v>0.71898016997167136</v>
      </c>
      <c r="BK15" s="200">
        <f t="shared" si="3"/>
        <v>1</v>
      </c>
      <c r="BM15" s="34" t="s">
        <v>628</v>
      </c>
      <c r="BN15" s="147">
        <f>+集計･資料!C14</f>
        <v>992</v>
      </c>
      <c r="BO15" s="168">
        <f>+集計･資料!J14</f>
        <v>2538</v>
      </c>
      <c r="BP15" s="201">
        <f t="shared" si="4"/>
        <v>3530</v>
      </c>
    </row>
    <row r="16" spans="1:68" ht="11.25" customHeight="1">
      <c r="O16" s="193"/>
      <c r="P16" s="193"/>
      <c r="Q16" s="193"/>
      <c r="R16" s="193"/>
      <c r="S16" s="193"/>
      <c r="T16" s="193"/>
      <c r="U16" s="193"/>
      <c r="V16" s="193"/>
      <c r="W16" s="193"/>
      <c r="X16" s="193"/>
      <c r="Y16" s="193"/>
      <c r="Z16" s="193"/>
      <c r="AA16" s="193"/>
      <c r="AB16" s="193"/>
      <c r="AC16" s="612" t="s">
        <v>429</v>
      </c>
      <c r="AD16" s="780">
        <f>BI18</f>
        <v>0.64916467780429599</v>
      </c>
      <c r="AE16" s="799">
        <f>BJ18</f>
        <v>0.35083532219570407</v>
      </c>
      <c r="AF16" s="780">
        <f>BK18</f>
        <v>1</v>
      </c>
      <c r="AH16" s="784" t="s">
        <v>429</v>
      </c>
      <c r="AI16" s="782">
        <f>BN18</f>
        <v>272</v>
      </c>
      <c r="AJ16" s="782">
        <f>BO18</f>
        <v>147</v>
      </c>
      <c r="AK16" s="782">
        <f>BP18</f>
        <v>419</v>
      </c>
      <c r="AM16" s="1232"/>
      <c r="AN16" s="1232"/>
      <c r="AO16" s="1232"/>
      <c r="AP16" s="1232"/>
      <c r="AQ16" s="1232"/>
      <c r="AR16" s="1232"/>
      <c r="AS16" s="1232"/>
      <c r="AT16" s="1232"/>
      <c r="AU16" s="1232"/>
      <c r="AV16" s="1232"/>
      <c r="AW16" s="1232"/>
      <c r="AX16" s="1232"/>
      <c r="AY16" s="1232"/>
      <c r="AZ16" s="1232"/>
      <c r="BA16" s="1232"/>
      <c r="BD16" s="115">
        <f t="shared" si="0"/>
        <v>0</v>
      </c>
      <c r="BH16" s="34" t="s">
        <v>627</v>
      </c>
      <c r="BI16" s="140">
        <f t="shared" si="1"/>
        <v>0.58333333333333337</v>
      </c>
      <c r="BJ16" s="199">
        <f t="shared" si="2"/>
        <v>0.41666666666666669</v>
      </c>
      <c r="BK16" s="200">
        <f t="shared" si="3"/>
        <v>1</v>
      </c>
      <c r="BM16" s="34" t="s">
        <v>627</v>
      </c>
      <c r="BN16" s="147">
        <f>+集計･資料!C16</f>
        <v>91</v>
      </c>
      <c r="BO16" s="168">
        <f>+集計･資料!J16</f>
        <v>65</v>
      </c>
      <c r="BP16" s="201">
        <f t="shared" si="4"/>
        <v>156</v>
      </c>
    </row>
    <row r="17" spans="1:68">
      <c r="A17" s="557"/>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9"/>
      <c r="AB17" s="193"/>
      <c r="AC17" s="611" t="s">
        <v>430</v>
      </c>
      <c r="AD17" s="780">
        <f>BI17</f>
        <v>0.61728395061728392</v>
      </c>
      <c r="AE17" s="799">
        <f>BJ17</f>
        <v>0.38271604938271603</v>
      </c>
      <c r="AF17" s="780">
        <f>BK17</f>
        <v>1</v>
      </c>
      <c r="AH17" s="611" t="s">
        <v>430</v>
      </c>
      <c r="AI17" s="782">
        <f>BN17</f>
        <v>50</v>
      </c>
      <c r="AJ17" s="782">
        <f>BO17</f>
        <v>31</v>
      </c>
      <c r="AK17" s="782">
        <f>BP17</f>
        <v>81</v>
      </c>
      <c r="AM17" s="1232"/>
      <c r="AN17" s="1232"/>
      <c r="AO17" s="1232"/>
      <c r="AP17" s="1232"/>
      <c r="AQ17" s="1232"/>
      <c r="AR17" s="1232"/>
      <c r="AS17" s="1232"/>
      <c r="AT17" s="1232"/>
      <c r="AU17" s="1232"/>
      <c r="AV17" s="1232"/>
      <c r="AW17" s="1232"/>
      <c r="AX17" s="1232"/>
      <c r="AY17" s="1232"/>
      <c r="AZ17" s="1232"/>
      <c r="BA17" s="1232"/>
      <c r="BD17" s="115">
        <f t="shared" si="0"/>
        <v>0</v>
      </c>
      <c r="BH17" s="34" t="s">
        <v>632</v>
      </c>
      <c r="BI17" s="140">
        <f t="shared" si="1"/>
        <v>0.61728395061728392</v>
      </c>
      <c r="BJ17" s="199">
        <f t="shared" si="2"/>
        <v>0.38271604938271603</v>
      </c>
      <c r="BK17" s="200">
        <f t="shared" si="3"/>
        <v>1</v>
      </c>
      <c r="BM17" s="34" t="s">
        <v>632</v>
      </c>
      <c r="BN17" s="167">
        <f>+集計･資料!C18</f>
        <v>50</v>
      </c>
      <c r="BO17" s="168">
        <f>+集計･資料!J18</f>
        <v>31</v>
      </c>
      <c r="BP17" s="201">
        <f t="shared" si="4"/>
        <v>81</v>
      </c>
    </row>
    <row r="18" spans="1:68">
      <c r="A18" s="560"/>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561"/>
      <c r="AB18" s="193"/>
      <c r="AC18" s="612" t="s">
        <v>431</v>
      </c>
      <c r="AD18" s="780">
        <f>BI16</f>
        <v>0.58333333333333337</v>
      </c>
      <c r="AE18" s="799">
        <f>BJ16</f>
        <v>0.41666666666666669</v>
      </c>
      <c r="AF18" s="780">
        <f>BK16</f>
        <v>1</v>
      </c>
      <c r="AH18" s="784" t="s">
        <v>431</v>
      </c>
      <c r="AI18" s="782">
        <f>BN16</f>
        <v>91</v>
      </c>
      <c r="AJ18" s="782">
        <f>BO16</f>
        <v>65</v>
      </c>
      <c r="AK18" s="782">
        <f>BP16</f>
        <v>156</v>
      </c>
      <c r="AM18" s="1232"/>
      <c r="AN18" s="1232"/>
      <c r="AO18" s="1232"/>
      <c r="AP18" s="1232"/>
      <c r="AQ18" s="1232"/>
      <c r="AR18" s="1232"/>
      <c r="AS18" s="1232"/>
      <c r="AT18" s="1232"/>
      <c r="AU18" s="1232"/>
      <c r="AV18" s="1232"/>
      <c r="AW18" s="1232"/>
      <c r="AX18" s="1232"/>
      <c r="AY18" s="1232"/>
      <c r="AZ18" s="1232"/>
      <c r="BA18" s="1232"/>
      <c r="BD18" s="115">
        <f t="shared" si="0"/>
        <v>0</v>
      </c>
      <c r="BH18" s="34" t="s">
        <v>626</v>
      </c>
      <c r="BI18" s="140">
        <f t="shared" si="1"/>
        <v>0.64916467780429599</v>
      </c>
      <c r="BJ18" s="199">
        <f t="shared" si="2"/>
        <v>0.35083532219570407</v>
      </c>
      <c r="BK18" s="200">
        <f t="shared" si="3"/>
        <v>1</v>
      </c>
      <c r="BM18" s="34" t="s">
        <v>626</v>
      </c>
      <c r="BN18" s="167">
        <f>+集計･資料!C20</f>
        <v>272</v>
      </c>
      <c r="BO18" s="168">
        <f>+集計･資料!J20</f>
        <v>147</v>
      </c>
      <c r="BP18" s="201">
        <f t="shared" si="4"/>
        <v>419</v>
      </c>
    </row>
    <row r="19" spans="1:68">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561"/>
      <c r="AB19" s="193"/>
      <c r="AC19" s="611" t="s">
        <v>432</v>
      </c>
      <c r="AD19" s="780">
        <f>BI15</f>
        <v>0.28101983002832859</v>
      </c>
      <c r="AE19" s="799">
        <f>BJ15</f>
        <v>0.71898016997167136</v>
      </c>
      <c r="AF19" s="780">
        <f>BK15</f>
        <v>1</v>
      </c>
      <c r="AH19" s="611" t="s">
        <v>432</v>
      </c>
      <c r="AI19" s="782">
        <f>BN15</f>
        <v>992</v>
      </c>
      <c r="AJ19" s="782">
        <f>BO15</f>
        <v>2538</v>
      </c>
      <c r="AK19" s="782">
        <f>BP15</f>
        <v>3530</v>
      </c>
      <c r="AM19" s="1232"/>
      <c r="AN19" s="1232"/>
      <c r="AO19" s="1232"/>
      <c r="AP19" s="1232"/>
      <c r="AQ19" s="1232"/>
      <c r="AR19" s="1232"/>
      <c r="AS19" s="1232"/>
      <c r="AT19" s="1232"/>
      <c r="AU19" s="1232"/>
      <c r="AV19" s="1232"/>
      <c r="AW19" s="1232"/>
      <c r="AX19" s="1232"/>
      <c r="AY19" s="1232"/>
      <c r="AZ19" s="1232"/>
      <c r="BA19" s="1232"/>
      <c r="BD19" s="115">
        <f t="shared" si="0"/>
        <v>0</v>
      </c>
      <c r="BH19" s="34" t="s">
        <v>625</v>
      </c>
      <c r="BI19" s="140">
        <f t="shared" si="1"/>
        <v>0.62427477372940354</v>
      </c>
      <c r="BJ19" s="199">
        <f t="shared" si="2"/>
        <v>0.3757252262705964</v>
      </c>
      <c r="BK19" s="200">
        <f t="shared" si="3"/>
        <v>1</v>
      </c>
      <c r="BM19" s="34" t="s">
        <v>625</v>
      </c>
      <c r="BN19" s="167">
        <f>+集計･資料!C22</f>
        <v>2690</v>
      </c>
      <c r="BO19" s="168">
        <f>+集計･資料!J22</f>
        <v>1619</v>
      </c>
      <c r="BP19" s="201">
        <f t="shared" si="4"/>
        <v>4309</v>
      </c>
    </row>
    <row r="20" spans="1:68">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561"/>
      <c r="AB20" s="193"/>
      <c r="AC20" s="612" t="s">
        <v>433</v>
      </c>
      <c r="AD20" s="780">
        <f>BI14</f>
        <v>0.50051813471502593</v>
      </c>
      <c r="AE20" s="799">
        <f>BJ14</f>
        <v>0.49948186528497407</v>
      </c>
      <c r="AF20" s="780">
        <f>BK14</f>
        <v>1</v>
      </c>
      <c r="AH20" s="784" t="s">
        <v>433</v>
      </c>
      <c r="AI20" s="782">
        <f>BN14</f>
        <v>483</v>
      </c>
      <c r="AJ20" s="782">
        <f>BO14</f>
        <v>482</v>
      </c>
      <c r="AK20" s="782">
        <f>BP14</f>
        <v>965</v>
      </c>
      <c r="AM20" s="1232"/>
      <c r="AN20" s="1232"/>
      <c r="AO20" s="1232"/>
      <c r="AP20" s="1232"/>
      <c r="AQ20" s="1232"/>
      <c r="AR20" s="1232"/>
      <c r="AS20" s="1232"/>
      <c r="AT20" s="1232"/>
      <c r="AU20" s="1232"/>
      <c r="AV20" s="1232"/>
      <c r="AW20" s="1232"/>
      <c r="AX20" s="1232"/>
      <c r="AY20" s="1232"/>
      <c r="AZ20" s="1232"/>
      <c r="BA20" s="1232"/>
      <c r="BD20" s="115">
        <f t="shared" si="0"/>
        <v>0</v>
      </c>
      <c r="BH20" s="34" t="s">
        <v>624</v>
      </c>
      <c r="BI20" s="140">
        <f t="shared" si="1"/>
        <v>0.83664546899841019</v>
      </c>
      <c r="BJ20" s="199">
        <f t="shared" si="2"/>
        <v>0.16335453100158984</v>
      </c>
      <c r="BK20" s="200">
        <f t="shared" si="3"/>
        <v>1</v>
      </c>
      <c r="BM20" s="34" t="s">
        <v>624</v>
      </c>
      <c r="BN20" s="167">
        <f>+集計･資料!C24</f>
        <v>2105</v>
      </c>
      <c r="BO20" s="168">
        <f>+集計･資料!J24</f>
        <v>411</v>
      </c>
      <c r="BP20" s="201">
        <f t="shared" si="4"/>
        <v>2516</v>
      </c>
    </row>
    <row r="21" spans="1:68">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561"/>
      <c r="AB21" s="193"/>
      <c r="AC21" s="611" t="s">
        <v>434</v>
      </c>
      <c r="AD21" s="780">
        <f>BI13</f>
        <v>0.69216975493126121</v>
      </c>
      <c r="AE21" s="799">
        <f>BJ13</f>
        <v>0.30783024506873879</v>
      </c>
      <c r="AF21" s="780">
        <f>BK13</f>
        <v>1</v>
      </c>
      <c r="AH21" s="611" t="s">
        <v>434</v>
      </c>
      <c r="AI21" s="782">
        <f>BN13</f>
        <v>2316</v>
      </c>
      <c r="AJ21" s="782">
        <f>BO13</f>
        <v>1030</v>
      </c>
      <c r="AK21" s="782">
        <f>BP13</f>
        <v>3346</v>
      </c>
      <c r="AM21" s="1232"/>
      <c r="AN21" s="1232"/>
      <c r="AO21" s="1232"/>
      <c r="AP21" s="1232"/>
      <c r="AQ21" s="1232"/>
      <c r="AR21" s="1232"/>
      <c r="AS21" s="1232"/>
      <c r="AT21" s="1232"/>
      <c r="AU21" s="1232"/>
      <c r="AV21" s="1232"/>
      <c r="AW21" s="1232"/>
      <c r="AX21" s="1232"/>
      <c r="AY21" s="1232"/>
      <c r="AZ21" s="1232"/>
      <c r="BA21" s="1232"/>
      <c r="BD21" s="115">
        <f t="shared" si="0"/>
        <v>0</v>
      </c>
      <c r="BH21" s="34" t="s">
        <v>623</v>
      </c>
      <c r="BI21" s="140">
        <f t="shared" si="1"/>
        <v>0.75879396984924619</v>
      </c>
      <c r="BJ21" s="199">
        <f t="shared" si="2"/>
        <v>0.24120603015075376</v>
      </c>
      <c r="BK21" s="200">
        <f t="shared" si="3"/>
        <v>1</v>
      </c>
      <c r="BM21" s="34" t="s">
        <v>623</v>
      </c>
      <c r="BN21" s="167">
        <f>+集計･資料!C26</f>
        <v>453</v>
      </c>
      <c r="BO21" s="168">
        <f>+集計･資料!J26</f>
        <v>144</v>
      </c>
      <c r="BP21" s="201">
        <f t="shared" si="4"/>
        <v>597</v>
      </c>
    </row>
    <row r="22" spans="1:68">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561"/>
      <c r="AB22" s="193"/>
      <c r="AC22" s="612" t="s">
        <v>435</v>
      </c>
      <c r="AD22" s="780">
        <f>BI12</f>
        <v>0.5084537350138334</v>
      </c>
      <c r="AE22" s="799">
        <f>BJ12</f>
        <v>0.4915462649861666</v>
      </c>
      <c r="AF22" s="780">
        <f>BK12</f>
        <v>1</v>
      </c>
      <c r="AH22" s="784" t="s">
        <v>435</v>
      </c>
      <c r="AI22" s="782">
        <f>BN12</f>
        <v>1654</v>
      </c>
      <c r="AJ22" s="782">
        <f>BO12</f>
        <v>1599</v>
      </c>
      <c r="AK22" s="782">
        <f>BP12</f>
        <v>3253</v>
      </c>
      <c r="AM22" s="1232"/>
      <c r="AN22" s="1232"/>
      <c r="AO22" s="1232"/>
      <c r="AP22" s="1232"/>
      <c r="AQ22" s="1232"/>
      <c r="AR22" s="1232"/>
      <c r="AS22" s="1232"/>
      <c r="AT22" s="1232"/>
      <c r="AU22" s="1232"/>
      <c r="AV22" s="1232"/>
      <c r="AW22" s="1232"/>
      <c r="AX22" s="1232"/>
      <c r="AY22" s="1232"/>
      <c r="AZ22" s="1232"/>
      <c r="BA22" s="1232"/>
      <c r="BD22" s="115">
        <f t="shared" si="0"/>
        <v>0</v>
      </c>
      <c r="BH22" s="34" t="s">
        <v>633</v>
      </c>
      <c r="BI22" s="140">
        <f t="shared" si="1"/>
        <v>0.69978013192084754</v>
      </c>
      <c r="BJ22" s="199">
        <f t="shared" si="2"/>
        <v>0.30021986807915252</v>
      </c>
      <c r="BK22" s="200">
        <f t="shared" si="3"/>
        <v>1</v>
      </c>
      <c r="BM22" s="34" t="s">
        <v>633</v>
      </c>
      <c r="BN22" s="167">
        <f>+集計･資料!C28</f>
        <v>3501</v>
      </c>
      <c r="BO22" s="168">
        <f>+集計･資料!J28</f>
        <v>1502</v>
      </c>
      <c r="BP22" s="201">
        <f t="shared" si="4"/>
        <v>5003</v>
      </c>
    </row>
    <row r="23" spans="1:68" ht="11.25" thickBot="1">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561"/>
      <c r="AB23" s="193"/>
      <c r="AC23" s="611" t="s">
        <v>74</v>
      </c>
      <c r="AD23" s="780" t="e">
        <f>BI11</f>
        <v>#DIV/0!</v>
      </c>
      <c r="AE23" s="780" t="e">
        <f>BJ11</f>
        <v>#DIV/0!</v>
      </c>
      <c r="AF23" s="780" t="e">
        <f>BK11</f>
        <v>#DIV/0!</v>
      </c>
      <c r="AH23" s="611" t="s">
        <v>74</v>
      </c>
      <c r="AI23" s="782">
        <f>BN11</f>
        <v>0</v>
      </c>
      <c r="AJ23" s="782">
        <f>BO11</f>
        <v>0</v>
      </c>
      <c r="AK23" s="782">
        <f>BP11</f>
        <v>0</v>
      </c>
      <c r="AM23" s="1232"/>
      <c r="AN23" s="1232"/>
      <c r="AO23" s="1232"/>
      <c r="AP23" s="1232"/>
      <c r="AQ23" s="1232"/>
      <c r="AR23" s="1232"/>
      <c r="AS23" s="1232"/>
      <c r="AT23" s="1232"/>
      <c r="AU23" s="1232"/>
      <c r="AV23" s="1232"/>
      <c r="AW23" s="1232"/>
      <c r="AX23" s="1232"/>
      <c r="AY23" s="1232"/>
      <c r="AZ23" s="1232"/>
      <c r="BA23" s="1232"/>
      <c r="BD23" s="115">
        <f t="shared" si="0"/>
        <v>0</v>
      </c>
      <c r="BH23" s="35" t="s">
        <v>634</v>
      </c>
      <c r="BI23" s="202">
        <f t="shared" si="1"/>
        <v>0.83206862421643024</v>
      </c>
      <c r="BJ23" s="203">
        <f t="shared" si="2"/>
        <v>0.16793137578356979</v>
      </c>
      <c r="BK23" s="184">
        <f t="shared" si="3"/>
        <v>1</v>
      </c>
      <c r="BM23" s="45" t="s">
        <v>634</v>
      </c>
      <c r="BN23" s="172">
        <f>+集計･資料!C30</f>
        <v>2522</v>
      </c>
      <c r="BO23" s="173">
        <f>+集計･資料!J30</f>
        <v>509</v>
      </c>
      <c r="BP23" s="190">
        <f t="shared" si="4"/>
        <v>3031</v>
      </c>
    </row>
    <row r="24" spans="1:68" ht="12" thickTop="1" thickBot="1">
      <c r="A24" s="560"/>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561"/>
      <c r="AB24" s="193"/>
      <c r="AH24" s="610" t="s">
        <v>150</v>
      </c>
      <c r="AI24" s="782">
        <f>+SUM(AI11:AI23)</f>
        <v>17129</v>
      </c>
      <c r="AJ24" s="782">
        <f>+SUM(AJ11:AJ23)</f>
        <v>10077</v>
      </c>
      <c r="AK24" s="782">
        <f>+SUM(AK11:AK23)</f>
        <v>27206</v>
      </c>
      <c r="AM24" s="1232"/>
      <c r="AN24" s="1232"/>
      <c r="AO24" s="1232"/>
      <c r="AP24" s="1232"/>
      <c r="AQ24" s="1232"/>
      <c r="AR24" s="1232"/>
      <c r="AS24" s="1232"/>
      <c r="AT24" s="1232"/>
      <c r="AU24" s="1232"/>
      <c r="AV24" s="1232"/>
      <c r="AW24" s="1232"/>
      <c r="AX24" s="1232"/>
      <c r="AY24" s="1232"/>
      <c r="AZ24" s="1232"/>
      <c r="BA24" s="1232"/>
      <c r="BM24" s="112" t="s">
        <v>150</v>
      </c>
      <c r="BN24" s="592">
        <f>+SUM(BN11:BN23)</f>
        <v>17129</v>
      </c>
      <c r="BO24" s="204">
        <f>+SUM(BO11:BO23)</f>
        <v>10077</v>
      </c>
      <c r="BP24" s="205">
        <f>+SUM(BP11:BP23)</f>
        <v>27206</v>
      </c>
    </row>
    <row r="25" spans="1:68">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561"/>
      <c r="AB25" s="193"/>
      <c r="AI25" s="616"/>
      <c r="AJ25" s="616"/>
      <c r="AK25" s="616"/>
      <c r="AM25" s="1232"/>
      <c r="AN25" s="1232"/>
      <c r="AO25" s="1232"/>
      <c r="AP25" s="1232"/>
      <c r="AQ25" s="1232"/>
      <c r="AR25" s="1232"/>
      <c r="AS25" s="1232"/>
      <c r="AT25" s="1232"/>
      <c r="AU25" s="1232"/>
      <c r="AV25" s="1232"/>
      <c r="AW25" s="1232"/>
      <c r="AX25" s="1232"/>
      <c r="AY25" s="1232"/>
      <c r="AZ25" s="1232"/>
      <c r="BA25" s="1232"/>
    </row>
    <row r="26" spans="1:68">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561"/>
      <c r="AB26" s="193"/>
      <c r="AC26" s="115" t="s">
        <v>115</v>
      </c>
      <c r="AH26" s="115" t="s">
        <v>127</v>
      </c>
      <c r="AI26" s="616"/>
      <c r="AJ26" s="616"/>
      <c r="AK26" s="616"/>
      <c r="BH26" s="115" t="s">
        <v>115</v>
      </c>
      <c r="BM26" s="115" t="s">
        <v>127</v>
      </c>
    </row>
    <row r="27" spans="1:68" ht="11.25" thickBot="1">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561"/>
      <c r="AB27" s="193"/>
      <c r="AI27" s="616"/>
      <c r="AJ27" s="616"/>
      <c r="AK27" s="616"/>
    </row>
    <row r="28" spans="1:68" ht="11.25" thickBot="1">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561"/>
      <c r="AB28" s="193"/>
      <c r="AC28" s="610" t="s">
        <v>646</v>
      </c>
      <c r="AD28" s="610" t="s">
        <v>158</v>
      </c>
      <c r="AE28" s="610" t="s">
        <v>159</v>
      </c>
      <c r="AF28" s="610" t="s">
        <v>150</v>
      </c>
      <c r="AH28" s="610" t="s">
        <v>646</v>
      </c>
      <c r="AI28" s="617" t="s">
        <v>158</v>
      </c>
      <c r="AJ28" s="617" t="s">
        <v>159</v>
      </c>
      <c r="AK28" s="617" t="s">
        <v>150</v>
      </c>
      <c r="BH28" s="116" t="s">
        <v>646</v>
      </c>
      <c r="BI28" s="120" t="s">
        <v>158</v>
      </c>
      <c r="BJ28" s="121" t="s">
        <v>159</v>
      </c>
      <c r="BK28" s="122" t="s">
        <v>150</v>
      </c>
      <c r="BM28" s="116" t="s">
        <v>646</v>
      </c>
      <c r="BN28" s="120" t="s">
        <v>158</v>
      </c>
      <c r="BO28" s="121" t="s">
        <v>159</v>
      </c>
      <c r="BP28" s="122" t="s">
        <v>150</v>
      </c>
    </row>
    <row r="29" spans="1:68">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561"/>
      <c r="AB29" s="193"/>
      <c r="AC29" s="613" t="s">
        <v>436</v>
      </c>
      <c r="AD29" s="983">
        <f>BI34</f>
        <v>0.63496932515337423</v>
      </c>
      <c r="AE29" s="780">
        <f>BJ34</f>
        <v>0.36503067484662577</v>
      </c>
      <c r="AF29" s="780">
        <f>BK34</f>
        <v>1</v>
      </c>
      <c r="AH29" s="613" t="s">
        <v>436</v>
      </c>
      <c r="AI29" s="782">
        <f>BN34</f>
        <v>207</v>
      </c>
      <c r="AJ29" s="782">
        <f>BO34</f>
        <v>119</v>
      </c>
      <c r="AK29" s="782">
        <f>BP34</f>
        <v>326</v>
      </c>
      <c r="BH29" s="163" t="s">
        <v>139</v>
      </c>
      <c r="BI29" s="140">
        <f t="shared" ref="BI29:BK34" si="5">+BN29/$BP29</f>
        <v>0.62201735357917576</v>
      </c>
      <c r="BJ29" s="199">
        <f t="shared" si="5"/>
        <v>0.3779826464208243</v>
      </c>
      <c r="BK29" s="200">
        <f t="shared" si="5"/>
        <v>1</v>
      </c>
      <c r="BM29" s="163" t="s">
        <v>139</v>
      </c>
      <c r="BN29" s="180">
        <f>+集計･資料!C71</f>
        <v>8029</v>
      </c>
      <c r="BO29" s="164">
        <f>+集計･資料!J71</f>
        <v>4879</v>
      </c>
      <c r="BP29" s="165">
        <f t="shared" ref="BP29:BP34" si="6">+SUM(BN29:BO29)</f>
        <v>12908</v>
      </c>
    </row>
    <row r="30" spans="1:68">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561"/>
      <c r="AB30" s="193"/>
      <c r="AC30" s="613" t="s">
        <v>437</v>
      </c>
      <c r="AD30" s="983">
        <f>BI33</f>
        <v>0.6254312469196649</v>
      </c>
      <c r="AE30" s="780">
        <f>BJ33</f>
        <v>0.37456875308033516</v>
      </c>
      <c r="AF30" s="780">
        <f>BK33</f>
        <v>1</v>
      </c>
      <c r="AH30" s="613" t="s">
        <v>437</v>
      </c>
      <c r="AI30" s="782">
        <f>BN33</f>
        <v>1269</v>
      </c>
      <c r="AJ30" s="782">
        <f>BO33</f>
        <v>760</v>
      </c>
      <c r="AK30" s="782">
        <f>BP33</f>
        <v>2029</v>
      </c>
      <c r="BH30" s="166" t="s">
        <v>554</v>
      </c>
      <c r="BI30" s="140">
        <f t="shared" si="5"/>
        <v>0.61280409731113961</v>
      </c>
      <c r="BJ30" s="199">
        <f t="shared" si="5"/>
        <v>0.38719590268886045</v>
      </c>
      <c r="BK30" s="200">
        <f t="shared" si="5"/>
        <v>1</v>
      </c>
      <c r="BM30" s="166" t="s">
        <v>554</v>
      </c>
      <c r="BN30" s="182">
        <f>+集計･資料!C73</f>
        <v>2393</v>
      </c>
      <c r="BO30" s="168">
        <f>+集計･資料!J73</f>
        <v>1512</v>
      </c>
      <c r="BP30" s="201">
        <f t="shared" si="6"/>
        <v>3905</v>
      </c>
    </row>
    <row r="31" spans="1:68">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561"/>
      <c r="AB31" s="193"/>
      <c r="AC31" s="613" t="s">
        <v>438</v>
      </c>
      <c r="AD31" s="983">
        <f>BI32</f>
        <v>0.65896946564885495</v>
      </c>
      <c r="AE31" s="780">
        <f>BJ32</f>
        <v>0.34103053435114505</v>
      </c>
      <c r="AF31" s="780">
        <f>BK32</f>
        <v>1</v>
      </c>
      <c r="AH31" s="613" t="s">
        <v>438</v>
      </c>
      <c r="AI31" s="782">
        <f>BN32</f>
        <v>3453</v>
      </c>
      <c r="AJ31" s="782">
        <f>BO32</f>
        <v>1787</v>
      </c>
      <c r="AK31" s="782">
        <f>BP32</f>
        <v>5240</v>
      </c>
      <c r="BH31" s="166" t="s">
        <v>555</v>
      </c>
      <c r="BI31" s="140">
        <f t="shared" si="5"/>
        <v>0.63545389563974264</v>
      </c>
      <c r="BJ31" s="199">
        <f t="shared" si="5"/>
        <v>0.36454610436025731</v>
      </c>
      <c r="BK31" s="200">
        <f t="shared" si="5"/>
        <v>1</v>
      </c>
      <c r="BM31" s="166" t="s">
        <v>555</v>
      </c>
      <c r="BN31" s="182">
        <f>+集計･資料!C75</f>
        <v>1778</v>
      </c>
      <c r="BO31" s="168">
        <f>+集計･資料!J75</f>
        <v>1020</v>
      </c>
      <c r="BP31" s="201">
        <f t="shared" si="6"/>
        <v>2798</v>
      </c>
    </row>
    <row r="32" spans="1:68">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561"/>
      <c r="AB32" s="193"/>
      <c r="AC32" s="613" t="s">
        <v>439</v>
      </c>
      <c r="AD32" s="983">
        <f>BI31</f>
        <v>0.63545389563974264</v>
      </c>
      <c r="AE32" s="780">
        <f>BJ31</f>
        <v>0.36454610436025731</v>
      </c>
      <c r="AF32" s="780">
        <f>BK31</f>
        <v>1</v>
      </c>
      <c r="AH32" s="613" t="s">
        <v>439</v>
      </c>
      <c r="AI32" s="782">
        <f>BN31</f>
        <v>1778</v>
      </c>
      <c r="AJ32" s="782">
        <f>BO31</f>
        <v>1020</v>
      </c>
      <c r="AK32" s="782">
        <f>BP31</f>
        <v>2798</v>
      </c>
      <c r="BH32" s="166" t="s">
        <v>556</v>
      </c>
      <c r="BI32" s="140">
        <f t="shared" si="5"/>
        <v>0.65896946564885495</v>
      </c>
      <c r="BJ32" s="199">
        <f t="shared" si="5"/>
        <v>0.34103053435114505</v>
      </c>
      <c r="BK32" s="200">
        <f t="shared" si="5"/>
        <v>1</v>
      </c>
      <c r="BM32" s="166" t="s">
        <v>556</v>
      </c>
      <c r="BN32" s="182">
        <f>+集計･資料!C77</f>
        <v>3453</v>
      </c>
      <c r="BO32" s="168">
        <f>+集計･資料!J77</f>
        <v>1787</v>
      </c>
      <c r="BP32" s="201">
        <f t="shared" si="6"/>
        <v>5240</v>
      </c>
    </row>
    <row r="33" spans="1:68">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561"/>
      <c r="AB33" s="193"/>
      <c r="AC33" s="613" t="s">
        <v>440</v>
      </c>
      <c r="AD33" s="983">
        <f>BI30</f>
        <v>0.61280409731113961</v>
      </c>
      <c r="AE33" s="780">
        <f>BJ30</f>
        <v>0.38719590268886045</v>
      </c>
      <c r="AF33" s="780">
        <f>BK30</f>
        <v>1</v>
      </c>
      <c r="AH33" s="613" t="s">
        <v>440</v>
      </c>
      <c r="AI33" s="782">
        <f>BN30</f>
        <v>2393</v>
      </c>
      <c r="AJ33" s="782">
        <f>BO30</f>
        <v>1512</v>
      </c>
      <c r="AK33" s="782">
        <f>BP30</f>
        <v>3905</v>
      </c>
      <c r="BH33" s="166" t="s">
        <v>557</v>
      </c>
      <c r="BI33" s="140">
        <f t="shared" si="5"/>
        <v>0.6254312469196649</v>
      </c>
      <c r="BJ33" s="199">
        <f t="shared" si="5"/>
        <v>0.37456875308033516</v>
      </c>
      <c r="BK33" s="200">
        <f t="shared" si="5"/>
        <v>1</v>
      </c>
      <c r="BM33" s="166" t="s">
        <v>557</v>
      </c>
      <c r="BN33" s="182">
        <f>+集計･資料!C79</f>
        <v>1269</v>
      </c>
      <c r="BO33" s="168">
        <f>+集計･資料!J79</f>
        <v>760</v>
      </c>
      <c r="BP33" s="201">
        <f t="shared" si="6"/>
        <v>2029</v>
      </c>
    </row>
    <row r="34" spans="1:68" ht="11.25" thickBot="1">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561"/>
      <c r="AB34" s="193"/>
      <c r="AC34" s="613" t="s">
        <v>441</v>
      </c>
      <c r="AD34" s="983">
        <f>BI29</f>
        <v>0.62201735357917576</v>
      </c>
      <c r="AE34" s="958">
        <f>BJ29</f>
        <v>0.3779826464208243</v>
      </c>
      <c r="AF34" s="780">
        <f>BK29</f>
        <v>1</v>
      </c>
      <c r="AH34" s="613" t="s">
        <v>441</v>
      </c>
      <c r="AI34" s="782">
        <f>BN29</f>
        <v>8029</v>
      </c>
      <c r="AJ34" s="782">
        <f>BO29</f>
        <v>4879</v>
      </c>
      <c r="AK34" s="782">
        <f>BP29</f>
        <v>12908</v>
      </c>
      <c r="BH34" s="170" t="s">
        <v>558</v>
      </c>
      <c r="BI34" s="202">
        <f t="shared" si="5"/>
        <v>0.63496932515337423</v>
      </c>
      <c r="BJ34" s="203">
        <f t="shared" si="5"/>
        <v>0.36503067484662577</v>
      </c>
      <c r="BK34" s="184">
        <f t="shared" si="5"/>
        <v>1</v>
      </c>
      <c r="BM34" s="171" t="s">
        <v>558</v>
      </c>
      <c r="BN34" s="186">
        <f>+集計･資料!C81</f>
        <v>207</v>
      </c>
      <c r="BO34" s="173">
        <f>+集計･資料!J81</f>
        <v>119</v>
      </c>
      <c r="BP34" s="190">
        <f t="shared" si="6"/>
        <v>326</v>
      </c>
    </row>
    <row r="35" spans="1:68" ht="11.25" thickBot="1">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561"/>
      <c r="AB35" s="193"/>
      <c r="AH35" s="610" t="s">
        <v>150</v>
      </c>
      <c r="AI35" s="782">
        <f>+SUM(AI29:AI34)</f>
        <v>17129</v>
      </c>
      <c r="AJ35" s="782">
        <f>+SUM(AJ29:AJ34)</f>
        <v>10077</v>
      </c>
      <c r="AK35" s="782">
        <f>+SUM(AK29:AK34)</f>
        <v>27206</v>
      </c>
      <c r="BM35" s="112" t="s">
        <v>150</v>
      </c>
      <c r="BN35" s="188">
        <f>+SUM(BN29:BN34)</f>
        <v>17129</v>
      </c>
      <c r="BO35" s="206">
        <f>+SUM(BO29:BO34)</f>
        <v>10077</v>
      </c>
      <c r="BP35" s="205">
        <f>+SUM(BP29:BP34)</f>
        <v>27206</v>
      </c>
    </row>
    <row r="36" spans="1:68">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561"/>
      <c r="AB36" s="193"/>
      <c r="AL36" s="33"/>
      <c r="AM36" s="33"/>
    </row>
    <row r="37" spans="1:68">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561"/>
      <c r="AB37" s="193"/>
      <c r="AL37" s="157"/>
      <c r="AM37" s="33"/>
    </row>
    <row r="38" spans="1:68">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561"/>
      <c r="AB38" s="193"/>
      <c r="AL38" s="33"/>
      <c r="AM38" s="33"/>
    </row>
    <row r="39" spans="1:68">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561"/>
      <c r="AB39" s="193"/>
      <c r="AL39" s="157"/>
      <c r="AM39" s="33"/>
    </row>
    <row r="40" spans="1:68">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561"/>
      <c r="AB40" s="193"/>
      <c r="AC40" s="193"/>
      <c r="AL40" s="33"/>
      <c r="AM40" s="33"/>
      <c r="BH40" s="193"/>
    </row>
    <row r="41" spans="1:68">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561"/>
      <c r="AB41" s="193"/>
      <c r="AL41" s="157"/>
      <c r="AM41" s="33"/>
    </row>
    <row r="42" spans="1:68">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561"/>
      <c r="AB42" s="193"/>
      <c r="AL42" s="33"/>
      <c r="AM42" s="33"/>
    </row>
    <row r="43" spans="1:68">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561"/>
      <c r="AB43" s="193"/>
      <c r="AL43" s="157"/>
      <c r="AM43" s="33"/>
    </row>
    <row r="44" spans="1:68">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561"/>
      <c r="AB44" s="193"/>
      <c r="AL44" s="33"/>
      <c r="AM44" s="33"/>
    </row>
    <row r="45" spans="1:68">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561"/>
      <c r="AB45" s="193"/>
      <c r="AL45" s="157"/>
      <c r="AM45" s="33"/>
    </row>
    <row r="46" spans="1:68">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561"/>
      <c r="AB46" s="193"/>
      <c r="AL46" s="33"/>
      <c r="AM46" s="33"/>
    </row>
    <row r="47" spans="1:68">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561"/>
      <c r="AB47" s="193"/>
      <c r="AL47" s="157"/>
      <c r="AM47" s="33"/>
    </row>
    <row r="48" spans="1:68">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561"/>
      <c r="AB48" s="193"/>
      <c r="AL48" s="33"/>
      <c r="AM48" s="33"/>
    </row>
    <row r="49" spans="1:39">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561"/>
      <c r="AB49" s="193"/>
      <c r="AL49" s="157"/>
      <c r="AM49" s="33"/>
    </row>
    <row r="50" spans="1:39">
      <c r="A50" s="560"/>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561"/>
      <c r="AB50" s="193"/>
      <c r="AL50" s="33"/>
      <c r="AM50" s="33"/>
    </row>
    <row r="51" spans="1:39">
      <c r="A51" s="560"/>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561"/>
      <c r="AB51" s="193"/>
      <c r="AL51" s="157"/>
      <c r="AM51" s="33"/>
    </row>
    <row r="52" spans="1:39">
      <c r="A52" s="560"/>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561"/>
      <c r="AB52" s="193"/>
      <c r="AL52" s="33"/>
      <c r="AM52" s="33"/>
    </row>
    <row r="53" spans="1:39">
      <c r="A53" s="560"/>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561"/>
      <c r="AB53" s="193"/>
      <c r="AL53" s="157"/>
      <c r="AM53" s="33"/>
    </row>
    <row r="54" spans="1:39">
      <c r="A54" s="560"/>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561"/>
      <c r="AB54" s="193"/>
      <c r="AL54" s="33"/>
      <c r="AM54" s="33"/>
    </row>
    <row r="55" spans="1:39">
      <c r="A55" s="560"/>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561"/>
    </row>
    <row r="56" spans="1:39">
      <c r="A56" s="560"/>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561"/>
    </row>
    <row r="57" spans="1:39">
      <c r="A57" s="560"/>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561"/>
    </row>
    <row r="58" spans="1:39">
      <c r="A58" s="560"/>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561"/>
      <c r="AB58" s="193"/>
    </row>
    <row r="59" spans="1:39">
      <c r="A59" s="560"/>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561"/>
      <c r="AB59" s="193"/>
    </row>
    <row r="60" spans="1:39">
      <c r="A60" s="562"/>
      <c r="B60" s="563"/>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4"/>
    </row>
  </sheetData>
  <mergeCells count="4">
    <mergeCell ref="V1:AA1"/>
    <mergeCell ref="B3:M15"/>
    <mergeCell ref="O3:AA15"/>
    <mergeCell ref="AM12:BA25"/>
  </mergeCells>
  <phoneticPr fontId="5"/>
  <conditionalFormatting sqref="AD6:AE6">
    <cfRule type="top10" dxfId="72" priority="2" rank="1"/>
  </conditionalFormatting>
  <conditionalFormatting sqref="AE11:AE22">
    <cfRule type="expression" dxfId="71" priority="1" stopIfTrue="1">
      <formula>$AE11&gt;0.5</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9" man="1"/>
    <brk id="58" max="53"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6">
    <tabColor theme="9" tint="0.59999389629810485"/>
  </sheetPr>
  <dimension ref="A1:BP60"/>
  <sheetViews>
    <sheetView showGridLines="0" view="pageBreakPreview" topLeftCell="A2" zoomScaleNormal="100" workbookViewId="0">
      <selection activeCell="B3" sqref="B3:M15"/>
    </sheetView>
  </sheetViews>
  <sheetFormatPr defaultColWidth="10.28515625" defaultRowHeight="10.5"/>
  <cols>
    <col min="1" max="27" width="3.5703125" style="115" customWidth="1"/>
    <col min="28" max="28" width="1.85546875" style="115" customWidth="1"/>
    <col min="29" max="29" width="14.85546875" style="115" customWidth="1"/>
    <col min="30" max="32" width="7.85546875" style="115" customWidth="1"/>
    <col min="33" max="33" width="1.7109375" style="115" customWidth="1"/>
    <col min="34" max="34" width="15.7109375" style="115" customWidth="1"/>
    <col min="35" max="36" width="7.28515625" style="115" customWidth="1"/>
    <col min="37" max="37" width="8.5703125" style="115" bestFit="1" customWidth="1"/>
    <col min="38" max="38" width="15.85546875" style="115" bestFit="1" customWidth="1"/>
    <col min="39" max="39" width="7.7109375" style="115" bestFit="1" customWidth="1"/>
    <col min="40" max="40" width="5.42578125" style="115" bestFit="1" customWidth="1"/>
    <col min="41" max="42" width="5.42578125" style="115" customWidth="1"/>
    <col min="43" max="43" width="3.42578125" style="115" customWidth="1"/>
    <col min="44" max="46" width="2.85546875" style="115" customWidth="1"/>
    <col min="47" max="47" width="3.28515625" style="115" customWidth="1"/>
    <col min="48" max="53" width="5.42578125" style="115" customWidth="1"/>
    <col min="54" max="54" width="13.7109375" style="115" customWidth="1"/>
    <col min="55" max="55" width="14.140625" style="115" bestFit="1" customWidth="1"/>
    <col min="56" max="58" width="5.42578125" style="115" customWidth="1"/>
    <col min="59" max="59" width="1.7109375" style="115" customWidth="1"/>
    <col min="60" max="60" width="14.85546875" style="115" customWidth="1"/>
    <col min="61" max="63" width="6.85546875" style="115" customWidth="1"/>
    <col min="64" max="64" width="1.7109375" style="115" customWidth="1"/>
    <col min="65" max="65" width="15.7109375" style="115" customWidth="1"/>
    <col min="66" max="67" width="6.85546875" style="115" customWidth="1"/>
    <col min="68" max="68" width="8.5703125" style="115" bestFit="1" customWidth="1"/>
    <col min="69" max="16384" width="10.28515625" style="115"/>
  </cols>
  <sheetData>
    <row r="1" spans="1:68" s="4" customFormat="1" ht="22.5" customHeight="1" thickBot="1">
      <c r="A1" s="648">
        <v>3</v>
      </c>
      <c r="B1" s="648" t="s">
        <v>597</v>
      </c>
      <c r="C1" s="648" t="s">
        <v>59</v>
      </c>
      <c r="D1" s="648"/>
      <c r="E1" s="648"/>
      <c r="F1" s="648"/>
      <c r="G1" s="648"/>
      <c r="H1" s="648"/>
      <c r="I1" s="648" t="s">
        <v>126</v>
      </c>
      <c r="J1" s="649"/>
      <c r="K1" s="648"/>
      <c r="L1" s="648"/>
      <c r="M1" s="648"/>
      <c r="N1" s="648"/>
      <c r="O1" s="648"/>
      <c r="P1" s="648"/>
      <c r="Q1" s="648"/>
      <c r="R1" s="648"/>
      <c r="S1" s="648"/>
      <c r="T1" s="648"/>
      <c r="U1" s="648"/>
      <c r="V1" s="1240" t="s">
        <v>566</v>
      </c>
      <c r="W1" s="1240"/>
      <c r="X1" s="1240"/>
      <c r="Y1" s="1240"/>
      <c r="Z1" s="1240"/>
      <c r="AA1" s="1240"/>
      <c r="AB1" s="29"/>
      <c r="AC1" s="4" t="s">
        <v>689</v>
      </c>
      <c r="AL1" s="115"/>
      <c r="AM1" s="115"/>
      <c r="AN1" s="115"/>
      <c r="AO1" s="115"/>
      <c r="AP1" s="115"/>
      <c r="AQ1" s="115"/>
      <c r="AR1" s="115"/>
      <c r="AS1" s="115"/>
      <c r="AT1" s="115"/>
      <c r="AU1" s="115"/>
      <c r="AV1" s="115"/>
      <c r="AW1" s="115"/>
      <c r="AX1" s="115"/>
      <c r="AY1" s="115"/>
      <c r="AZ1" s="115"/>
      <c r="BA1" s="115"/>
      <c r="BB1" s="115"/>
      <c r="BC1" s="115"/>
      <c r="BD1" s="115"/>
      <c r="BE1" s="115"/>
      <c r="BF1" s="115"/>
      <c r="BH1" s="4" t="s">
        <v>564</v>
      </c>
    </row>
    <row r="3" spans="1:68" ht="10.5" customHeight="1">
      <c r="A3" s="193"/>
      <c r="B3" s="1221" t="s">
        <v>981</v>
      </c>
      <c r="C3" s="1221"/>
      <c r="D3" s="1221"/>
      <c r="E3" s="1221"/>
      <c r="F3" s="1221"/>
      <c r="G3" s="1221"/>
      <c r="H3" s="1221"/>
      <c r="I3" s="1221"/>
      <c r="J3" s="1221"/>
      <c r="K3" s="1221"/>
      <c r="L3" s="1221"/>
      <c r="M3" s="1221"/>
      <c r="O3" s="1223"/>
      <c r="P3" s="1224"/>
      <c r="Q3" s="1224"/>
      <c r="R3" s="1224"/>
      <c r="S3" s="1224"/>
      <c r="T3" s="1224"/>
      <c r="U3" s="1224"/>
      <c r="V3" s="1224"/>
      <c r="W3" s="1224"/>
      <c r="X3" s="1224"/>
      <c r="Y3" s="1224"/>
      <c r="Z3" s="1224"/>
      <c r="AA3" s="1225"/>
      <c r="AB3" s="607"/>
      <c r="AC3" s="115" t="s">
        <v>61</v>
      </c>
      <c r="AH3" s="115" t="s">
        <v>60</v>
      </c>
      <c r="AM3" s="115" t="s">
        <v>728</v>
      </c>
      <c r="BH3" s="115" t="s">
        <v>61</v>
      </c>
      <c r="BM3" s="115" t="s">
        <v>60</v>
      </c>
    </row>
    <row r="4" spans="1:68" ht="11.25" customHeight="1" thickBot="1">
      <c r="A4" s="193"/>
      <c r="B4" s="1221"/>
      <c r="C4" s="1221"/>
      <c r="D4" s="1221"/>
      <c r="E4" s="1221"/>
      <c r="F4" s="1221"/>
      <c r="G4" s="1221"/>
      <c r="H4" s="1221"/>
      <c r="I4" s="1221"/>
      <c r="J4" s="1221"/>
      <c r="K4" s="1221"/>
      <c r="L4" s="1221"/>
      <c r="M4" s="1221"/>
      <c r="O4" s="1226"/>
      <c r="P4" s="1227"/>
      <c r="Q4" s="1227"/>
      <c r="R4" s="1227"/>
      <c r="S4" s="1227"/>
      <c r="T4" s="1227"/>
      <c r="U4" s="1227"/>
      <c r="V4" s="1227"/>
      <c r="W4" s="1227"/>
      <c r="X4" s="1227"/>
      <c r="Y4" s="1227"/>
      <c r="Z4" s="1227"/>
      <c r="AA4" s="1228"/>
      <c r="AB4" s="607"/>
      <c r="AM4" s="115" t="str">
        <f>CONCATENATE("常用従業員の男女別構成（岐阜市在住）をみると、全体では男性が",TEXT(AD6,"0.0％"),"、女性が",TEXT(AE6,"0.0％"),"の結果となった。")</f>
        <v>常用従業員の男女別構成（岐阜市在住）をみると、全体では男性が57.7%、女性が42.3%の結果となった。</v>
      </c>
    </row>
    <row r="5" spans="1:68" ht="11.25" customHeight="1" thickBot="1">
      <c r="A5" s="193"/>
      <c r="B5" s="1221"/>
      <c r="C5" s="1221"/>
      <c r="D5" s="1221"/>
      <c r="E5" s="1221"/>
      <c r="F5" s="1221"/>
      <c r="G5" s="1221"/>
      <c r="H5" s="1221"/>
      <c r="I5" s="1221"/>
      <c r="J5" s="1221"/>
      <c r="K5" s="1221"/>
      <c r="L5" s="1221"/>
      <c r="M5" s="1221"/>
      <c r="N5" s="193"/>
      <c r="O5" s="1226"/>
      <c r="P5" s="1227"/>
      <c r="Q5" s="1227"/>
      <c r="R5" s="1227"/>
      <c r="S5" s="1227"/>
      <c r="T5" s="1227"/>
      <c r="U5" s="1227"/>
      <c r="V5" s="1227"/>
      <c r="W5" s="1227"/>
      <c r="X5" s="1227"/>
      <c r="Y5" s="1227"/>
      <c r="Z5" s="1227"/>
      <c r="AA5" s="1228"/>
      <c r="AB5" s="607"/>
      <c r="AC5" s="610" t="s">
        <v>187</v>
      </c>
      <c r="AD5" s="610" t="s">
        <v>158</v>
      </c>
      <c r="AE5" s="610" t="s">
        <v>159</v>
      </c>
      <c r="AF5" s="610" t="s">
        <v>150</v>
      </c>
      <c r="AH5" s="610" t="s">
        <v>187</v>
      </c>
      <c r="AI5" s="610" t="s">
        <v>158</v>
      </c>
      <c r="AJ5" s="610" t="s">
        <v>159</v>
      </c>
      <c r="AK5" s="610" t="s">
        <v>150</v>
      </c>
      <c r="AM5" s="115" t="s">
        <v>729</v>
      </c>
      <c r="AO5" s="1044" t="s">
        <v>762</v>
      </c>
      <c r="AP5" s="1044" t="s">
        <v>763</v>
      </c>
      <c r="AQ5" s="1044" t="s">
        <v>764</v>
      </c>
      <c r="AR5" s="1044" t="s">
        <v>765</v>
      </c>
      <c r="AS5" s="1044" t="s">
        <v>766</v>
      </c>
      <c r="AT5" s="1044"/>
      <c r="BH5" s="207" t="s">
        <v>187</v>
      </c>
      <c r="BI5" s="117" t="s">
        <v>158</v>
      </c>
      <c r="BJ5" s="121" t="s">
        <v>159</v>
      </c>
      <c r="BK5" s="122" t="s">
        <v>150</v>
      </c>
      <c r="BM5" s="207" t="s">
        <v>187</v>
      </c>
      <c r="BN5" s="117" t="s">
        <v>158</v>
      </c>
      <c r="BO5" s="121" t="s">
        <v>159</v>
      </c>
      <c r="BP5" s="122" t="s">
        <v>150</v>
      </c>
    </row>
    <row r="6" spans="1:68" ht="11.25" customHeight="1" thickBot="1">
      <c r="A6" s="193"/>
      <c r="B6" s="1221"/>
      <c r="C6" s="1221"/>
      <c r="D6" s="1221"/>
      <c r="E6" s="1221"/>
      <c r="F6" s="1221"/>
      <c r="G6" s="1221"/>
      <c r="H6" s="1221"/>
      <c r="I6" s="1221"/>
      <c r="J6" s="1221"/>
      <c r="K6" s="1221"/>
      <c r="L6" s="1221"/>
      <c r="M6" s="1221"/>
      <c r="O6" s="1226"/>
      <c r="P6" s="1227"/>
      <c r="Q6" s="1227"/>
      <c r="R6" s="1227"/>
      <c r="S6" s="1227"/>
      <c r="T6" s="1227"/>
      <c r="U6" s="1227"/>
      <c r="V6" s="1227"/>
      <c r="W6" s="1227"/>
      <c r="X6" s="1227"/>
      <c r="Y6" s="1227"/>
      <c r="Z6" s="1227"/>
      <c r="AA6" s="1228"/>
      <c r="AB6" s="607"/>
      <c r="AC6" s="610" t="s">
        <v>160</v>
      </c>
      <c r="AD6" s="983">
        <f>BI6</f>
        <v>0.57735938238537887</v>
      </c>
      <c r="AE6" s="780">
        <f>BJ6</f>
        <v>0.42264061761462107</v>
      </c>
      <c r="AF6" s="783">
        <f>BK6</f>
        <v>1</v>
      </c>
      <c r="AH6" s="610" t="s">
        <v>160</v>
      </c>
      <c r="AI6" s="782">
        <f>+AI24</f>
        <v>7329</v>
      </c>
      <c r="AJ6" s="782">
        <f>+AJ24</f>
        <v>5365</v>
      </c>
      <c r="AK6" s="782">
        <f>+AK24</f>
        <v>12694</v>
      </c>
      <c r="AM6" s="115" t="s">
        <v>970</v>
      </c>
      <c r="AO6" s="1044" t="s">
        <v>745</v>
      </c>
      <c r="AP6" s="1044" t="s">
        <v>746</v>
      </c>
      <c r="AQ6" s="1044" t="s">
        <v>748</v>
      </c>
      <c r="AR6" s="1044"/>
      <c r="AS6" s="1044"/>
      <c r="AT6" s="1044"/>
      <c r="AV6" s="115" t="s">
        <v>850</v>
      </c>
      <c r="BH6" s="208" t="s">
        <v>160</v>
      </c>
      <c r="BI6" s="579">
        <f>+BN6/$BP6</f>
        <v>0.57735938238537887</v>
      </c>
      <c r="BJ6" s="203">
        <f>+BO6/$BP6</f>
        <v>0.42264061761462107</v>
      </c>
      <c r="BK6" s="184">
        <f>+BP6/$BP6</f>
        <v>1</v>
      </c>
      <c r="BM6" s="208" t="s">
        <v>160</v>
      </c>
      <c r="BN6" s="209">
        <f>+BN24</f>
        <v>7329</v>
      </c>
      <c r="BO6" s="195">
        <f>+BO24</f>
        <v>5365</v>
      </c>
      <c r="BP6" s="196">
        <f>+BP24</f>
        <v>12694</v>
      </c>
    </row>
    <row r="7" spans="1:68" ht="10.5" customHeight="1">
      <c r="A7" s="193"/>
      <c r="B7" s="1221"/>
      <c r="C7" s="1221"/>
      <c r="D7" s="1221"/>
      <c r="E7" s="1221"/>
      <c r="F7" s="1221"/>
      <c r="G7" s="1221"/>
      <c r="H7" s="1221"/>
      <c r="I7" s="1221"/>
      <c r="J7" s="1221"/>
      <c r="K7" s="1221"/>
      <c r="L7" s="1221"/>
      <c r="M7" s="1221"/>
      <c r="O7" s="1226"/>
      <c r="P7" s="1227"/>
      <c r="Q7" s="1227"/>
      <c r="R7" s="1227"/>
      <c r="S7" s="1227"/>
      <c r="T7" s="1227"/>
      <c r="U7" s="1227"/>
      <c r="V7" s="1227"/>
      <c r="W7" s="1227"/>
      <c r="X7" s="1227"/>
      <c r="Y7" s="1227"/>
      <c r="Z7" s="1227"/>
      <c r="AA7" s="1228"/>
      <c r="AB7" s="607"/>
      <c r="AC7" s="193"/>
      <c r="AD7" s="193"/>
      <c r="AE7" s="193"/>
      <c r="AF7" s="193"/>
      <c r="AH7" s="193"/>
      <c r="AI7" s="193"/>
      <c r="AJ7" s="193"/>
      <c r="AM7" s="115" t="str">
        <f>CONCATENATE(AM6,AO6,AP6,AQ6,AR6,AS6,AV6,AZ6,BA6,BB6,BC6,BD6,BE6)</f>
        <v>業種別では、「医療・福祉」「教育・学習支援業」「その他」で女性の割合が高く、それ以外はいずれも男性の割合が高い。</v>
      </c>
      <c r="BH7" s="193"/>
      <c r="BI7" s="193"/>
      <c r="BJ7" s="193"/>
      <c r="BK7" s="193"/>
      <c r="BM7" s="193"/>
      <c r="BN7" s="197"/>
      <c r="BO7" s="197"/>
      <c r="BP7" s="198"/>
    </row>
    <row r="8" spans="1:68" ht="10.5" customHeight="1">
      <c r="A8" s="193"/>
      <c r="B8" s="1221"/>
      <c r="C8" s="1221"/>
      <c r="D8" s="1221"/>
      <c r="E8" s="1221"/>
      <c r="F8" s="1221"/>
      <c r="G8" s="1221"/>
      <c r="H8" s="1221"/>
      <c r="I8" s="1221"/>
      <c r="J8" s="1221"/>
      <c r="K8" s="1221"/>
      <c r="L8" s="1221"/>
      <c r="M8" s="1221"/>
      <c r="O8" s="1226"/>
      <c r="P8" s="1227"/>
      <c r="Q8" s="1227"/>
      <c r="R8" s="1227"/>
      <c r="S8" s="1227"/>
      <c r="T8" s="1227"/>
      <c r="U8" s="1227"/>
      <c r="V8" s="1227"/>
      <c r="W8" s="1227"/>
      <c r="X8" s="1227"/>
      <c r="Y8" s="1227"/>
      <c r="Z8" s="1227"/>
      <c r="AA8" s="1228"/>
      <c r="AB8" s="607"/>
      <c r="AC8" s="115" t="s">
        <v>100</v>
      </c>
      <c r="AH8" s="115" t="s">
        <v>114</v>
      </c>
      <c r="AM8" s="115" t="s">
        <v>730</v>
      </c>
      <c r="BH8" s="115" t="s">
        <v>100</v>
      </c>
      <c r="BM8" s="115" t="s">
        <v>114</v>
      </c>
    </row>
    <row r="9" spans="1:68" ht="11.25" customHeight="1" thickBot="1">
      <c r="A9" s="193"/>
      <c r="B9" s="1221"/>
      <c r="C9" s="1221"/>
      <c r="D9" s="1221"/>
      <c r="E9" s="1221"/>
      <c r="F9" s="1221"/>
      <c r="G9" s="1221"/>
      <c r="H9" s="1221"/>
      <c r="I9" s="1221"/>
      <c r="J9" s="1221"/>
      <c r="K9" s="1221"/>
      <c r="L9" s="1221"/>
      <c r="M9" s="1221"/>
      <c r="O9" s="1226"/>
      <c r="P9" s="1227"/>
      <c r="Q9" s="1227"/>
      <c r="R9" s="1227"/>
      <c r="S9" s="1227"/>
      <c r="T9" s="1227"/>
      <c r="U9" s="1227"/>
      <c r="V9" s="1227"/>
      <c r="W9" s="1227"/>
      <c r="X9" s="1227"/>
      <c r="Y9" s="1227"/>
      <c r="Z9" s="1227"/>
      <c r="AA9" s="1228"/>
      <c r="AB9" s="607"/>
      <c r="AM9" s="115" t="s">
        <v>860</v>
      </c>
    </row>
    <row r="10" spans="1:68" ht="12.75" thickBot="1">
      <c r="A10" s="193"/>
      <c r="B10" s="1221"/>
      <c r="C10" s="1221"/>
      <c r="D10" s="1221"/>
      <c r="E10" s="1221"/>
      <c r="F10" s="1221"/>
      <c r="G10" s="1221"/>
      <c r="H10" s="1221"/>
      <c r="I10" s="1221"/>
      <c r="J10" s="1221"/>
      <c r="K10" s="1221"/>
      <c r="L10" s="1221"/>
      <c r="M10" s="1221"/>
      <c r="O10" s="1226"/>
      <c r="P10" s="1227"/>
      <c r="Q10" s="1227"/>
      <c r="R10" s="1227"/>
      <c r="S10" s="1227"/>
      <c r="T10" s="1227"/>
      <c r="U10" s="1227"/>
      <c r="V10" s="1227"/>
      <c r="W10" s="1227"/>
      <c r="X10" s="1227"/>
      <c r="Y10" s="1227"/>
      <c r="Z10" s="1227"/>
      <c r="AA10" s="1228"/>
      <c r="AB10" s="607"/>
      <c r="AC10" s="610" t="s">
        <v>645</v>
      </c>
      <c r="AD10" s="610" t="s">
        <v>158</v>
      </c>
      <c r="AE10" s="610" t="s">
        <v>159</v>
      </c>
      <c r="AF10" s="610" t="s">
        <v>150</v>
      </c>
      <c r="AH10" s="610" t="s">
        <v>645</v>
      </c>
      <c r="AI10" s="610" t="s">
        <v>158</v>
      </c>
      <c r="AJ10" s="610" t="s">
        <v>159</v>
      </c>
      <c r="AK10" s="610" t="s">
        <v>150</v>
      </c>
      <c r="AM10" s="1041"/>
      <c r="AN10" s="1040"/>
      <c r="AO10" s="1043"/>
      <c r="AP10" s="1043"/>
      <c r="AQ10" s="1043"/>
      <c r="AR10" s="1041"/>
      <c r="AV10" s="1042"/>
      <c r="BH10" s="116" t="s">
        <v>645</v>
      </c>
      <c r="BI10" s="118" t="s">
        <v>158</v>
      </c>
      <c r="BJ10" s="121" t="s">
        <v>159</v>
      </c>
      <c r="BK10" s="122" t="s">
        <v>150</v>
      </c>
      <c r="BM10" s="116" t="s">
        <v>645</v>
      </c>
      <c r="BN10" s="118" t="s">
        <v>158</v>
      </c>
      <c r="BO10" s="121" t="s">
        <v>159</v>
      </c>
      <c r="BP10" s="122" t="s">
        <v>150</v>
      </c>
    </row>
    <row r="11" spans="1:68" ht="10.5" customHeight="1">
      <c r="A11" s="193"/>
      <c r="B11" s="1221"/>
      <c r="C11" s="1221"/>
      <c r="D11" s="1221"/>
      <c r="E11" s="1221"/>
      <c r="F11" s="1221"/>
      <c r="G11" s="1221"/>
      <c r="H11" s="1221"/>
      <c r="I11" s="1221"/>
      <c r="J11" s="1221"/>
      <c r="K11" s="1221"/>
      <c r="L11" s="1221"/>
      <c r="M11" s="1221"/>
      <c r="O11" s="1226"/>
      <c r="P11" s="1227"/>
      <c r="Q11" s="1227"/>
      <c r="R11" s="1227"/>
      <c r="S11" s="1227"/>
      <c r="T11" s="1227"/>
      <c r="U11" s="1227"/>
      <c r="V11" s="1227"/>
      <c r="W11" s="1227"/>
      <c r="X11" s="1227"/>
      <c r="Y11" s="1227"/>
      <c r="Z11" s="1227"/>
      <c r="AA11" s="1228"/>
      <c r="AB11" s="607"/>
      <c r="AC11" s="611" t="s">
        <v>424</v>
      </c>
      <c r="AD11" s="780">
        <f>BI23</f>
        <v>0.80498721227621484</v>
      </c>
      <c r="AE11" s="799">
        <f>BJ23</f>
        <v>0.19501278772378516</v>
      </c>
      <c r="AF11" s="780">
        <f>BK23</f>
        <v>1</v>
      </c>
      <c r="AH11" s="611" t="s">
        <v>424</v>
      </c>
      <c r="AI11" s="782">
        <f>BN23</f>
        <v>1259</v>
      </c>
      <c r="AJ11" s="782">
        <f>BO23</f>
        <v>305</v>
      </c>
      <c r="AK11" s="782">
        <f>BP23</f>
        <v>1564</v>
      </c>
      <c r="AM11" s="115" t="s">
        <v>757</v>
      </c>
      <c r="BH11" s="131" t="s">
        <v>151</v>
      </c>
      <c r="BI11" s="140" t="e">
        <f t="shared" ref="BI11:BI23" si="0">+BN11/$BP11</f>
        <v>#DIV/0!</v>
      </c>
      <c r="BJ11" s="199" t="e">
        <f t="shared" ref="BJ11:BJ23" si="1">+BO11/$BP11</f>
        <v>#DIV/0!</v>
      </c>
      <c r="BK11" s="200" t="e">
        <f t="shared" ref="BK11:BK23" si="2">+BP11/$BP11</f>
        <v>#DIV/0!</v>
      </c>
      <c r="BM11" s="131" t="s">
        <v>151</v>
      </c>
      <c r="BN11" s="137">
        <f>+集計･資料!R6</f>
        <v>0</v>
      </c>
      <c r="BO11" s="164">
        <f>+集計･資料!Y6</f>
        <v>0</v>
      </c>
      <c r="BP11" s="165">
        <f t="shared" ref="BP11:BP23" si="3">+SUM(BN11:BO11)</f>
        <v>0</v>
      </c>
    </row>
    <row r="12" spans="1:68" ht="10.5" customHeight="1">
      <c r="A12" s="193"/>
      <c r="B12" s="1221"/>
      <c r="C12" s="1221"/>
      <c r="D12" s="1221"/>
      <c r="E12" s="1221"/>
      <c r="F12" s="1221"/>
      <c r="G12" s="1221"/>
      <c r="H12" s="1221"/>
      <c r="I12" s="1221"/>
      <c r="J12" s="1221"/>
      <c r="K12" s="1221"/>
      <c r="L12" s="1221"/>
      <c r="M12" s="1221"/>
      <c r="O12" s="1226"/>
      <c r="P12" s="1227"/>
      <c r="Q12" s="1227"/>
      <c r="R12" s="1227"/>
      <c r="S12" s="1227"/>
      <c r="T12" s="1227"/>
      <c r="U12" s="1227"/>
      <c r="V12" s="1227"/>
      <c r="W12" s="1227"/>
      <c r="X12" s="1227"/>
      <c r="Y12" s="1227"/>
      <c r="Z12" s="1227"/>
      <c r="AA12" s="1228"/>
      <c r="AB12" s="607"/>
      <c r="AC12" s="612" t="s">
        <v>425</v>
      </c>
      <c r="AD12" s="780">
        <f>BI22</f>
        <v>0.64358974358974363</v>
      </c>
      <c r="AE12" s="799">
        <f>BJ22</f>
        <v>0.35641025641025642</v>
      </c>
      <c r="AF12" s="780">
        <f>BK22</f>
        <v>1</v>
      </c>
      <c r="AH12" s="784" t="s">
        <v>425</v>
      </c>
      <c r="AI12" s="782">
        <f>BN22</f>
        <v>1506</v>
      </c>
      <c r="AJ12" s="782">
        <f>BO22</f>
        <v>834</v>
      </c>
      <c r="AK12" s="782">
        <f>BP22</f>
        <v>2340</v>
      </c>
      <c r="AM12" s="115" t="str">
        <f>CONCATENATE("※常用従業員の岐阜市在住割合は、全体",TEXT('3（問3）'!AK6,"0,000"),"人のうち岐阜市",TEXT(AK6,"0,000人"),"（",TEXT(AK6/'3（問3）'!AK6,"0.0%"),"）","であった。（一部の事業所で未回答あり、最終項の資料・集計より参照）")</f>
        <v>※常用従業員の岐阜市在住割合は、全体27,206人のうち岐阜市12,694人（46.7%）であった。（一部の事業所で未回答あり、最終項の資料・集計より参照）</v>
      </c>
      <c r="BH12" s="36" t="s">
        <v>630</v>
      </c>
      <c r="BI12" s="140">
        <f t="shared" si="0"/>
        <v>0.4642649622312609</v>
      </c>
      <c r="BJ12" s="199">
        <f t="shared" si="1"/>
        <v>0.5357350377687391</v>
      </c>
      <c r="BK12" s="200">
        <f t="shared" si="2"/>
        <v>1</v>
      </c>
      <c r="BM12" s="36" t="s">
        <v>630</v>
      </c>
      <c r="BN12" s="147">
        <f>+集計･資料!R8</f>
        <v>799</v>
      </c>
      <c r="BO12" s="168">
        <f>+集計･資料!Y8</f>
        <v>922</v>
      </c>
      <c r="BP12" s="201">
        <f t="shared" si="3"/>
        <v>1721</v>
      </c>
    </row>
    <row r="13" spans="1:68" ht="12">
      <c r="A13" s="193"/>
      <c r="B13" s="1221"/>
      <c r="C13" s="1221"/>
      <c r="D13" s="1221"/>
      <c r="E13" s="1221"/>
      <c r="F13" s="1221"/>
      <c r="G13" s="1221"/>
      <c r="H13" s="1221"/>
      <c r="I13" s="1221"/>
      <c r="J13" s="1221"/>
      <c r="K13" s="1221"/>
      <c r="L13" s="1221"/>
      <c r="M13" s="1221"/>
      <c r="O13" s="1226"/>
      <c r="P13" s="1227"/>
      <c r="Q13" s="1227"/>
      <c r="R13" s="1227"/>
      <c r="S13" s="1227"/>
      <c r="T13" s="1227"/>
      <c r="U13" s="1227"/>
      <c r="V13" s="1227"/>
      <c r="W13" s="1227"/>
      <c r="X13" s="1227"/>
      <c r="Y13" s="1227"/>
      <c r="Z13" s="1227"/>
      <c r="AA13" s="1228"/>
      <c r="AB13" s="607"/>
      <c r="AC13" s="611" t="s">
        <v>426</v>
      </c>
      <c r="AD13" s="780">
        <f>BI21</f>
        <v>0.76305220883534142</v>
      </c>
      <c r="AE13" s="799">
        <f>BJ21</f>
        <v>0.23694779116465864</v>
      </c>
      <c r="AF13" s="780">
        <f>BK21</f>
        <v>1</v>
      </c>
      <c r="AH13" s="611" t="s">
        <v>426</v>
      </c>
      <c r="AI13" s="782">
        <f>BN21</f>
        <v>190</v>
      </c>
      <c r="AJ13" s="782">
        <f>BO21</f>
        <v>59</v>
      </c>
      <c r="AK13" s="782">
        <f>BP21</f>
        <v>249</v>
      </c>
      <c r="AN13" s="1038"/>
      <c r="AO13" s="1038"/>
      <c r="AP13" s="1038"/>
      <c r="AQ13" s="1038"/>
      <c r="AR13" s="1038"/>
      <c r="AS13" s="1038"/>
      <c r="AT13" s="1038"/>
      <c r="AU13" s="1038"/>
      <c r="AV13" s="1038"/>
      <c r="AW13" s="1038"/>
      <c r="AX13" s="1038"/>
      <c r="AY13" s="1038"/>
      <c r="AZ13" s="1038"/>
      <c r="BA13" s="1038"/>
      <c r="BH13" s="34" t="s">
        <v>631</v>
      </c>
      <c r="BI13" s="140">
        <f t="shared" si="0"/>
        <v>0.66392215568862278</v>
      </c>
      <c r="BJ13" s="199">
        <f t="shared" si="1"/>
        <v>0.33607784431137727</v>
      </c>
      <c r="BK13" s="200">
        <f t="shared" si="2"/>
        <v>1</v>
      </c>
      <c r="BM13" s="34" t="s">
        <v>631</v>
      </c>
      <c r="BN13" s="147">
        <f>+集計･資料!R10</f>
        <v>887</v>
      </c>
      <c r="BO13" s="168">
        <f>+集計･資料!Y10</f>
        <v>449</v>
      </c>
      <c r="BP13" s="201">
        <f t="shared" si="3"/>
        <v>1336</v>
      </c>
    </row>
    <row r="14" spans="1:68" ht="10.5" customHeight="1">
      <c r="A14" s="193"/>
      <c r="B14" s="1221"/>
      <c r="C14" s="1221"/>
      <c r="D14" s="1221"/>
      <c r="E14" s="1221"/>
      <c r="F14" s="1221"/>
      <c r="G14" s="1221"/>
      <c r="H14" s="1221"/>
      <c r="I14" s="1221"/>
      <c r="J14" s="1221"/>
      <c r="K14" s="1221"/>
      <c r="L14" s="1221"/>
      <c r="M14" s="1221"/>
      <c r="O14" s="1226"/>
      <c r="P14" s="1227"/>
      <c r="Q14" s="1227"/>
      <c r="R14" s="1227"/>
      <c r="S14" s="1227"/>
      <c r="T14" s="1227"/>
      <c r="U14" s="1227"/>
      <c r="V14" s="1227"/>
      <c r="W14" s="1227"/>
      <c r="X14" s="1227"/>
      <c r="Y14" s="1227"/>
      <c r="Z14" s="1227"/>
      <c r="AA14" s="1228"/>
      <c r="AB14" s="607"/>
      <c r="AC14" s="612" t="s">
        <v>427</v>
      </c>
      <c r="AD14" s="780">
        <f>BI20</f>
        <v>0.81589403973509933</v>
      </c>
      <c r="AE14" s="799">
        <f>BJ20</f>
        <v>0.18410596026490067</v>
      </c>
      <c r="AF14" s="780">
        <f>BK20</f>
        <v>1</v>
      </c>
      <c r="AH14" s="784" t="s">
        <v>427</v>
      </c>
      <c r="AI14" s="782">
        <f>BN20</f>
        <v>616</v>
      </c>
      <c r="AJ14" s="782">
        <f>BO20</f>
        <v>139</v>
      </c>
      <c r="AK14" s="782">
        <f>BP20</f>
        <v>755</v>
      </c>
      <c r="AM14" s="1039" t="s">
        <v>768</v>
      </c>
      <c r="AN14" s="1040"/>
      <c r="AO14" s="1040"/>
      <c r="AP14" s="1040"/>
      <c r="AQ14" s="1040"/>
      <c r="AR14" s="1040"/>
      <c r="AS14" s="1040"/>
      <c r="AT14" s="1040"/>
      <c r="AU14" s="1040"/>
      <c r="AV14" s="1040"/>
      <c r="AW14" s="1040"/>
      <c r="AX14" s="1040"/>
      <c r="AY14" s="1040"/>
      <c r="AZ14" s="1040"/>
      <c r="BA14" s="1040"/>
      <c r="BH14" s="34" t="s">
        <v>629</v>
      </c>
      <c r="BI14" s="140">
        <f t="shared" si="0"/>
        <v>0.41869918699186992</v>
      </c>
      <c r="BJ14" s="199">
        <f t="shared" si="1"/>
        <v>0.58130081300813008</v>
      </c>
      <c r="BK14" s="200">
        <f t="shared" si="2"/>
        <v>1</v>
      </c>
      <c r="BM14" s="34" t="s">
        <v>629</v>
      </c>
      <c r="BN14" s="147">
        <f>+集計･資料!R12</f>
        <v>206</v>
      </c>
      <c r="BO14" s="168">
        <f>+集計･資料!Y12</f>
        <v>286</v>
      </c>
      <c r="BP14" s="201">
        <f t="shared" si="3"/>
        <v>492</v>
      </c>
    </row>
    <row r="15" spans="1:68" ht="12">
      <c r="A15" s="193"/>
      <c r="B15" s="1221"/>
      <c r="C15" s="1221"/>
      <c r="D15" s="1221"/>
      <c r="E15" s="1221"/>
      <c r="F15" s="1221"/>
      <c r="G15" s="1221"/>
      <c r="H15" s="1221"/>
      <c r="I15" s="1221"/>
      <c r="J15" s="1221"/>
      <c r="K15" s="1221"/>
      <c r="L15" s="1221"/>
      <c r="M15" s="1221"/>
      <c r="O15" s="1229"/>
      <c r="P15" s="1230"/>
      <c r="Q15" s="1230"/>
      <c r="R15" s="1230"/>
      <c r="S15" s="1230"/>
      <c r="T15" s="1230"/>
      <c r="U15" s="1230"/>
      <c r="V15" s="1230"/>
      <c r="W15" s="1230"/>
      <c r="X15" s="1230"/>
      <c r="Y15" s="1230"/>
      <c r="Z15" s="1230"/>
      <c r="AA15" s="1231"/>
      <c r="AB15" s="607"/>
      <c r="AC15" s="611" t="s">
        <v>428</v>
      </c>
      <c r="AD15" s="780">
        <f>BI19</f>
        <v>0.60656649972175847</v>
      </c>
      <c r="AE15" s="799">
        <f>BJ19</f>
        <v>0.39343350027824153</v>
      </c>
      <c r="AF15" s="780">
        <f>BK19</f>
        <v>1</v>
      </c>
      <c r="AH15" s="611" t="s">
        <v>428</v>
      </c>
      <c r="AI15" s="782">
        <f>BN19</f>
        <v>1090</v>
      </c>
      <c r="AJ15" s="782">
        <f>BO19</f>
        <v>707</v>
      </c>
      <c r="AK15" s="782">
        <f>BP19</f>
        <v>1797</v>
      </c>
      <c r="AM15" s="1239" t="str">
        <f>CONCATENATE("　",AM4,CHAR(10),"　",AM7,CHAR(10),"　",AM9,CHAR(10),AM12)</f>
        <v>　常用従業員の男女別構成（岐阜市在住）をみると、全体では男性が57.7%、女性が42.3%の結果となった。
　業種別では、「医療・福祉」「教育・学習支援業」「その他」で女性の割合が高く、それ以外はいずれも男性の割合が高い。
　規模別では「100人以上」以外で男性の常用従業員の割合は50％を超えて占めている。
※常用従業員の岐阜市在住割合は、全体27,206人のうち岐阜市12,694人（46.7%）であった。（一部の事業所で未回答あり、最終項の資料・集計より参照）</v>
      </c>
      <c r="AN15" s="1239"/>
      <c r="AO15" s="1239"/>
      <c r="AP15" s="1239"/>
      <c r="AQ15" s="1239"/>
      <c r="AR15" s="1239"/>
      <c r="AS15" s="1239"/>
      <c r="AT15" s="1239"/>
      <c r="AU15" s="1239"/>
      <c r="AV15" s="1239"/>
      <c r="AW15" s="1239"/>
      <c r="AX15" s="1239"/>
      <c r="AY15" s="1040"/>
      <c r="AZ15" s="1040"/>
      <c r="BA15" s="1040"/>
      <c r="BH15" s="34" t="s">
        <v>628</v>
      </c>
      <c r="BI15" s="140">
        <f t="shared" si="0"/>
        <v>0.27281368821292773</v>
      </c>
      <c r="BJ15" s="199">
        <f t="shared" si="1"/>
        <v>0.72718631178707227</v>
      </c>
      <c r="BK15" s="200">
        <f t="shared" si="2"/>
        <v>1</v>
      </c>
      <c r="BM15" s="34" t="s">
        <v>628</v>
      </c>
      <c r="BN15" s="147">
        <f>+集計･資料!R14</f>
        <v>574</v>
      </c>
      <c r="BO15" s="168">
        <f>+集計･資料!Y14</f>
        <v>1530</v>
      </c>
      <c r="BP15" s="201">
        <f t="shared" si="3"/>
        <v>2104</v>
      </c>
    </row>
    <row r="16" spans="1:68" ht="11.25" customHeight="1">
      <c r="O16" s="193"/>
      <c r="P16" s="193"/>
      <c r="Q16" s="193"/>
      <c r="R16" s="193"/>
      <c r="S16" s="193"/>
      <c r="T16" s="193"/>
      <c r="U16" s="193"/>
      <c r="V16" s="193"/>
      <c r="W16" s="193"/>
      <c r="X16" s="193"/>
      <c r="Y16" s="193"/>
      <c r="Z16" s="193"/>
      <c r="AA16" s="193"/>
      <c r="AB16" s="193"/>
      <c r="AC16" s="612" t="s">
        <v>429</v>
      </c>
      <c r="AD16" s="780">
        <f>BI18</f>
        <v>0.59444444444444444</v>
      </c>
      <c r="AE16" s="799">
        <f>BJ18</f>
        <v>0.40555555555555556</v>
      </c>
      <c r="AF16" s="780">
        <f>BK18</f>
        <v>1</v>
      </c>
      <c r="AH16" s="784" t="s">
        <v>429</v>
      </c>
      <c r="AI16" s="782">
        <f>BN18</f>
        <v>107</v>
      </c>
      <c r="AJ16" s="782">
        <f>BO18</f>
        <v>73</v>
      </c>
      <c r="AK16" s="782">
        <f>BP18</f>
        <v>180</v>
      </c>
      <c r="AM16" s="1239"/>
      <c r="AN16" s="1239"/>
      <c r="AO16" s="1239"/>
      <c r="AP16" s="1239"/>
      <c r="AQ16" s="1239"/>
      <c r="AR16" s="1239"/>
      <c r="AS16" s="1239"/>
      <c r="AT16" s="1239"/>
      <c r="AU16" s="1239"/>
      <c r="AV16" s="1239"/>
      <c r="AW16" s="1239"/>
      <c r="AX16" s="1239"/>
      <c r="AY16" s="1040"/>
      <c r="AZ16" s="1040"/>
      <c r="BA16" s="1040"/>
      <c r="BH16" s="34" t="s">
        <v>627</v>
      </c>
      <c r="BI16" s="140">
        <f t="shared" si="0"/>
        <v>0.61904761904761907</v>
      </c>
      <c r="BJ16" s="199">
        <f t="shared" si="1"/>
        <v>0.38095238095238093</v>
      </c>
      <c r="BK16" s="200">
        <f t="shared" si="2"/>
        <v>1</v>
      </c>
      <c r="BM16" s="34" t="s">
        <v>627</v>
      </c>
      <c r="BN16" s="147">
        <f>+集計･資料!R16</f>
        <v>65</v>
      </c>
      <c r="BO16" s="168">
        <f>+集計･資料!Y16</f>
        <v>40</v>
      </c>
      <c r="BP16" s="201">
        <f t="shared" si="3"/>
        <v>105</v>
      </c>
    </row>
    <row r="17" spans="1:68" ht="12">
      <c r="A17" s="557"/>
      <c r="B17" s="558"/>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9"/>
      <c r="AB17" s="193"/>
      <c r="AC17" s="611" t="s">
        <v>430</v>
      </c>
      <c r="AD17" s="780">
        <f>BI17</f>
        <v>0.58823529411764708</v>
      </c>
      <c r="AE17" s="799">
        <f>BJ17</f>
        <v>0.41176470588235292</v>
      </c>
      <c r="AF17" s="780">
        <f>BK17</f>
        <v>1</v>
      </c>
      <c r="AH17" s="611" t="s">
        <v>430</v>
      </c>
      <c r="AI17" s="782">
        <f>BN17</f>
        <v>30</v>
      </c>
      <c r="AJ17" s="782">
        <f>BO17</f>
        <v>21</v>
      </c>
      <c r="AK17" s="782">
        <f>BP17</f>
        <v>51</v>
      </c>
      <c r="AM17" s="1239"/>
      <c r="AN17" s="1239"/>
      <c r="AO17" s="1239"/>
      <c r="AP17" s="1239"/>
      <c r="AQ17" s="1239"/>
      <c r="AR17" s="1239"/>
      <c r="AS17" s="1239"/>
      <c r="AT17" s="1239"/>
      <c r="AU17" s="1239"/>
      <c r="AV17" s="1239"/>
      <c r="AW17" s="1239"/>
      <c r="AX17" s="1239"/>
      <c r="AY17" s="1040"/>
      <c r="AZ17" s="1040"/>
      <c r="BA17" s="1040"/>
      <c r="BH17" s="34" t="s">
        <v>632</v>
      </c>
      <c r="BI17" s="140">
        <f t="shared" si="0"/>
        <v>0.58823529411764708</v>
      </c>
      <c r="BJ17" s="199">
        <f t="shared" si="1"/>
        <v>0.41176470588235292</v>
      </c>
      <c r="BK17" s="200">
        <f t="shared" si="2"/>
        <v>1</v>
      </c>
      <c r="BM17" s="34" t="s">
        <v>632</v>
      </c>
      <c r="BN17" s="167">
        <f>+集計･資料!R18</f>
        <v>30</v>
      </c>
      <c r="BO17" s="168">
        <f>+集計･資料!Y18</f>
        <v>21</v>
      </c>
      <c r="BP17" s="201">
        <f t="shared" si="3"/>
        <v>51</v>
      </c>
    </row>
    <row r="18" spans="1:68" ht="12">
      <c r="A18" s="560"/>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561"/>
      <c r="AB18" s="193"/>
      <c r="AC18" s="612" t="s">
        <v>431</v>
      </c>
      <c r="AD18" s="780">
        <f>BI16</f>
        <v>0.61904761904761907</v>
      </c>
      <c r="AE18" s="799">
        <f>BJ16</f>
        <v>0.38095238095238093</v>
      </c>
      <c r="AF18" s="780">
        <f>BK16</f>
        <v>1</v>
      </c>
      <c r="AH18" s="784" t="s">
        <v>431</v>
      </c>
      <c r="AI18" s="782">
        <f>BN16</f>
        <v>65</v>
      </c>
      <c r="AJ18" s="782">
        <f>BO16</f>
        <v>40</v>
      </c>
      <c r="AK18" s="782">
        <f>BP16</f>
        <v>105</v>
      </c>
      <c r="AM18" s="1239"/>
      <c r="AN18" s="1239"/>
      <c r="AO18" s="1239"/>
      <c r="AP18" s="1239"/>
      <c r="AQ18" s="1239"/>
      <c r="AR18" s="1239"/>
      <c r="AS18" s="1239"/>
      <c r="AT18" s="1239"/>
      <c r="AU18" s="1239"/>
      <c r="AV18" s="1239"/>
      <c r="AW18" s="1239"/>
      <c r="AX18" s="1239"/>
      <c r="AY18" s="1040"/>
      <c r="AZ18" s="1040"/>
      <c r="BA18" s="1040"/>
      <c r="BH18" s="34" t="s">
        <v>626</v>
      </c>
      <c r="BI18" s="140">
        <f t="shared" si="0"/>
        <v>0.59444444444444444</v>
      </c>
      <c r="BJ18" s="199">
        <f t="shared" si="1"/>
        <v>0.40555555555555556</v>
      </c>
      <c r="BK18" s="200">
        <f t="shared" si="2"/>
        <v>1</v>
      </c>
      <c r="BM18" s="34" t="s">
        <v>626</v>
      </c>
      <c r="BN18" s="167">
        <f>+集計･資料!R20</f>
        <v>107</v>
      </c>
      <c r="BO18" s="168">
        <f>+集計･資料!Y20</f>
        <v>73</v>
      </c>
      <c r="BP18" s="201">
        <f t="shared" si="3"/>
        <v>180</v>
      </c>
    </row>
    <row r="19" spans="1:68" ht="12">
      <c r="A19" s="560"/>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561"/>
      <c r="AB19" s="193"/>
      <c r="AC19" s="611" t="s">
        <v>432</v>
      </c>
      <c r="AD19" s="780">
        <f>BI15</f>
        <v>0.27281368821292773</v>
      </c>
      <c r="AE19" s="799">
        <f>BJ15</f>
        <v>0.72718631178707227</v>
      </c>
      <c r="AF19" s="780">
        <f>BK15</f>
        <v>1</v>
      </c>
      <c r="AH19" s="611" t="s">
        <v>432</v>
      </c>
      <c r="AI19" s="782">
        <f>BN15</f>
        <v>574</v>
      </c>
      <c r="AJ19" s="782">
        <f>BO15</f>
        <v>1530</v>
      </c>
      <c r="AK19" s="782">
        <f>BP15</f>
        <v>2104</v>
      </c>
      <c r="AM19" s="1239"/>
      <c r="AN19" s="1239"/>
      <c r="AO19" s="1239"/>
      <c r="AP19" s="1239"/>
      <c r="AQ19" s="1239"/>
      <c r="AR19" s="1239"/>
      <c r="AS19" s="1239"/>
      <c r="AT19" s="1239"/>
      <c r="AU19" s="1239"/>
      <c r="AV19" s="1239"/>
      <c r="AW19" s="1239"/>
      <c r="AX19" s="1239"/>
      <c r="AY19" s="1040"/>
      <c r="AZ19" s="1040"/>
      <c r="BA19" s="1040"/>
      <c r="BH19" s="34" t="s">
        <v>625</v>
      </c>
      <c r="BI19" s="140">
        <f t="shared" si="0"/>
        <v>0.60656649972175847</v>
      </c>
      <c r="BJ19" s="199">
        <f t="shared" si="1"/>
        <v>0.39343350027824153</v>
      </c>
      <c r="BK19" s="200">
        <f t="shared" si="2"/>
        <v>1</v>
      </c>
      <c r="BM19" s="34" t="s">
        <v>625</v>
      </c>
      <c r="BN19" s="167">
        <f>+集計･資料!R22</f>
        <v>1090</v>
      </c>
      <c r="BO19" s="168">
        <f>+集計･資料!Y22</f>
        <v>707</v>
      </c>
      <c r="BP19" s="201">
        <f t="shared" si="3"/>
        <v>1797</v>
      </c>
    </row>
    <row r="20" spans="1:68" ht="12">
      <c r="A20" s="560"/>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561"/>
      <c r="AB20" s="193"/>
      <c r="AC20" s="612" t="s">
        <v>433</v>
      </c>
      <c r="AD20" s="780">
        <f>BI14</f>
        <v>0.41869918699186992</v>
      </c>
      <c r="AE20" s="799">
        <f>BJ14</f>
        <v>0.58130081300813008</v>
      </c>
      <c r="AF20" s="780">
        <f>BK14</f>
        <v>1</v>
      </c>
      <c r="AH20" s="784" t="s">
        <v>433</v>
      </c>
      <c r="AI20" s="782">
        <f>BN14</f>
        <v>206</v>
      </c>
      <c r="AJ20" s="782">
        <f>BO14</f>
        <v>286</v>
      </c>
      <c r="AK20" s="782">
        <f>BP14</f>
        <v>492</v>
      </c>
      <c r="AM20" s="1239"/>
      <c r="AN20" s="1239"/>
      <c r="AO20" s="1239"/>
      <c r="AP20" s="1239"/>
      <c r="AQ20" s="1239"/>
      <c r="AR20" s="1239"/>
      <c r="AS20" s="1239"/>
      <c r="AT20" s="1239"/>
      <c r="AU20" s="1239"/>
      <c r="AV20" s="1239"/>
      <c r="AW20" s="1239"/>
      <c r="AX20" s="1239"/>
      <c r="AY20" s="1040"/>
      <c r="AZ20" s="1040"/>
      <c r="BA20" s="1040"/>
      <c r="BH20" s="34" t="s">
        <v>624</v>
      </c>
      <c r="BI20" s="140">
        <f t="shared" si="0"/>
        <v>0.81589403973509933</v>
      </c>
      <c r="BJ20" s="199">
        <f t="shared" si="1"/>
        <v>0.18410596026490067</v>
      </c>
      <c r="BK20" s="200">
        <f t="shared" si="2"/>
        <v>1</v>
      </c>
      <c r="BM20" s="34" t="s">
        <v>624</v>
      </c>
      <c r="BN20" s="167">
        <f>+集計･資料!R24</f>
        <v>616</v>
      </c>
      <c r="BO20" s="168">
        <f>+集計･資料!Y24</f>
        <v>139</v>
      </c>
      <c r="BP20" s="201">
        <f t="shared" si="3"/>
        <v>755</v>
      </c>
    </row>
    <row r="21" spans="1:68" ht="12">
      <c r="A21" s="560"/>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561"/>
      <c r="AB21" s="193"/>
      <c r="AC21" s="611" t="s">
        <v>434</v>
      </c>
      <c r="AD21" s="780">
        <f>BI13</f>
        <v>0.66392215568862278</v>
      </c>
      <c r="AE21" s="799">
        <f>BJ13</f>
        <v>0.33607784431137727</v>
      </c>
      <c r="AF21" s="780">
        <f>BK13</f>
        <v>1</v>
      </c>
      <c r="AH21" s="611" t="s">
        <v>434</v>
      </c>
      <c r="AI21" s="782">
        <f>BN13</f>
        <v>887</v>
      </c>
      <c r="AJ21" s="782">
        <f>BO13</f>
        <v>449</v>
      </c>
      <c r="AK21" s="782">
        <f>BP13</f>
        <v>1336</v>
      </c>
      <c r="AM21" s="1239"/>
      <c r="AN21" s="1239"/>
      <c r="AO21" s="1239"/>
      <c r="AP21" s="1239"/>
      <c r="AQ21" s="1239"/>
      <c r="AR21" s="1239"/>
      <c r="AS21" s="1239"/>
      <c r="AT21" s="1239"/>
      <c r="AU21" s="1239"/>
      <c r="AV21" s="1239"/>
      <c r="AW21" s="1239"/>
      <c r="AX21" s="1239"/>
      <c r="AY21" s="1040"/>
      <c r="AZ21" s="1040"/>
      <c r="BA21" s="1040"/>
      <c r="BH21" s="34" t="s">
        <v>623</v>
      </c>
      <c r="BI21" s="140">
        <f t="shared" si="0"/>
        <v>0.76305220883534142</v>
      </c>
      <c r="BJ21" s="199">
        <f t="shared" si="1"/>
        <v>0.23694779116465864</v>
      </c>
      <c r="BK21" s="200">
        <f t="shared" si="2"/>
        <v>1</v>
      </c>
      <c r="BM21" s="34" t="s">
        <v>623</v>
      </c>
      <c r="BN21" s="167">
        <f>+集計･資料!R26</f>
        <v>190</v>
      </c>
      <c r="BO21" s="168">
        <f>+集計･資料!Y26</f>
        <v>59</v>
      </c>
      <c r="BP21" s="201">
        <f t="shared" si="3"/>
        <v>249</v>
      </c>
    </row>
    <row r="22" spans="1:68" ht="12">
      <c r="A22" s="560"/>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561"/>
      <c r="AB22" s="193"/>
      <c r="AC22" s="612" t="s">
        <v>435</v>
      </c>
      <c r="AD22" s="780">
        <f>BI12</f>
        <v>0.4642649622312609</v>
      </c>
      <c r="AE22" s="799">
        <f>BJ12</f>
        <v>0.5357350377687391</v>
      </c>
      <c r="AF22" s="780">
        <f>BK12</f>
        <v>1</v>
      </c>
      <c r="AH22" s="784" t="s">
        <v>435</v>
      </c>
      <c r="AI22" s="782">
        <f>BN12</f>
        <v>799</v>
      </c>
      <c r="AJ22" s="782">
        <f>BO12</f>
        <v>922</v>
      </c>
      <c r="AK22" s="782">
        <f>BP12</f>
        <v>1721</v>
      </c>
      <c r="AM22" s="1239"/>
      <c r="AN22" s="1239"/>
      <c r="AO22" s="1239"/>
      <c r="AP22" s="1239"/>
      <c r="AQ22" s="1239"/>
      <c r="AR22" s="1239"/>
      <c r="AS22" s="1239"/>
      <c r="AT22" s="1239"/>
      <c r="AU22" s="1239"/>
      <c r="AV22" s="1239"/>
      <c r="AW22" s="1239"/>
      <c r="AX22" s="1239"/>
      <c r="AY22" s="1040"/>
      <c r="AZ22" s="1040"/>
      <c r="BA22" s="1040"/>
      <c r="BH22" s="34" t="s">
        <v>633</v>
      </c>
      <c r="BI22" s="140">
        <f t="shared" si="0"/>
        <v>0.64358974358974363</v>
      </c>
      <c r="BJ22" s="199">
        <f t="shared" si="1"/>
        <v>0.35641025641025642</v>
      </c>
      <c r="BK22" s="200">
        <f t="shared" si="2"/>
        <v>1</v>
      </c>
      <c r="BM22" s="34" t="s">
        <v>633</v>
      </c>
      <c r="BN22" s="167">
        <f>+集計･資料!R28</f>
        <v>1506</v>
      </c>
      <c r="BO22" s="168">
        <f>+集計･資料!Y28</f>
        <v>834</v>
      </c>
      <c r="BP22" s="201">
        <f t="shared" si="3"/>
        <v>2340</v>
      </c>
    </row>
    <row r="23" spans="1:68" ht="12.75" thickBot="1">
      <c r="A23" s="560"/>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561"/>
      <c r="AB23" s="193"/>
      <c r="AC23" s="611" t="s">
        <v>74</v>
      </c>
      <c r="AD23" s="780" t="e">
        <f>BI11</f>
        <v>#DIV/0!</v>
      </c>
      <c r="AE23" s="780" t="e">
        <f>BJ11</f>
        <v>#DIV/0!</v>
      </c>
      <c r="AF23" s="780" t="e">
        <f>BK11</f>
        <v>#DIV/0!</v>
      </c>
      <c r="AH23" s="611" t="s">
        <v>74</v>
      </c>
      <c r="AI23" s="782">
        <f>BN11</f>
        <v>0</v>
      </c>
      <c r="AJ23" s="782">
        <f>BO11</f>
        <v>0</v>
      </c>
      <c r="AK23" s="782">
        <f>BP11</f>
        <v>0</v>
      </c>
      <c r="AM23" s="1239"/>
      <c r="AN23" s="1239"/>
      <c r="AO23" s="1239"/>
      <c r="AP23" s="1239"/>
      <c r="AQ23" s="1239"/>
      <c r="AR23" s="1239"/>
      <c r="AS23" s="1239"/>
      <c r="AT23" s="1239"/>
      <c r="AU23" s="1239"/>
      <c r="AV23" s="1239"/>
      <c r="AW23" s="1239"/>
      <c r="AX23" s="1239"/>
      <c r="AY23" s="1040"/>
      <c r="AZ23" s="1040"/>
      <c r="BA23" s="1040"/>
      <c r="BH23" s="35" t="s">
        <v>634</v>
      </c>
      <c r="BI23" s="202">
        <f t="shared" si="0"/>
        <v>0.80498721227621484</v>
      </c>
      <c r="BJ23" s="203">
        <f t="shared" si="1"/>
        <v>0.19501278772378516</v>
      </c>
      <c r="BK23" s="184">
        <f t="shared" si="2"/>
        <v>1</v>
      </c>
      <c r="BM23" s="45" t="s">
        <v>634</v>
      </c>
      <c r="BN23" s="172">
        <f>+集計･資料!R30</f>
        <v>1259</v>
      </c>
      <c r="BO23" s="173">
        <f>+集計･資料!Y30</f>
        <v>305</v>
      </c>
      <c r="BP23" s="190">
        <f t="shared" si="3"/>
        <v>1564</v>
      </c>
    </row>
    <row r="24" spans="1:68" ht="13.5" thickTop="1" thickBot="1">
      <c r="A24" s="560"/>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561"/>
      <c r="AB24" s="193"/>
      <c r="AH24" s="610" t="s">
        <v>150</v>
      </c>
      <c r="AI24" s="782">
        <f>+SUM(AI11:AI23)</f>
        <v>7329</v>
      </c>
      <c r="AJ24" s="782">
        <f>+SUM(AJ11:AJ23)</f>
        <v>5365</v>
      </c>
      <c r="AK24" s="782">
        <f>+SUM(AK11:AK23)</f>
        <v>12694</v>
      </c>
      <c r="AM24" s="1239"/>
      <c r="AN24" s="1239"/>
      <c r="AO24" s="1239"/>
      <c r="AP24" s="1239"/>
      <c r="AQ24" s="1239"/>
      <c r="AR24" s="1239"/>
      <c r="AS24" s="1239"/>
      <c r="AT24" s="1239"/>
      <c r="AU24" s="1239"/>
      <c r="AV24" s="1239"/>
      <c r="AW24" s="1239"/>
      <c r="AX24" s="1239"/>
      <c r="AY24" s="1040"/>
      <c r="AZ24" s="1040"/>
      <c r="BA24" s="1040"/>
      <c r="BM24" s="112" t="s">
        <v>150</v>
      </c>
      <c r="BN24" s="592">
        <f>+SUM(BN11:BN23)</f>
        <v>7329</v>
      </c>
      <c r="BO24" s="204">
        <f>+SUM(BO11:BO23)</f>
        <v>5365</v>
      </c>
      <c r="BP24" s="205">
        <f>+SUM(BP11:BP23)</f>
        <v>12694</v>
      </c>
    </row>
    <row r="25" spans="1:68" ht="12">
      <c r="A25" s="560"/>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561"/>
      <c r="AB25" s="193"/>
      <c r="AI25" s="616"/>
      <c r="AJ25" s="616"/>
      <c r="AK25" s="616"/>
      <c r="AM25" s="1239"/>
      <c r="AN25" s="1239"/>
      <c r="AO25" s="1239"/>
      <c r="AP25" s="1239"/>
      <c r="AQ25" s="1239"/>
      <c r="AR25" s="1239"/>
      <c r="AS25" s="1239"/>
      <c r="AT25" s="1239"/>
      <c r="AU25" s="1239"/>
      <c r="AV25" s="1239"/>
      <c r="AW25" s="1239"/>
      <c r="AX25" s="1239"/>
      <c r="AY25" s="1040"/>
      <c r="AZ25" s="1040"/>
      <c r="BA25" s="1040"/>
    </row>
    <row r="26" spans="1:68" ht="12">
      <c r="A26" s="560"/>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561"/>
      <c r="AB26" s="193"/>
      <c r="AC26" s="115" t="s">
        <v>115</v>
      </c>
      <c r="AH26" s="115" t="s">
        <v>127</v>
      </c>
      <c r="AI26" s="616"/>
      <c r="AJ26" s="616"/>
      <c r="AK26" s="616"/>
      <c r="AM26" s="1239"/>
      <c r="AN26" s="1239"/>
      <c r="AO26" s="1239"/>
      <c r="AP26" s="1239"/>
      <c r="AQ26" s="1239"/>
      <c r="AR26" s="1239"/>
      <c r="AS26" s="1239"/>
      <c r="AT26" s="1239"/>
      <c r="AU26" s="1239"/>
      <c r="AV26" s="1239"/>
      <c r="AW26" s="1239"/>
      <c r="AX26" s="1239"/>
      <c r="AY26" s="1040"/>
      <c r="AZ26" s="1040"/>
      <c r="BA26" s="1040"/>
      <c r="BH26" s="115" t="s">
        <v>115</v>
      </c>
      <c r="BM26" s="115" t="s">
        <v>127</v>
      </c>
    </row>
    <row r="27" spans="1:68" ht="11.25" thickBot="1">
      <c r="A27" s="560"/>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561"/>
      <c r="AB27" s="193"/>
      <c r="AI27" s="616"/>
      <c r="AJ27" s="616"/>
      <c r="AK27" s="616"/>
      <c r="AM27" s="1239"/>
      <c r="AN27" s="1239"/>
      <c r="AO27" s="1239"/>
      <c r="AP27" s="1239"/>
      <c r="AQ27" s="1239"/>
      <c r="AR27" s="1239"/>
      <c r="AS27" s="1239"/>
      <c r="AT27" s="1239"/>
      <c r="AU27" s="1239"/>
      <c r="AV27" s="1239"/>
      <c r="AW27" s="1239"/>
      <c r="AX27" s="1239"/>
    </row>
    <row r="28" spans="1:68" ht="11.25" thickBot="1">
      <c r="A28" s="560"/>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561"/>
      <c r="AB28" s="193"/>
      <c r="AC28" s="610" t="s">
        <v>646</v>
      </c>
      <c r="AD28" s="610" t="s">
        <v>158</v>
      </c>
      <c r="AE28" s="610" t="s">
        <v>159</v>
      </c>
      <c r="AF28" s="610" t="s">
        <v>150</v>
      </c>
      <c r="AH28" s="610" t="s">
        <v>646</v>
      </c>
      <c r="AI28" s="617" t="s">
        <v>158</v>
      </c>
      <c r="AJ28" s="617" t="s">
        <v>159</v>
      </c>
      <c r="AK28" s="617" t="s">
        <v>150</v>
      </c>
      <c r="AM28" s="1239"/>
      <c r="AN28" s="1239"/>
      <c r="AO28" s="1239"/>
      <c r="AP28" s="1239"/>
      <c r="AQ28" s="1239"/>
      <c r="AR28" s="1239"/>
      <c r="AS28" s="1239"/>
      <c r="AT28" s="1239"/>
      <c r="AU28" s="1239"/>
      <c r="AV28" s="1239"/>
      <c r="AW28" s="1239"/>
      <c r="AX28" s="1239"/>
      <c r="BH28" s="116" t="s">
        <v>646</v>
      </c>
      <c r="BI28" s="120" t="s">
        <v>158</v>
      </c>
      <c r="BJ28" s="121" t="s">
        <v>159</v>
      </c>
      <c r="BK28" s="122" t="s">
        <v>150</v>
      </c>
      <c r="BM28" s="116" t="s">
        <v>646</v>
      </c>
      <c r="BN28" s="120" t="s">
        <v>158</v>
      </c>
      <c r="BO28" s="121" t="s">
        <v>159</v>
      </c>
      <c r="BP28" s="122" t="s">
        <v>150</v>
      </c>
    </row>
    <row r="29" spans="1:68">
      <c r="A29" s="560"/>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561"/>
      <c r="AB29" s="193"/>
      <c r="AC29" s="613" t="s">
        <v>436</v>
      </c>
      <c r="AD29" s="983">
        <f>BI34</f>
        <v>0.62303664921465973</v>
      </c>
      <c r="AE29" s="780">
        <f>BJ34</f>
        <v>0.37696335078534032</v>
      </c>
      <c r="AF29" s="780">
        <f>BK34</f>
        <v>1</v>
      </c>
      <c r="AH29" s="613" t="s">
        <v>436</v>
      </c>
      <c r="AI29" s="782">
        <f>BN34</f>
        <v>119</v>
      </c>
      <c r="AJ29" s="782">
        <f>BO34</f>
        <v>72</v>
      </c>
      <c r="AK29" s="782">
        <f>BP34</f>
        <v>191</v>
      </c>
      <c r="BH29" s="163" t="s">
        <v>139</v>
      </c>
      <c r="BI29" s="140">
        <f t="shared" ref="BI29:BK34" si="4">+BN29/$BP29</f>
        <v>0.56338308457711439</v>
      </c>
      <c r="BJ29" s="199">
        <f t="shared" si="4"/>
        <v>0.43661691542288555</v>
      </c>
      <c r="BK29" s="200">
        <f t="shared" si="4"/>
        <v>1</v>
      </c>
      <c r="BM29" s="163" t="s">
        <v>139</v>
      </c>
      <c r="BN29" s="180">
        <f>+集計･資料!R71</f>
        <v>2831</v>
      </c>
      <c r="BO29" s="164">
        <f>+集計･資料!Y71</f>
        <v>2194</v>
      </c>
      <c r="BP29" s="165">
        <f t="shared" ref="BP29:BP34" si="5">+SUM(BN29:BO29)</f>
        <v>5025</v>
      </c>
    </row>
    <row r="30" spans="1:68" ht="12">
      <c r="A30" s="560"/>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561"/>
      <c r="AB30" s="193"/>
      <c r="AC30" s="613" t="s">
        <v>437</v>
      </c>
      <c r="AD30" s="983">
        <f>BI33</f>
        <v>0.60110584518167454</v>
      </c>
      <c r="AE30" s="780">
        <f>BJ33</f>
        <v>0.39889415481832541</v>
      </c>
      <c r="AF30" s="780">
        <f>BK33</f>
        <v>1</v>
      </c>
      <c r="AH30" s="613" t="s">
        <v>437</v>
      </c>
      <c r="AI30" s="782">
        <f>BN33</f>
        <v>761</v>
      </c>
      <c r="AJ30" s="782">
        <f>BO33</f>
        <v>505</v>
      </c>
      <c r="AK30" s="782">
        <f>BP33</f>
        <v>1266</v>
      </c>
      <c r="AS30" s="1040"/>
      <c r="AT30" s="1040"/>
      <c r="BH30" s="166" t="s">
        <v>554</v>
      </c>
      <c r="BI30" s="140">
        <f t="shared" si="4"/>
        <v>0.55281501340482575</v>
      </c>
      <c r="BJ30" s="199">
        <f t="shared" si="4"/>
        <v>0.44718498659517425</v>
      </c>
      <c r="BK30" s="200">
        <f t="shared" si="4"/>
        <v>1</v>
      </c>
      <c r="BM30" s="166" t="s">
        <v>554</v>
      </c>
      <c r="BN30" s="182">
        <f>+集計･資料!R73</f>
        <v>1031</v>
      </c>
      <c r="BO30" s="168">
        <f>+集計･資料!Y73</f>
        <v>834</v>
      </c>
      <c r="BP30" s="201">
        <f t="shared" si="5"/>
        <v>1865</v>
      </c>
    </row>
    <row r="31" spans="1:68">
      <c r="A31" s="560"/>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561"/>
      <c r="AB31" s="193"/>
      <c r="AC31" s="613" t="s">
        <v>438</v>
      </c>
      <c r="AD31" s="983">
        <f>BI32</f>
        <v>0.59116214335421013</v>
      </c>
      <c r="AE31" s="780">
        <f>BJ32</f>
        <v>0.40883785664578987</v>
      </c>
      <c r="AF31" s="780">
        <f>BK32</f>
        <v>1</v>
      </c>
      <c r="AH31" s="613" t="s">
        <v>438</v>
      </c>
      <c r="AI31" s="782">
        <f>BN32</f>
        <v>1699</v>
      </c>
      <c r="AJ31" s="782">
        <f>BO32</f>
        <v>1175</v>
      </c>
      <c r="AK31" s="782">
        <f>BP32</f>
        <v>2874</v>
      </c>
      <c r="BH31" s="166" t="s">
        <v>555</v>
      </c>
      <c r="BI31" s="140">
        <f t="shared" si="4"/>
        <v>0.60285132382892059</v>
      </c>
      <c r="BJ31" s="199">
        <f t="shared" si="4"/>
        <v>0.39714867617107941</v>
      </c>
      <c r="BK31" s="200">
        <f t="shared" si="4"/>
        <v>1</v>
      </c>
      <c r="BM31" s="166" t="s">
        <v>555</v>
      </c>
      <c r="BN31" s="182">
        <f>+集計･資料!R75</f>
        <v>888</v>
      </c>
      <c r="BO31" s="168">
        <f>+集計･資料!Y75</f>
        <v>585</v>
      </c>
      <c r="BP31" s="201">
        <f t="shared" si="5"/>
        <v>1473</v>
      </c>
    </row>
    <row r="32" spans="1:68">
      <c r="A32" s="560"/>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561"/>
      <c r="AB32" s="193"/>
      <c r="AC32" s="613" t="s">
        <v>439</v>
      </c>
      <c r="AD32" s="983">
        <f>BI31</f>
        <v>0.60285132382892059</v>
      </c>
      <c r="AE32" s="780">
        <f>BJ31</f>
        <v>0.39714867617107941</v>
      </c>
      <c r="AF32" s="780">
        <f>BK31</f>
        <v>1</v>
      </c>
      <c r="AH32" s="613" t="s">
        <v>439</v>
      </c>
      <c r="AI32" s="782">
        <f>BN31</f>
        <v>888</v>
      </c>
      <c r="AJ32" s="782">
        <f>BO31</f>
        <v>585</v>
      </c>
      <c r="AK32" s="782">
        <f>BP31</f>
        <v>1473</v>
      </c>
      <c r="BH32" s="166" t="s">
        <v>556</v>
      </c>
      <c r="BI32" s="140">
        <f t="shared" si="4"/>
        <v>0.59116214335421013</v>
      </c>
      <c r="BJ32" s="199">
        <f t="shared" si="4"/>
        <v>0.40883785664578987</v>
      </c>
      <c r="BK32" s="200">
        <f t="shared" si="4"/>
        <v>1</v>
      </c>
      <c r="BM32" s="166" t="s">
        <v>556</v>
      </c>
      <c r="BN32" s="182">
        <f>+集計･資料!R77</f>
        <v>1699</v>
      </c>
      <c r="BO32" s="168">
        <f>+集計･資料!Y77</f>
        <v>1175</v>
      </c>
      <c r="BP32" s="201">
        <f t="shared" si="5"/>
        <v>2874</v>
      </c>
    </row>
    <row r="33" spans="1:68" ht="10.5" customHeight="1">
      <c r="A33" s="560"/>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561"/>
      <c r="AB33" s="193"/>
      <c r="AC33" s="613" t="s">
        <v>440</v>
      </c>
      <c r="AD33" s="983">
        <f>BI30</f>
        <v>0.55281501340482575</v>
      </c>
      <c r="AE33" s="780">
        <f>BJ30</f>
        <v>0.44718498659517425</v>
      </c>
      <c r="AF33" s="780">
        <f>BK30</f>
        <v>1</v>
      </c>
      <c r="AH33" s="613" t="s">
        <v>440</v>
      </c>
      <c r="AI33" s="782">
        <f>BN30</f>
        <v>1031</v>
      </c>
      <c r="AJ33" s="782">
        <f>BO30</f>
        <v>834</v>
      </c>
      <c r="AK33" s="782">
        <f>BP30</f>
        <v>1865</v>
      </c>
      <c r="AM33" s="1050" t="s">
        <v>826</v>
      </c>
      <c r="BH33" s="166" t="s">
        <v>557</v>
      </c>
      <c r="BI33" s="140">
        <f t="shared" si="4"/>
        <v>0.60110584518167454</v>
      </c>
      <c r="BJ33" s="199">
        <f t="shared" si="4"/>
        <v>0.39889415481832541</v>
      </c>
      <c r="BK33" s="200">
        <f t="shared" si="4"/>
        <v>1</v>
      </c>
      <c r="BM33" s="166" t="s">
        <v>557</v>
      </c>
      <c r="BN33" s="182">
        <f>+集計･資料!R79</f>
        <v>761</v>
      </c>
      <c r="BO33" s="168">
        <f>+集計･資料!Y79</f>
        <v>505</v>
      </c>
      <c r="BP33" s="201">
        <f t="shared" si="5"/>
        <v>1266</v>
      </c>
    </row>
    <row r="34" spans="1:68" ht="11.25" customHeight="1" thickBot="1">
      <c r="A34" s="560"/>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561"/>
      <c r="AB34" s="193"/>
      <c r="AC34" s="613" t="s">
        <v>441</v>
      </c>
      <c r="AD34" s="958">
        <f>BI29</f>
        <v>0.56338308457711439</v>
      </c>
      <c r="AE34" s="1092">
        <f>BJ29</f>
        <v>0.43661691542288555</v>
      </c>
      <c r="AF34" s="780">
        <f>BK29</f>
        <v>1</v>
      </c>
      <c r="AH34" s="613" t="s">
        <v>441</v>
      </c>
      <c r="AI34" s="782">
        <f>BN29</f>
        <v>2831</v>
      </c>
      <c r="AJ34" s="782">
        <f>BO29</f>
        <v>2194</v>
      </c>
      <c r="AK34" s="782">
        <f>BP29</f>
        <v>5025</v>
      </c>
      <c r="BH34" s="170" t="s">
        <v>558</v>
      </c>
      <c r="BI34" s="202">
        <f t="shared" si="4"/>
        <v>0.62303664921465973</v>
      </c>
      <c r="BJ34" s="203">
        <f t="shared" si="4"/>
        <v>0.37696335078534032</v>
      </c>
      <c r="BK34" s="184">
        <f t="shared" si="4"/>
        <v>1</v>
      </c>
      <c r="BM34" s="171" t="s">
        <v>558</v>
      </c>
      <c r="BN34" s="186">
        <f>+集計･資料!R81</f>
        <v>119</v>
      </c>
      <c r="BO34" s="173">
        <f>+集計･資料!Y81</f>
        <v>72</v>
      </c>
      <c r="BP34" s="190">
        <f t="shared" si="5"/>
        <v>191</v>
      </c>
    </row>
    <row r="35" spans="1:68" ht="11.25" customHeight="1" thickBot="1">
      <c r="A35" s="560"/>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561"/>
      <c r="AB35" s="193"/>
      <c r="AH35" s="610" t="s">
        <v>150</v>
      </c>
      <c r="AI35" s="782">
        <f>+SUM(AI29:AI34)</f>
        <v>7329</v>
      </c>
      <c r="AJ35" s="782">
        <f>+SUM(AJ29:AJ34)</f>
        <v>5365</v>
      </c>
      <c r="AK35" s="782">
        <f>+SUM(AK29:AK34)</f>
        <v>12694</v>
      </c>
      <c r="BM35" s="112" t="s">
        <v>150</v>
      </c>
      <c r="BN35" s="188">
        <f>+SUM(BN29:BN34)</f>
        <v>7329</v>
      </c>
      <c r="BO35" s="206">
        <f>+SUM(BO29:BO34)</f>
        <v>5365</v>
      </c>
      <c r="BP35" s="205">
        <f>+SUM(BP29:BP34)</f>
        <v>12694</v>
      </c>
    </row>
    <row r="36" spans="1:68" ht="10.5" customHeight="1">
      <c r="A36" s="560"/>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561"/>
      <c r="AB36" s="193"/>
      <c r="AL36" s="33"/>
      <c r="AM36" s="33"/>
    </row>
    <row r="37" spans="1:68" ht="10.5" customHeight="1">
      <c r="A37" s="560"/>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561"/>
      <c r="AB37" s="193"/>
      <c r="AL37" s="157"/>
      <c r="AM37" s="33" t="s">
        <v>211</v>
      </c>
    </row>
    <row r="38" spans="1:68" ht="10.5" customHeight="1">
      <c r="A38" s="560"/>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561"/>
      <c r="AB38" s="193"/>
      <c r="AL38" s="33"/>
      <c r="AM38" s="33"/>
    </row>
    <row r="39" spans="1:68" ht="10.5" customHeight="1">
      <c r="A39" s="560"/>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561"/>
      <c r="AB39" s="193"/>
      <c r="AL39" s="157"/>
      <c r="AM39" s="33"/>
    </row>
    <row r="40" spans="1:68" ht="10.5" customHeight="1">
      <c r="A40" s="560"/>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561"/>
      <c r="AB40" s="193"/>
      <c r="AC40" s="193"/>
      <c r="AL40" s="33"/>
      <c r="AM40" s="33"/>
      <c r="BH40" s="193"/>
    </row>
    <row r="41" spans="1:68" ht="10.5" customHeight="1">
      <c r="A41" s="560"/>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561"/>
      <c r="AB41" s="193"/>
      <c r="AL41" s="157"/>
      <c r="AM41" s="33"/>
    </row>
    <row r="42" spans="1:68" ht="10.5" customHeight="1">
      <c r="A42" s="560"/>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561"/>
      <c r="AB42" s="193"/>
      <c r="AL42" s="33"/>
      <c r="AM42" s="33"/>
    </row>
    <row r="43" spans="1:68" ht="10.5" customHeight="1">
      <c r="A43" s="560"/>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561"/>
      <c r="AB43" s="193"/>
      <c r="AL43" s="157"/>
      <c r="AM43" s="33"/>
    </row>
    <row r="44" spans="1:68" ht="10.5" customHeight="1">
      <c r="A44" s="560"/>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561"/>
      <c r="AB44" s="193"/>
      <c r="AL44" s="33"/>
      <c r="AM44" s="33"/>
    </row>
    <row r="45" spans="1:68" ht="10.5" customHeight="1">
      <c r="A45" s="560"/>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561"/>
      <c r="AB45" s="193"/>
      <c r="AL45" s="157"/>
      <c r="AM45" s="33"/>
    </row>
    <row r="46" spans="1:68" ht="10.5" customHeight="1">
      <c r="A46" s="560"/>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561"/>
      <c r="AB46" s="193"/>
      <c r="AL46" s="33"/>
      <c r="AM46" s="33"/>
    </row>
    <row r="47" spans="1:68">
      <c r="A47" s="560"/>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561"/>
      <c r="AB47" s="193"/>
      <c r="AL47" s="157"/>
      <c r="AM47" s="33"/>
    </row>
    <row r="48" spans="1:68">
      <c r="A48" s="560"/>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561"/>
      <c r="AB48" s="193"/>
      <c r="AL48" s="33"/>
      <c r="AM48" s="33"/>
    </row>
    <row r="49" spans="1:39">
      <c r="A49" s="560"/>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561"/>
      <c r="AB49" s="193"/>
      <c r="AL49" s="157"/>
      <c r="AM49" s="33"/>
    </row>
    <row r="50" spans="1:39">
      <c r="A50" s="560"/>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561"/>
      <c r="AB50" s="193"/>
      <c r="AL50" s="33"/>
      <c r="AM50" s="33"/>
    </row>
    <row r="51" spans="1:39">
      <c r="A51" s="560"/>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561"/>
      <c r="AB51" s="193"/>
      <c r="AL51" s="157"/>
      <c r="AM51" s="33"/>
    </row>
    <row r="52" spans="1:39">
      <c r="A52" s="560"/>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561"/>
      <c r="AB52" s="193"/>
      <c r="AL52" s="33"/>
      <c r="AM52" s="33"/>
    </row>
    <row r="53" spans="1:39">
      <c r="A53" s="560"/>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561"/>
      <c r="AB53" s="193"/>
      <c r="AL53" s="157"/>
      <c r="AM53" s="33"/>
    </row>
    <row r="54" spans="1:39">
      <c r="A54" s="560"/>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561"/>
      <c r="AB54" s="193"/>
      <c r="AL54" s="33"/>
      <c r="AM54" s="33"/>
    </row>
    <row r="55" spans="1:39">
      <c r="A55" s="560"/>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561"/>
    </row>
    <row r="56" spans="1:39">
      <c r="A56" s="560"/>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561"/>
    </row>
    <row r="57" spans="1:39">
      <c r="A57" s="560"/>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561"/>
    </row>
    <row r="58" spans="1:39">
      <c r="A58" s="560"/>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561"/>
      <c r="AB58" s="193"/>
    </row>
    <row r="59" spans="1:39">
      <c r="A59" s="560"/>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561"/>
      <c r="AB59" s="193"/>
    </row>
    <row r="60" spans="1:39">
      <c r="A60" s="562"/>
      <c r="B60" s="563"/>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4"/>
    </row>
  </sheetData>
  <mergeCells count="4">
    <mergeCell ref="V1:AA1"/>
    <mergeCell ref="B3:M15"/>
    <mergeCell ref="O3:AA15"/>
    <mergeCell ref="AM15:AX28"/>
  </mergeCells>
  <phoneticPr fontId="5"/>
  <conditionalFormatting sqref="AE11:AE22">
    <cfRule type="expression" dxfId="70" priority="2" stopIfTrue="1">
      <formula>$AE11&gt;0.5</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9" man="1"/>
    <brk id="58" max="53"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業種リスト!$A$2:$A$14</xm:f>
          </x14:formula1>
          <xm:sqref>AO6:AT6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9" tint="0.59999389629810485"/>
  </sheetPr>
  <dimension ref="A1:AY63"/>
  <sheetViews>
    <sheetView showGridLines="0" view="pageBreakPreview" zoomScale="115" zoomScaleNormal="100" zoomScaleSheetLayoutView="115" workbookViewId="0">
      <selection activeCell="AH6" sqref="AH6"/>
    </sheetView>
  </sheetViews>
  <sheetFormatPr defaultColWidth="10.28515625" defaultRowHeight="12"/>
  <cols>
    <col min="1" max="26" width="3.5703125" style="47" customWidth="1"/>
    <col min="27" max="27" width="1.5703125" style="47" customWidth="1"/>
    <col min="28" max="28" width="13.7109375" style="115" customWidth="1"/>
    <col min="29" max="29" width="10.28515625" style="115" customWidth="1"/>
    <col min="30" max="30" width="1.140625" style="115" customWidth="1"/>
    <col min="31" max="31" width="15" style="115" customWidth="1"/>
    <col min="32" max="32" width="10.28515625" style="115" customWidth="1"/>
    <col min="33" max="33" width="10.28515625" style="47"/>
    <col min="34" max="34" width="7.140625" style="115" bestFit="1" customWidth="1"/>
    <col min="35" max="35" width="5.42578125" style="115" bestFit="1" customWidth="1"/>
    <col min="36" max="37" width="7.140625" style="115" bestFit="1" customWidth="1"/>
    <col min="38" max="38" width="8.28515625" style="115" bestFit="1" customWidth="1"/>
    <col min="39" max="39" width="5.42578125" style="115" bestFit="1" customWidth="1"/>
    <col min="40" max="45" width="5.42578125" style="115" customWidth="1"/>
    <col min="46" max="16384" width="10.28515625" style="47"/>
  </cols>
  <sheetData>
    <row r="1" spans="1:51" ht="21" customHeight="1" thickBot="1">
      <c r="A1" s="2">
        <v>4</v>
      </c>
      <c r="B1" s="2"/>
      <c r="C1" s="2" t="s">
        <v>62</v>
      </c>
      <c r="D1" s="2"/>
      <c r="E1" s="2"/>
      <c r="F1" s="2"/>
      <c r="G1" s="2"/>
      <c r="H1" s="2"/>
      <c r="I1" s="2"/>
      <c r="J1" s="2"/>
      <c r="K1" s="2"/>
      <c r="L1" s="2"/>
      <c r="M1" s="2"/>
      <c r="N1" s="2"/>
      <c r="O1" s="2"/>
      <c r="P1" s="2"/>
      <c r="Q1" s="2"/>
      <c r="R1" s="2"/>
      <c r="S1" s="2"/>
      <c r="T1" s="2"/>
      <c r="U1" s="1241" t="s">
        <v>566</v>
      </c>
      <c r="V1" s="1241"/>
      <c r="W1" s="1241"/>
      <c r="X1" s="1241"/>
      <c r="Y1" s="1241"/>
      <c r="Z1" s="1241"/>
      <c r="AA1" s="9"/>
      <c r="AB1" s="115" t="s">
        <v>565</v>
      </c>
    </row>
    <row r="3" spans="1:51">
      <c r="A3" s="52"/>
      <c r="B3" s="1221" t="s">
        <v>879</v>
      </c>
      <c r="C3" s="1242"/>
      <c r="D3" s="1242"/>
      <c r="E3" s="1242"/>
      <c r="F3" s="1242"/>
      <c r="G3" s="1242"/>
      <c r="H3" s="1242"/>
      <c r="I3" s="1242"/>
      <c r="J3" s="1242"/>
      <c r="K3" s="1242"/>
      <c r="L3" s="1242"/>
      <c r="N3" s="1243"/>
      <c r="O3" s="1244"/>
      <c r="P3" s="1244"/>
      <c r="Q3" s="1244"/>
      <c r="R3" s="1244"/>
      <c r="S3" s="1244"/>
      <c r="T3" s="1244"/>
      <c r="U3" s="1244"/>
      <c r="V3" s="1244"/>
      <c r="W3" s="1244"/>
      <c r="X3" s="1244"/>
      <c r="Y3" s="1244"/>
      <c r="Z3" s="1245"/>
      <c r="AB3" s="115" t="s">
        <v>63</v>
      </c>
      <c r="AE3" s="115" t="s">
        <v>64</v>
      </c>
      <c r="AH3" s="115" t="s">
        <v>728</v>
      </c>
      <c r="AY3" s="1045" t="s">
        <v>767</v>
      </c>
    </row>
    <row r="4" spans="1:51" ht="12.75" thickBot="1">
      <c r="A4" s="52"/>
      <c r="B4" s="1242"/>
      <c r="C4" s="1242"/>
      <c r="D4" s="1242"/>
      <c r="E4" s="1242"/>
      <c r="F4" s="1242"/>
      <c r="G4" s="1242"/>
      <c r="H4" s="1242"/>
      <c r="I4" s="1242"/>
      <c r="J4" s="1242"/>
      <c r="K4" s="1242"/>
      <c r="L4" s="1242"/>
      <c r="N4" s="1246"/>
      <c r="O4" s="1247"/>
      <c r="P4" s="1247"/>
      <c r="Q4" s="1247"/>
      <c r="R4" s="1247"/>
      <c r="S4" s="1247"/>
      <c r="T4" s="1247"/>
      <c r="U4" s="1247"/>
      <c r="V4" s="1247"/>
      <c r="W4" s="1247"/>
      <c r="X4" s="1247"/>
      <c r="Y4" s="1247"/>
      <c r="Z4" s="1248"/>
      <c r="AH4" s="115" t="str">
        <f>CONCATENATE("常用従業員の年齢別構成では、全体で50歳代の割合が最も高く、10歳代が最も低い。また60歳以上は全体で",TEXT(AC11,"0.0％"),"（前年",TEXT(AY4,"0.0％"),"）となった。")</f>
        <v>常用従業員の年齢別構成では、全体で50歳代の割合が最も高く、10歳代が最も低い。また60歳以上は全体で13.7%（前年12.9%）となった。</v>
      </c>
      <c r="AY4" s="1046">
        <v>0.129</v>
      </c>
    </row>
    <row r="5" spans="1:51" ht="12.75" thickBot="1">
      <c r="A5" s="52"/>
      <c r="B5" s="1242"/>
      <c r="C5" s="1242"/>
      <c r="D5" s="1242"/>
      <c r="E5" s="1242"/>
      <c r="F5" s="1242"/>
      <c r="G5" s="1242"/>
      <c r="H5" s="1242"/>
      <c r="I5" s="1242"/>
      <c r="J5" s="1242"/>
      <c r="K5" s="1242"/>
      <c r="L5" s="1242"/>
      <c r="N5" s="1246"/>
      <c r="O5" s="1247"/>
      <c r="P5" s="1247"/>
      <c r="Q5" s="1247"/>
      <c r="R5" s="1247"/>
      <c r="S5" s="1247"/>
      <c r="T5" s="1247"/>
      <c r="U5" s="1247"/>
      <c r="V5" s="1247"/>
      <c r="W5" s="1247"/>
      <c r="X5" s="1247"/>
      <c r="Y5" s="1247"/>
      <c r="Z5" s="1248"/>
      <c r="AA5" s="52"/>
      <c r="AB5" s="116" t="s">
        <v>160</v>
      </c>
      <c r="AC5" s="130" t="s">
        <v>65</v>
      </c>
      <c r="AD5" s="176"/>
      <c r="AE5" s="116" t="s">
        <v>160</v>
      </c>
      <c r="AF5" s="116" t="s">
        <v>65</v>
      </c>
      <c r="AH5" s="115" t="s">
        <v>729</v>
      </c>
    </row>
    <row r="6" spans="1:51">
      <c r="A6" s="52"/>
      <c r="B6" s="1242"/>
      <c r="C6" s="1242"/>
      <c r="D6" s="1242"/>
      <c r="E6" s="1242"/>
      <c r="F6" s="1242"/>
      <c r="G6" s="1242"/>
      <c r="H6" s="1242"/>
      <c r="I6" s="1242"/>
      <c r="J6" s="1242"/>
      <c r="K6" s="1242"/>
      <c r="L6" s="1242"/>
      <c r="N6" s="1246"/>
      <c r="O6" s="1247"/>
      <c r="P6" s="1247"/>
      <c r="Q6" s="1247"/>
      <c r="R6" s="1247"/>
      <c r="S6" s="1247"/>
      <c r="T6" s="1247"/>
      <c r="U6" s="1247"/>
      <c r="V6" s="1247"/>
      <c r="W6" s="1247"/>
      <c r="X6" s="1247"/>
      <c r="Y6" s="1247"/>
      <c r="Z6" s="1248"/>
      <c r="AA6" s="52"/>
      <c r="AB6" s="131" t="s">
        <v>212</v>
      </c>
      <c r="AC6" s="987">
        <f t="shared" ref="AC6:AC11" si="0">+AF6/AF$12</f>
        <v>7.7714454888609284E-3</v>
      </c>
      <c r="AE6" s="131" t="s">
        <v>212</v>
      </c>
      <c r="AF6" s="786">
        <f t="shared" ref="AF6:AF11" si="1">+AF17+AF28</f>
        <v>210</v>
      </c>
      <c r="AH6" s="115" t="str">
        <f>CONCATENATE("10歳代～30歳代の若年層（",TEXT(AC6+AC7+AC8,"0.0％"),"）と40歳以上の中高年層（",TEXT(AC9+AC10+AC11,"0.0％"),"）を比較すると、中高年層の割合が高くなっている。")</f>
        <v>10歳代～30歳代の若年層（38.3%）と40歳以上の中高年層（61.7%）を比較すると、中高年層の割合が高くなっている。</v>
      </c>
    </row>
    <row r="7" spans="1:51">
      <c r="A7" s="52"/>
      <c r="B7" s="1242"/>
      <c r="C7" s="1242"/>
      <c r="D7" s="1242"/>
      <c r="E7" s="1242"/>
      <c r="F7" s="1242"/>
      <c r="G7" s="1242"/>
      <c r="H7" s="1242"/>
      <c r="I7" s="1242"/>
      <c r="J7" s="1242"/>
      <c r="K7" s="1242"/>
      <c r="L7" s="1242"/>
      <c r="N7" s="1246"/>
      <c r="O7" s="1247"/>
      <c r="P7" s="1247"/>
      <c r="Q7" s="1247"/>
      <c r="R7" s="1247"/>
      <c r="S7" s="1247"/>
      <c r="T7" s="1247"/>
      <c r="U7" s="1247"/>
      <c r="V7" s="1247"/>
      <c r="W7" s="1247"/>
      <c r="X7" s="1247"/>
      <c r="Y7" s="1247"/>
      <c r="Z7" s="1248"/>
      <c r="AA7" s="54"/>
      <c r="AB7" s="181" t="s">
        <v>188</v>
      </c>
      <c r="AC7" s="785">
        <f t="shared" si="0"/>
        <v>0.19188068980830433</v>
      </c>
      <c r="AE7" s="181" t="s">
        <v>188</v>
      </c>
      <c r="AF7" s="787">
        <f t="shared" si="1"/>
        <v>5185</v>
      </c>
      <c r="AH7" s="115" t="s">
        <v>730</v>
      </c>
    </row>
    <row r="8" spans="1:51">
      <c r="A8" s="52"/>
      <c r="B8" s="1242"/>
      <c r="C8" s="1242"/>
      <c r="D8" s="1242"/>
      <c r="E8" s="1242"/>
      <c r="F8" s="1242"/>
      <c r="G8" s="1242"/>
      <c r="H8" s="1242"/>
      <c r="I8" s="1242"/>
      <c r="J8" s="1242"/>
      <c r="K8" s="1242"/>
      <c r="L8" s="1242"/>
      <c r="N8" s="1246"/>
      <c r="O8" s="1247"/>
      <c r="P8" s="1247"/>
      <c r="Q8" s="1247"/>
      <c r="R8" s="1247"/>
      <c r="S8" s="1247"/>
      <c r="T8" s="1247"/>
      <c r="U8" s="1247"/>
      <c r="V8" s="1247"/>
      <c r="W8" s="1247"/>
      <c r="X8" s="1247"/>
      <c r="Y8" s="1247"/>
      <c r="Z8" s="1248"/>
      <c r="AA8" s="52"/>
      <c r="AB8" s="181" t="s">
        <v>213</v>
      </c>
      <c r="AC8" s="923">
        <f t="shared" si="0"/>
        <v>0.18307305158759529</v>
      </c>
      <c r="AE8" s="181" t="s">
        <v>213</v>
      </c>
      <c r="AF8" s="787">
        <f t="shared" si="1"/>
        <v>4947</v>
      </c>
      <c r="AH8" s="115" t="s">
        <v>878</v>
      </c>
    </row>
    <row r="9" spans="1:51">
      <c r="A9" s="52"/>
      <c r="B9" s="1242"/>
      <c r="C9" s="1242"/>
      <c r="D9" s="1242"/>
      <c r="E9" s="1242"/>
      <c r="F9" s="1242"/>
      <c r="G9" s="1242"/>
      <c r="H9" s="1242"/>
      <c r="I9" s="1242"/>
      <c r="J9" s="1242"/>
      <c r="K9" s="1242"/>
      <c r="L9" s="1242"/>
      <c r="N9" s="1246"/>
      <c r="O9" s="1247"/>
      <c r="P9" s="1247"/>
      <c r="Q9" s="1247"/>
      <c r="R9" s="1247"/>
      <c r="S9" s="1247"/>
      <c r="T9" s="1247"/>
      <c r="U9" s="1247"/>
      <c r="V9" s="1247"/>
      <c r="W9" s="1247"/>
      <c r="X9" s="1247"/>
      <c r="Y9" s="1247"/>
      <c r="Z9" s="1248"/>
      <c r="AA9" s="52"/>
      <c r="AB9" s="181" t="s">
        <v>214</v>
      </c>
      <c r="AC9" s="923">
        <f t="shared" si="0"/>
        <v>0.22966471763748056</v>
      </c>
      <c r="AE9" s="181" t="s">
        <v>214</v>
      </c>
      <c r="AF9" s="787">
        <f t="shared" si="1"/>
        <v>6206</v>
      </c>
    </row>
    <row r="10" spans="1:51">
      <c r="A10" s="52"/>
      <c r="B10" s="1242"/>
      <c r="C10" s="1242"/>
      <c r="D10" s="1242"/>
      <c r="E10" s="1242"/>
      <c r="F10" s="1242"/>
      <c r="G10" s="1242"/>
      <c r="H10" s="1242"/>
      <c r="I10" s="1242"/>
      <c r="J10" s="1242"/>
      <c r="K10" s="1242"/>
      <c r="L10" s="1242"/>
      <c r="N10" s="1246"/>
      <c r="O10" s="1247"/>
      <c r="P10" s="1247"/>
      <c r="Q10" s="1247"/>
      <c r="R10" s="1247"/>
      <c r="S10" s="1247"/>
      <c r="T10" s="1247"/>
      <c r="U10" s="1247"/>
      <c r="V10" s="1247"/>
      <c r="W10" s="1247"/>
      <c r="X10" s="1247"/>
      <c r="Y10" s="1247"/>
      <c r="Z10" s="1248"/>
      <c r="AA10" s="52"/>
      <c r="AB10" s="181" t="s">
        <v>215</v>
      </c>
      <c r="AC10" s="987">
        <f t="shared" si="0"/>
        <v>0.2505736066908445</v>
      </c>
      <c r="AE10" s="181" t="s">
        <v>215</v>
      </c>
      <c r="AF10" s="787">
        <f t="shared" si="1"/>
        <v>6771</v>
      </c>
    </row>
    <row r="11" spans="1:51" ht="12.75" thickBot="1">
      <c r="A11" s="52"/>
      <c r="B11" s="1242"/>
      <c r="C11" s="1242"/>
      <c r="D11" s="1242"/>
      <c r="E11" s="1242"/>
      <c r="F11" s="1242"/>
      <c r="G11" s="1242"/>
      <c r="H11" s="1242"/>
      <c r="I11" s="1242"/>
      <c r="J11" s="1242"/>
      <c r="K11" s="1242"/>
      <c r="L11" s="1242"/>
      <c r="N11" s="1246"/>
      <c r="O11" s="1247"/>
      <c r="P11" s="1247"/>
      <c r="Q11" s="1247"/>
      <c r="R11" s="1247"/>
      <c r="S11" s="1247"/>
      <c r="T11" s="1247"/>
      <c r="U11" s="1247"/>
      <c r="V11" s="1247"/>
      <c r="W11" s="1247"/>
      <c r="X11" s="1247"/>
      <c r="Y11" s="1247"/>
      <c r="Z11" s="1248"/>
      <c r="AA11" s="52"/>
      <c r="AB11" s="123" t="s">
        <v>216</v>
      </c>
      <c r="AC11" s="1088">
        <f t="shared" si="0"/>
        <v>0.13703648878691438</v>
      </c>
      <c r="AE11" s="185" t="s">
        <v>216</v>
      </c>
      <c r="AF11" s="788">
        <f t="shared" si="1"/>
        <v>3703</v>
      </c>
      <c r="AH11" s="1039" t="s">
        <v>768</v>
      </c>
      <c r="AI11" s="1038"/>
      <c r="AJ11" s="1038"/>
      <c r="AK11" s="1038"/>
      <c r="AL11" s="1038"/>
      <c r="AM11" s="1038"/>
      <c r="AN11" s="1038"/>
      <c r="AO11" s="1038"/>
      <c r="AP11" s="1038"/>
      <c r="AQ11" s="1038"/>
      <c r="AR11" s="1038"/>
      <c r="AS11" s="1038"/>
    </row>
    <row r="12" spans="1:51" ht="12.75" customHeight="1" thickBot="1">
      <c r="A12" s="52"/>
      <c r="B12" s="1242"/>
      <c r="C12" s="1242"/>
      <c r="D12" s="1242"/>
      <c r="E12" s="1242"/>
      <c r="F12" s="1242"/>
      <c r="G12" s="1242"/>
      <c r="H12" s="1242"/>
      <c r="I12" s="1242"/>
      <c r="J12" s="1242"/>
      <c r="K12" s="1242"/>
      <c r="L12" s="1242"/>
      <c r="N12" s="1246"/>
      <c r="O12" s="1247"/>
      <c r="P12" s="1247"/>
      <c r="Q12" s="1247"/>
      <c r="R12" s="1247"/>
      <c r="S12" s="1247"/>
      <c r="T12" s="1247"/>
      <c r="U12" s="1247"/>
      <c r="V12" s="1247"/>
      <c r="W12" s="1247"/>
      <c r="X12" s="1247"/>
      <c r="Y12" s="1247"/>
      <c r="Z12" s="1248"/>
      <c r="AA12" s="52"/>
      <c r="AB12" s="128"/>
      <c r="AC12" s="789"/>
      <c r="AE12" s="112" t="s">
        <v>150</v>
      </c>
      <c r="AF12" s="790">
        <f>+SUM(AF6:AF11)</f>
        <v>27022</v>
      </c>
      <c r="AH12" s="1252" t="str">
        <f>CONCATENATE("　",AH4,CHAR(10),"　",AH6,CHAR(10),"　",AH8)</f>
        <v>　常用従業員の年齢別構成では、全体で50歳代の割合が最も高く、10歳代が最も低い。また60歳以上は全体で13.7%（前年12.9%）となった。
　10歳代～30歳代の若年層（38.3%）と40歳以上の中高年層（61.7%）を比較すると、中高年層の割合が高くなっている。
　男女別年齢構成では、男性は50歳代が、女性は20歳代が最も割合が高かった。</v>
      </c>
      <c r="AI12" s="1253"/>
      <c r="AJ12" s="1253"/>
      <c r="AK12" s="1253"/>
      <c r="AL12" s="1253"/>
      <c r="AM12" s="1253"/>
      <c r="AN12" s="1253"/>
      <c r="AO12" s="1253"/>
      <c r="AP12" s="1253"/>
      <c r="AQ12" s="1253"/>
      <c r="AR12" s="1253"/>
      <c r="AS12" s="1254"/>
    </row>
    <row r="13" spans="1:51">
      <c r="A13" s="52"/>
      <c r="B13" s="1242"/>
      <c r="C13" s="1242"/>
      <c r="D13" s="1242"/>
      <c r="E13" s="1242"/>
      <c r="F13" s="1242"/>
      <c r="G13" s="1242"/>
      <c r="H13" s="1242"/>
      <c r="I13" s="1242"/>
      <c r="J13" s="1242"/>
      <c r="K13" s="1242"/>
      <c r="L13" s="1242"/>
      <c r="N13" s="1246"/>
      <c r="O13" s="1247"/>
      <c r="P13" s="1247"/>
      <c r="Q13" s="1247"/>
      <c r="R13" s="1247"/>
      <c r="S13" s="1247"/>
      <c r="T13" s="1247"/>
      <c r="U13" s="1247"/>
      <c r="V13" s="1247"/>
      <c r="W13" s="1247"/>
      <c r="X13" s="1247"/>
      <c r="Y13" s="1247"/>
      <c r="Z13" s="1248"/>
      <c r="AA13" s="52"/>
      <c r="AH13" s="1255"/>
      <c r="AI13" s="1221"/>
      <c r="AJ13" s="1221"/>
      <c r="AK13" s="1221"/>
      <c r="AL13" s="1221"/>
      <c r="AM13" s="1221"/>
      <c r="AN13" s="1221"/>
      <c r="AO13" s="1221"/>
      <c r="AP13" s="1221"/>
      <c r="AQ13" s="1221"/>
      <c r="AR13" s="1221"/>
      <c r="AS13" s="1256"/>
    </row>
    <row r="14" spans="1:51">
      <c r="A14" s="52"/>
      <c r="B14" s="1242"/>
      <c r="C14" s="1242"/>
      <c r="D14" s="1242"/>
      <c r="E14" s="1242"/>
      <c r="F14" s="1242"/>
      <c r="G14" s="1242"/>
      <c r="H14" s="1242"/>
      <c r="I14" s="1242"/>
      <c r="J14" s="1242"/>
      <c r="K14" s="1242"/>
      <c r="L14" s="1242"/>
      <c r="N14" s="1246"/>
      <c r="O14" s="1247"/>
      <c r="P14" s="1247"/>
      <c r="Q14" s="1247"/>
      <c r="R14" s="1247"/>
      <c r="S14" s="1247"/>
      <c r="T14" s="1247"/>
      <c r="U14" s="1247"/>
      <c r="V14" s="1247"/>
      <c r="W14" s="1247"/>
      <c r="X14" s="1247"/>
      <c r="Y14" s="1247"/>
      <c r="Z14" s="1248"/>
      <c r="AA14" s="52"/>
      <c r="AB14" s="115" t="s">
        <v>96</v>
      </c>
      <c r="AE14" s="115" t="s">
        <v>97</v>
      </c>
      <c r="AH14" s="1255"/>
      <c r="AI14" s="1221"/>
      <c r="AJ14" s="1221"/>
      <c r="AK14" s="1221"/>
      <c r="AL14" s="1221"/>
      <c r="AM14" s="1221"/>
      <c r="AN14" s="1221"/>
      <c r="AO14" s="1221"/>
      <c r="AP14" s="1221"/>
      <c r="AQ14" s="1221"/>
      <c r="AR14" s="1221"/>
      <c r="AS14" s="1256"/>
      <c r="AU14" s="55"/>
    </row>
    <row r="15" spans="1:51" ht="12.75" thickBot="1">
      <c r="A15" s="52"/>
      <c r="B15" s="1242"/>
      <c r="C15" s="1242"/>
      <c r="D15" s="1242"/>
      <c r="E15" s="1242"/>
      <c r="F15" s="1242"/>
      <c r="G15" s="1242"/>
      <c r="H15" s="1242"/>
      <c r="I15" s="1242"/>
      <c r="J15" s="1242"/>
      <c r="K15" s="1242"/>
      <c r="L15" s="1242"/>
      <c r="N15" s="1249"/>
      <c r="O15" s="1250"/>
      <c r="P15" s="1250"/>
      <c r="Q15" s="1250"/>
      <c r="R15" s="1250"/>
      <c r="S15" s="1250"/>
      <c r="T15" s="1250"/>
      <c r="U15" s="1250"/>
      <c r="V15" s="1250"/>
      <c r="W15" s="1250"/>
      <c r="X15" s="1250"/>
      <c r="Y15" s="1250"/>
      <c r="Z15" s="1251"/>
      <c r="AA15" s="52"/>
      <c r="AH15" s="1255"/>
      <c r="AI15" s="1221"/>
      <c r="AJ15" s="1221"/>
      <c r="AK15" s="1221"/>
      <c r="AL15" s="1221"/>
      <c r="AM15" s="1221"/>
      <c r="AN15" s="1221"/>
      <c r="AO15" s="1221"/>
      <c r="AP15" s="1221"/>
      <c r="AQ15" s="1221"/>
      <c r="AR15" s="1221"/>
      <c r="AS15" s="1256"/>
    </row>
    <row r="16" spans="1:51" ht="12.75" thickBot="1">
      <c r="O16" s="52"/>
      <c r="P16" s="52"/>
      <c r="Q16" s="52"/>
      <c r="R16" s="52"/>
      <c r="S16" s="52"/>
      <c r="T16" s="52"/>
      <c r="U16" s="52"/>
      <c r="V16" s="52"/>
      <c r="W16" s="52"/>
      <c r="X16" s="52"/>
      <c r="Y16" s="52"/>
      <c r="Z16" s="52"/>
      <c r="AA16" s="52"/>
      <c r="AB16" s="116" t="s">
        <v>219</v>
      </c>
      <c r="AC16" s="119" t="s">
        <v>65</v>
      </c>
      <c r="AD16" s="176"/>
      <c r="AE16" s="116" t="s">
        <v>219</v>
      </c>
      <c r="AF16" s="130" t="s">
        <v>65</v>
      </c>
      <c r="AH16" s="1255"/>
      <c r="AI16" s="1221"/>
      <c r="AJ16" s="1221"/>
      <c r="AK16" s="1221"/>
      <c r="AL16" s="1221"/>
      <c r="AM16" s="1221"/>
      <c r="AN16" s="1221"/>
      <c r="AO16" s="1221"/>
      <c r="AP16" s="1221"/>
      <c r="AQ16" s="1221"/>
      <c r="AR16" s="1221"/>
      <c r="AS16" s="1256"/>
    </row>
    <row r="17" spans="1:45">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50"/>
      <c r="AA17" s="52"/>
      <c r="AB17" s="131" t="s">
        <v>212</v>
      </c>
      <c r="AC17" s="791">
        <f t="shared" ref="AC17:AC22" si="2">+AF17/AF$23</f>
        <v>7.1652750636584358E-3</v>
      </c>
      <c r="AE17" s="131" t="s">
        <v>212</v>
      </c>
      <c r="AF17" s="792">
        <f>+集計･資料!AG32</f>
        <v>121</v>
      </c>
      <c r="AH17" s="1255"/>
      <c r="AI17" s="1221"/>
      <c r="AJ17" s="1221"/>
      <c r="AK17" s="1221"/>
      <c r="AL17" s="1221"/>
      <c r="AM17" s="1221"/>
      <c r="AN17" s="1221"/>
      <c r="AO17" s="1221"/>
      <c r="AP17" s="1221"/>
      <c r="AQ17" s="1221"/>
      <c r="AR17" s="1221"/>
      <c r="AS17" s="1256"/>
    </row>
    <row r="18" spans="1:45">
      <c r="A18" s="51"/>
      <c r="B18" s="52"/>
      <c r="C18" s="52"/>
      <c r="D18" s="52"/>
      <c r="E18" s="52"/>
      <c r="F18" s="52"/>
      <c r="G18" s="52"/>
      <c r="H18" s="52"/>
      <c r="I18" s="52"/>
      <c r="J18" s="52"/>
      <c r="K18" s="52"/>
      <c r="L18" s="52"/>
      <c r="M18" s="52"/>
      <c r="N18" s="52"/>
      <c r="O18" s="52"/>
      <c r="P18" s="52"/>
      <c r="Q18" s="52"/>
      <c r="R18" s="52"/>
      <c r="S18" s="52"/>
      <c r="T18" s="52"/>
      <c r="U18" s="52"/>
      <c r="V18" s="52"/>
      <c r="W18" s="52"/>
      <c r="X18" s="52"/>
      <c r="Y18" s="52"/>
      <c r="Z18" s="53"/>
      <c r="AB18" s="181" t="s">
        <v>188</v>
      </c>
      <c r="AC18" s="791">
        <f t="shared" si="2"/>
        <v>0.14235802688458576</v>
      </c>
      <c r="AE18" s="181" t="s">
        <v>188</v>
      </c>
      <c r="AF18" s="793">
        <f>+集計･資料!AH$32</f>
        <v>2404</v>
      </c>
      <c r="AH18" s="1255"/>
      <c r="AI18" s="1221"/>
      <c r="AJ18" s="1221"/>
      <c r="AK18" s="1221"/>
      <c r="AL18" s="1221"/>
      <c r="AM18" s="1221"/>
      <c r="AN18" s="1221"/>
      <c r="AO18" s="1221"/>
      <c r="AP18" s="1221"/>
      <c r="AQ18" s="1221"/>
      <c r="AR18" s="1221"/>
      <c r="AS18" s="1256"/>
    </row>
    <row r="19" spans="1:45">
      <c r="A19" s="51"/>
      <c r="B19" s="52"/>
      <c r="C19" s="52"/>
      <c r="D19" s="52"/>
      <c r="E19" s="52"/>
      <c r="F19" s="52"/>
      <c r="G19" s="52"/>
      <c r="H19" s="52"/>
      <c r="I19" s="52"/>
      <c r="J19" s="52"/>
      <c r="K19" s="52"/>
      <c r="L19" s="52"/>
      <c r="M19" s="52"/>
      <c r="N19" s="52"/>
      <c r="O19" s="52"/>
      <c r="P19" s="52"/>
      <c r="Q19" s="52"/>
      <c r="R19" s="54"/>
      <c r="S19" s="54"/>
      <c r="T19" s="54"/>
      <c r="U19" s="54"/>
      <c r="V19" s="54"/>
      <c r="W19" s="54"/>
      <c r="X19" s="54"/>
      <c r="Y19" s="54"/>
      <c r="Z19" s="59"/>
      <c r="AB19" s="181" t="s">
        <v>213</v>
      </c>
      <c r="AC19" s="957">
        <f t="shared" si="2"/>
        <v>0.17652632202285781</v>
      </c>
      <c r="AE19" s="181" t="s">
        <v>213</v>
      </c>
      <c r="AF19" s="793">
        <f>+集計･資料!AI$32</f>
        <v>2981</v>
      </c>
      <c r="AH19" s="1255"/>
      <c r="AI19" s="1221"/>
      <c r="AJ19" s="1221"/>
      <c r="AK19" s="1221"/>
      <c r="AL19" s="1221"/>
      <c r="AM19" s="1221"/>
      <c r="AN19" s="1221"/>
      <c r="AO19" s="1221"/>
      <c r="AP19" s="1221"/>
      <c r="AQ19" s="1221"/>
      <c r="AR19" s="1221"/>
      <c r="AS19" s="1256"/>
    </row>
    <row r="20" spans="1:45">
      <c r="A20" s="51"/>
      <c r="B20" s="52"/>
      <c r="C20" s="52"/>
      <c r="D20" s="52"/>
      <c r="E20" s="52"/>
      <c r="F20" s="52"/>
      <c r="G20" s="52"/>
      <c r="H20" s="52"/>
      <c r="I20" s="52"/>
      <c r="J20" s="52"/>
      <c r="K20" s="52"/>
      <c r="L20" s="52"/>
      <c r="M20" s="52"/>
      <c r="N20" s="52"/>
      <c r="O20" s="52"/>
      <c r="P20" s="52"/>
      <c r="Q20" s="52"/>
      <c r="R20" s="52"/>
      <c r="S20" s="52"/>
      <c r="T20" s="52"/>
      <c r="U20" s="52"/>
      <c r="V20" s="52"/>
      <c r="W20" s="52"/>
      <c r="X20" s="52"/>
      <c r="Y20" s="52"/>
      <c r="Z20" s="53"/>
      <c r="AA20" s="52"/>
      <c r="AB20" s="181" t="s">
        <v>214</v>
      </c>
      <c r="AC20" s="1094">
        <f t="shared" si="2"/>
        <v>0.24136910049150234</v>
      </c>
      <c r="AE20" s="181" t="s">
        <v>214</v>
      </c>
      <c r="AF20" s="793">
        <f>+集計･資料!AJ$32</f>
        <v>4076</v>
      </c>
      <c r="AH20" s="1255"/>
      <c r="AI20" s="1221"/>
      <c r="AJ20" s="1221"/>
      <c r="AK20" s="1221"/>
      <c r="AL20" s="1221"/>
      <c r="AM20" s="1221"/>
      <c r="AN20" s="1221"/>
      <c r="AO20" s="1221"/>
      <c r="AP20" s="1221"/>
      <c r="AQ20" s="1221"/>
      <c r="AR20" s="1221"/>
      <c r="AS20" s="1256"/>
    </row>
    <row r="21" spans="1:45">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3"/>
      <c r="AA21" s="52"/>
      <c r="AB21" s="181" t="s">
        <v>215</v>
      </c>
      <c r="AC21" s="988">
        <f t="shared" si="2"/>
        <v>0.27364244685260852</v>
      </c>
      <c r="AE21" s="181" t="s">
        <v>215</v>
      </c>
      <c r="AF21" s="793">
        <f>+集計･資料!AK$32</f>
        <v>4621</v>
      </c>
      <c r="AH21" s="1255"/>
      <c r="AI21" s="1221"/>
      <c r="AJ21" s="1221"/>
      <c r="AK21" s="1221"/>
      <c r="AL21" s="1221"/>
      <c r="AM21" s="1221"/>
      <c r="AN21" s="1221"/>
      <c r="AO21" s="1221"/>
      <c r="AP21" s="1221"/>
      <c r="AQ21" s="1221"/>
      <c r="AR21" s="1221"/>
      <c r="AS21" s="1256"/>
    </row>
    <row r="22" spans="1:45" ht="12.75" thickBot="1">
      <c r="A22" s="51"/>
      <c r="B22" s="52"/>
      <c r="C22" s="52"/>
      <c r="D22" s="52"/>
      <c r="E22" s="52"/>
      <c r="F22" s="52"/>
      <c r="G22" s="52"/>
      <c r="H22" s="52"/>
      <c r="I22" s="52"/>
      <c r="J22" s="52"/>
      <c r="K22" s="52"/>
      <c r="L22" s="52"/>
      <c r="M22" s="52"/>
      <c r="N22" s="52"/>
      <c r="O22" s="52"/>
      <c r="P22" s="52"/>
      <c r="Q22" s="52"/>
      <c r="R22" s="52"/>
      <c r="S22" s="52"/>
      <c r="T22" s="52"/>
      <c r="U22" s="52"/>
      <c r="V22" s="52"/>
      <c r="W22" s="52"/>
      <c r="X22" s="52"/>
      <c r="Y22" s="52"/>
      <c r="Z22" s="53"/>
      <c r="AA22" s="52"/>
      <c r="AB22" s="123" t="s">
        <v>216</v>
      </c>
      <c r="AC22" s="794">
        <f t="shared" si="2"/>
        <v>0.15893882868478712</v>
      </c>
      <c r="AE22" s="185" t="s">
        <v>216</v>
      </c>
      <c r="AF22" s="795">
        <f>+集計･資料!AL$32</f>
        <v>2684</v>
      </c>
      <c r="AH22" s="1255"/>
      <c r="AI22" s="1221"/>
      <c r="AJ22" s="1221"/>
      <c r="AK22" s="1221"/>
      <c r="AL22" s="1221"/>
      <c r="AM22" s="1221"/>
      <c r="AN22" s="1221"/>
      <c r="AO22" s="1221"/>
      <c r="AP22" s="1221"/>
      <c r="AQ22" s="1221"/>
      <c r="AR22" s="1221"/>
      <c r="AS22" s="1256"/>
    </row>
    <row r="23" spans="1:45" ht="12.75" thickBot="1">
      <c r="A23" s="51"/>
      <c r="B23" s="52"/>
      <c r="C23" s="52"/>
      <c r="D23" s="52"/>
      <c r="E23" s="52"/>
      <c r="F23" s="52"/>
      <c r="G23" s="52"/>
      <c r="H23" s="52"/>
      <c r="I23" s="52"/>
      <c r="J23" s="52"/>
      <c r="K23" s="52"/>
      <c r="L23" s="52"/>
      <c r="M23" s="52"/>
      <c r="N23" s="52"/>
      <c r="O23" s="52"/>
      <c r="P23" s="52"/>
      <c r="Q23" s="52"/>
      <c r="R23" s="52"/>
      <c r="S23" s="52"/>
      <c r="T23" s="52"/>
      <c r="U23" s="52"/>
      <c r="V23" s="52"/>
      <c r="W23" s="52"/>
      <c r="X23" s="52"/>
      <c r="Y23" s="52"/>
      <c r="Z23" s="53"/>
      <c r="AA23" s="52"/>
      <c r="AE23" s="111" t="s">
        <v>150</v>
      </c>
      <c r="AF23" s="790">
        <f>+SUM(AF17:AF22)</f>
        <v>16887</v>
      </c>
      <c r="AH23" s="1255"/>
      <c r="AI23" s="1221"/>
      <c r="AJ23" s="1221"/>
      <c r="AK23" s="1221"/>
      <c r="AL23" s="1221"/>
      <c r="AM23" s="1221"/>
      <c r="AN23" s="1221"/>
      <c r="AO23" s="1221"/>
      <c r="AP23" s="1221"/>
      <c r="AQ23" s="1221"/>
      <c r="AR23" s="1221"/>
      <c r="AS23" s="1256"/>
    </row>
    <row r="24" spans="1:45">
      <c r="A24" s="51"/>
      <c r="B24" s="52"/>
      <c r="C24" s="52"/>
      <c r="D24" s="52"/>
      <c r="E24" s="52"/>
      <c r="F24" s="52"/>
      <c r="G24" s="52"/>
      <c r="H24" s="52"/>
      <c r="I24" s="52"/>
      <c r="J24" s="52"/>
      <c r="K24" s="52"/>
      <c r="L24" s="52"/>
      <c r="M24" s="52"/>
      <c r="N24" s="52"/>
      <c r="O24" s="52"/>
      <c r="P24" s="52"/>
      <c r="Q24" s="52"/>
      <c r="R24" s="52"/>
      <c r="S24" s="52"/>
      <c r="T24" s="52"/>
      <c r="U24" s="52"/>
      <c r="V24" s="52"/>
      <c r="W24" s="52"/>
      <c r="X24" s="52"/>
      <c r="Y24" s="52"/>
      <c r="Z24" s="53"/>
      <c r="AA24" s="52"/>
      <c r="AH24" s="1257"/>
      <c r="AI24" s="1258"/>
      <c r="AJ24" s="1258"/>
      <c r="AK24" s="1258"/>
      <c r="AL24" s="1258"/>
      <c r="AM24" s="1258"/>
      <c r="AN24" s="1258"/>
      <c r="AO24" s="1258"/>
      <c r="AP24" s="1258"/>
      <c r="AQ24" s="1258"/>
      <c r="AR24" s="1258"/>
      <c r="AS24" s="1259"/>
    </row>
    <row r="25" spans="1:45">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3"/>
      <c r="AA25" s="52"/>
      <c r="AB25" s="115" t="s">
        <v>98</v>
      </c>
      <c r="AE25" s="115" t="s">
        <v>99</v>
      </c>
    </row>
    <row r="26" spans="1:45" ht="12.75" thickBot="1">
      <c r="A26" s="51"/>
      <c r="B26" s="1252" t="str">
        <f>CONCATENATE("　",B18,CHAR(10),"　",B20,CHAR(10),"　",B22)</f>
        <v>　
　</v>
      </c>
      <c r="C26" s="1253"/>
      <c r="D26" s="1253"/>
      <c r="E26" s="1253"/>
      <c r="F26" s="1253"/>
      <c r="G26" s="1253"/>
      <c r="H26" s="1253"/>
      <c r="I26" s="1253"/>
      <c r="J26" s="1253"/>
      <c r="K26" s="1253"/>
      <c r="L26" s="1253"/>
      <c r="M26" s="1254"/>
      <c r="N26" s="52"/>
      <c r="O26" s="52"/>
      <c r="P26" s="52"/>
      <c r="Q26" s="52"/>
      <c r="R26" s="52"/>
      <c r="S26" s="52"/>
      <c r="T26" s="52"/>
      <c r="U26" s="52"/>
      <c r="V26" s="52"/>
      <c r="W26" s="52"/>
      <c r="X26" s="52"/>
      <c r="Y26" s="52"/>
      <c r="Z26" s="53"/>
      <c r="AA26" s="52"/>
    </row>
    <row r="27" spans="1:45" ht="12.75" thickBot="1">
      <c r="A27" s="51"/>
      <c r="B27" s="1255"/>
      <c r="C27" s="1221"/>
      <c r="D27" s="1221"/>
      <c r="E27" s="1221"/>
      <c r="F27" s="1221"/>
      <c r="G27" s="1221"/>
      <c r="H27" s="1221"/>
      <c r="I27" s="1221"/>
      <c r="J27" s="1221"/>
      <c r="K27" s="1221"/>
      <c r="L27" s="1221"/>
      <c r="M27" s="1256"/>
      <c r="N27" s="52"/>
      <c r="O27" s="52"/>
      <c r="P27" s="52"/>
      <c r="Q27" s="52"/>
      <c r="R27" s="52"/>
      <c r="S27" s="52"/>
      <c r="T27" s="52"/>
      <c r="U27" s="52"/>
      <c r="V27" s="52"/>
      <c r="W27" s="52"/>
      <c r="X27" s="52"/>
      <c r="Y27" s="52"/>
      <c r="Z27" s="53"/>
      <c r="AA27" s="52"/>
      <c r="AB27" s="207" t="s">
        <v>220</v>
      </c>
      <c r="AC27" s="116" t="s">
        <v>65</v>
      </c>
      <c r="AD27" s="176"/>
      <c r="AE27" s="214" t="s">
        <v>220</v>
      </c>
      <c r="AF27" s="215" t="s">
        <v>65</v>
      </c>
    </row>
    <row r="28" spans="1:45">
      <c r="A28" s="51"/>
      <c r="B28" s="1255"/>
      <c r="C28" s="1221"/>
      <c r="D28" s="1221"/>
      <c r="E28" s="1221"/>
      <c r="F28" s="1221"/>
      <c r="G28" s="1221"/>
      <c r="H28" s="1221"/>
      <c r="I28" s="1221"/>
      <c r="J28" s="1221"/>
      <c r="K28" s="1221"/>
      <c r="L28" s="1221"/>
      <c r="M28" s="1256"/>
      <c r="N28" s="52"/>
      <c r="O28" s="52"/>
      <c r="P28" s="52"/>
      <c r="Q28" s="52"/>
      <c r="R28" s="52"/>
      <c r="S28" s="52"/>
      <c r="T28" s="52"/>
      <c r="U28" s="52"/>
      <c r="V28" s="52"/>
      <c r="W28" s="52"/>
      <c r="X28" s="52"/>
      <c r="Y28" s="52"/>
      <c r="Z28" s="53"/>
      <c r="AA28" s="52"/>
      <c r="AB28" s="216" t="s">
        <v>212</v>
      </c>
      <c r="AC28" s="796">
        <f t="shared" ref="AC28:AC33" si="3">+AF28/AF$34</f>
        <v>8.7814504193389244E-3</v>
      </c>
      <c r="AE28" s="217" t="s">
        <v>212</v>
      </c>
      <c r="AF28" s="787">
        <f>+集計･資料!AN$32</f>
        <v>89</v>
      </c>
    </row>
    <row r="29" spans="1:45">
      <c r="A29" s="51"/>
      <c r="B29" s="1255"/>
      <c r="C29" s="1221"/>
      <c r="D29" s="1221"/>
      <c r="E29" s="1221"/>
      <c r="F29" s="1221"/>
      <c r="G29" s="1221"/>
      <c r="H29" s="1221"/>
      <c r="I29" s="1221"/>
      <c r="J29" s="1221"/>
      <c r="K29" s="1221"/>
      <c r="L29" s="1221"/>
      <c r="M29" s="1256"/>
      <c r="N29" s="52"/>
      <c r="O29" s="52"/>
      <c r="P29" s="52"/>
      <c r="Q29" s="52"/>
      <c r="R29" s="52"/>
      <c r="S29" s="52"/>
      <c r="T29" s="52"/>
      <c r="U29" s="52"/>
      <c r="V29" s="52"/>
      <c r="W29" s="52"/>
      <c r="X29" s="52"/>
      <c r="Y29" s="52"/>
      <c r="Z29" s="53"/>
      <c r="AA29" s="52"/>
      <c r="AB29" s="217" t="s">
        <v>188</v>
      </c>
      <c r="AC29" s="989">
        <f t="shared" si="3"/>
        <v>0.27439565860878146</v>
      </c>
      <c r="AE29" s="217" t="s">
        <v>188</v>
      </c>
      <c r="AF29" s="787">
        <f>+集計･資料!AO$32</f>
        <v>2781</v>
      </c>
    </row>
    <row r="30" spans="1:45">
      <c r="A30" s="51"/>
      <c r="B30" s="1255"/>
      <c r="C30" s="1221"/>
      <c r="D30" s="1221"/>
      <c r="E30" s="1221"/>
      <c r="F30" s="1221"/>
      <c r="G30" s="1221"/>
      <c r="H30" s="1221"/>
      <c r="I30" s="1221"/>
      <c r="J30" s="1221"/>
      <c r="K30" s="1221"/>
      <c r="L30" s="1221"/>
      <c r="M30" s="1256"/>
      <c r="N30" s="52"/>
      <c r="O30" s="52"/>
      <c r="P30" s="52"/>
      <c r="Q30" s="52"/>
      <c r="R30" s="52"/>
      <c r="S30" s="52"/>
      <c r="T30" s="52"/>
      <c r="U30" s="52"/>
      <c r="V30" s="52"/>
      <c r="W30" s="52"/>
      <c r="X30" s="52"/>
      <c r="Y30" s="52"/>
      <c r="Z30" s="53"/>
      <c r="AA30" s="52"/>
      <c r="AB30" s="217" t="s">
        <v>213</v>
      </c>
      <c r="AC30" s="797">
        <f t="shared" si="3"/>
        <v>0.19398125308337444</v>
      </c>
      <c r="AE30" s="217" t="s">
        <v>213</v>
      </c>
      <c r="AF30" s="787">
        <f>+集計･資料!AP$32</f>
        <v>1966</v>
      </c>
    </row>
    <row r="31" spans="1:45">
      <c r="A31" s="51"/>
      <c r="B31" s="1255"/>
      <c r="C31" s="1221"/>
      <c r="D31" s="1221"/>
      <c r="E31" s="1221"/>
      <c r="F31" s="1221"/>
      <c r="G31" s="1221"/>
      <c r="H31" s="1221"/>
      <c r="I31" s="1221"/>
      <c r="J31" s="1221"/>
      <c r="K31" s="1221"/>
      <c r="L31" s="1221"/>
      <c r="M31" s="1256"/>
      <c r="N31" s="52"/>
      <c r="O31" s="52"/>
      <c r="P31" s="52"/>
      <c r="Q31" s="52"/>
      <c r="R31" s="52"/>
      <c r="S31" s="52"/>
      <c r="T31" s="52"/>
      <c r="U31" s="52"/>
      <c r="V31" s="52"/>
      <c r="W31" s="52"/>
      <c r="X31" s="52"/>
      <c r="Y31" s="52"/>
      <c r="Z31" s="53"/>
      <c r="AA31" s="52"/>
      <c r="AB31" s="217" t="s">
        <v>214</v>
      </c>
      <c r="AC31" s="797">
        <f t="shared" si="3"/>
        <v>0.21016280217069561</v>
      </c>
      <c r="AE31" s="217" t="s">
        <v>214</v>
      </c>
      <c r="AF31" s="787">
        <f>+集計･資料!AQ$32</f>
        <v>2130</v>
      </c>
    </row>
    <row r="32" spans="1:45">
      <c r="A32" s="51"/>
      <c r="B32" s="1255"/>
      <c r="C32" s="1221"/>
      <c r="D32" s="1221"/>
      <c r="E32" s="1221"/>
      <c r="F32" s="1221"/>
      <c r="G32" s="1221"/>
      <c r="H32" s="1221"/>
      <c r="I32" s="1221"/>
      <c r="J32" s="1221"/>
      <c r="K32" s="1221"/>
      <c r="L32" s="1221"/>
      <c r="M32" s="1256"/>
      <c r="N32" s="52"/>
      <c r="O32" s="52"/>
      <c r="P32" s="52"/>
      <c r="Q32" s="52"/>
      <c r="R32" s="52"/>
      <c r="S32" s="52"/>
      <c r="T32" s="52"/>
      <c r="U32" s="52"/>
      <c r="V32" s="52"/>
      <c r="W32" s="52"/>
      <c r="X32" s="52"/>
      <c r="Y32" s="52"/>
      <c r="Z32" s="53"/>
      <c r="AA32" s="52"/>
      <c r="AB32" s="217" t="s">
        <v>215</v>
      </c>
      <c r="AC32" s="869">
        <f t="shared" si="3"/>
        <v>0.21213616181549089</v>
      </c>
      <c r="AE32" s="217" t="s">
        <v>215</v>
      </c>
      <c r="AF32" s="787">
        <f>+集計･資料!AR$32</f>
        <v>2150</v>
      </c>
    </row>
    <row r="33" spans="1:34" ht="12.75" thickBot="1">
      <c r="A33" s="51"/>
      <c r="B33" s="1255"/>
      <c r="C33" s="1221"/>
      <c r="D33" s="1221"/>
      <c r="E33" s="1221"/>
      <c r="F33" s="1221"/>
      <c r="G33" s="1221"/>
      <c r="H33" s="1221"/>
      <c r="I33" s="1221"/>
      <c r="J33" s="1221"/>
      <c r="K33" s="1221"/>
      <c r="L33" s="1221"/>
      <c r="M33" s="1256"/>
      <c r="N33" s="52"/>
      <c r="O33" s="52"/>
      <c r="P33" s="52"/>
      <c r="Q33" s="52"/>
      <c r="R33" s="52"/>
      <c r="S33" s="52"/>
      <c r="T33" s="52"/>
      <c r="U33" s="52"/>
      <c r="V33" s="52"/>
      <c r="W33" s="52"/>
      <c r="X33" s="52"/>
      <c r="Y33" s="52"/>
      <c r="Z33" s="53"/>
      <c r="AA33" s="52"/>
      <c r="AB33" s="218" t="s">
        <v>216</v>
      </c>
      <c r="AC33" s="798">
        <f t="shared" si="3"/>
        <v>0.10054267390231869</v>
      </c>
      <c r="AE33" s="219" t="s">
        <v>216</v>
      </c>
      <c r="AF33" s="788">
        <f>+集計･資料!AS$32</f>
        <v>1019</v>
      </c>
    </row>
    <row r="34" spans="1:34" ht="12.75" thickBot="1">
      <c r="A34" s="51"/>
      <c r="B34" s="1255"/>
      <c r="C34" s="1221"/>
      <c r="D34" s="1221"/>
      <c r="E34" s="1221"/>
      <c r="F34" s="1221"/>
      <c r="G34" s="1221"/>
      <c r="H34" s="1221"/>
      <c r="I34" s="1221"/>
      <c r="J34" s="1221"/>
      <c r="K34" s="1221"/>
      <c r="L34" s="1221"/>
      <c r="M34" s="1256"/>
      <c r="N34" s="52"/>
      <c r="O34" s="52"/>
      <c r="P34" s="52"/>
      <c r="Q34" s="52"/>
      <c r="R34" s="52"/>
      <c r="S34" s="52"/>
      <c r="T34" s="52"/>
      <c r="U34" s="52"/>
      <c r="V34" s="52"/>
      <c r="W34" s="52"/>
      <c r="X34" s="52"/>
      <c r="Y34" s="52"/>
      <c r="Z34" s="53"/>
      <c r="AA34" s="52"/>
      <c r="AB34" s="128"/>
      <c r="AC34" s="789"/>
      <c r="AE34" s="111" t="s">
        <v>150</v>
      </c>
      <c r="AF34" s="790">
        <f>+SUM(AF28:AF33)</f>
        <v>10135</v>
      </c>
    </row>
    <row r="35" spans="1:34">
      <c r="A35" s="51"/>
      <c r="B35" s="1255"/>
      <c r="C35" s="1221"/>
      <c r="D35" s="1221"/>
      <c r="E35" s="1221"/>
      <c r="F35" s="1221"/>
      <c r="G35" s="1221"/>
      <c r="H35" s="1221"/>
      <c r="I35" s="1221"/>
      <c r="J35" s="1221"/>
      <c r="K35" s="1221"/>
      <c r="L35" s="1221"/>
      <c r="M35" s="1256"/>
      <c r="N35" s="52"/>
      <c r="O35" s="52"/>
      <c r="P35" s="52"/>
      <c r="Q35" s="52"/>
      <c r="R35" s="52"/>
      <c r="S35" s="52"/>
      <c r="T35" s="52"/>
      <c r="U35" s="52"/>
      <c r="V35" s="52"/>
      <c r="W35" s="52"/>
      <c r="X35" s="52"/>
      <c r="Y35" s="52"/>
      <c r="Z35" s="53"/>
      <c r="AA35" s="52"/>
    </row>
    <row r="36" spans="1:34">
      <c r="A36" s="51"/>
      <c r="B36" s="1255"/>
      <c r="C36" s="1221"/>
      <c r="D36" s="1221"/>
      <c r="E36" s="1221"/>
      <c r="F36" s="1221"/>
      <c r="G36" s="1221"/>
      <c r="H36" s="1221"/>
      <c r="I36" s="1221"/>
      <c r="J36" s="1221"/>
      <c r="K36" s="1221"/>
      <c r="L36" s="1221"/>
      <c r="M36" s="1256"/>
      <c r="N36" s="52"/>
      <c r="O36" s="52"/>
      <c r="P36" s="52"/>
      <c r="Q36" s="52"/>
      <c r="R36" s="54"/>
      <c r="S36" s="54"/>
      <c r="T36" s="54"/>
      <c r="U36" s="54"/>
      <c r="V36" s="54"/>
      <c r="W36" s="54"/>
      <c r="X36" s="54"/>
      <c r="Y36" s="54"/>
      <c r="Z36" s="59"/>
      <c r="AA36" s="52"/>
      <c r="AH36" s="33"/>
    </row>
    <row r="37" spans="1:34">
      <c r="A37" s="51"/>
      <c r="B37" s="1255"/>
      <c r="C37" s="1221"/>
      <c r="D37" s="1221"/>
      <c r="E37" s="1221"/>
      <c r="F37" s="1221"/>
      <c r="G37" s="1221"/>
      <c r="H37" s="1221"/>
      <c r="I37" s="1221"/>
      <c r="J37" s="1221"/>
      <c r="K37" s="1221"/>
      <c r="L37" s="1221"/>
      <c r="M37" s="1256"/>
      <c r="N37" s="52"/>
      <c r="O37" s="52"/>
      <c r="P37" s="52"/>
      <c r="Q37" s="52"/>
      <c r="R37" s="52"/>
      <c r="S37" s="52"/>
      <c r="T37" s="52"/>
      <c r="U37" s="52"/>
      <c r="V37" s="52"/>
      <c r="W37" s="52"/>
      <c r="X37" s="52"/>
      <c r="Y37" s="52"/>
      <c r="Z37" s="53"/>
      <c r="AA37" s="52"/>
      <c r="AH37" s="33"/>
    </row>
    <row r="38" spans="1:34">
      <c r="A38" s="51"/>
      <c r="B38" s="1257"/>
      <c r="C38" s="1258"/>
      <c r="D38" s="1258"/>
      <c r="E38" s="1258"/>
      <c r="F38" s="1258"/>
      <c r="G38" s="1258"/>
      <c r="H38" s="1258"/>
      <c r="I38" s="1258"/>
      <c r="J38" s="1258"/>
      <c r="K38" s="1258"/>
      <c r="L38" s="1258"/>
      <c r="M38" s="1259"/>
      <c r="N38" s="52"/>
      <c r="O38" s="52"/>
      <c r="P38" s="52"/>
      <c r="Q38" s="52"/>
      <c r="R38" s="52"/>
      <c r="S38" s="52"/>
      <c r="T38" s="52"/>
      <c r="U38" s="52"/>
      <c r="V38" s="52"/>
      <c r="W38" s="52"/>
      <c r="X38" s="52"/>
      <c r="Y38" s="52"/>
      <c r="Z38" s="53"/>
      <c r="AA38" s="52"/>
      <c r="AH38" s="33"/>
    </row>
    <row r="39" spans="1:34">
      <c r="A39" s="51"/>
      <c r="B39" s="52"/>
      <c r="C39" s="52"/>
      <c r="D39" s="52"/>
      <c r="E39" s="52"/>
      <c r="F39" s="52"/>
      <c r="G39" s="52"/>
      <c r="H39" s="52"/>
      <c r="I39" s="52"/>
      <c r="J39" s="52"/>
      <c r="K39" s="52"/>
      <c r="L39" s="52"/>
      <c r="M39" s="52"/>
      <c r="N39" s="52"/>
      <c r="O39" s="52"/>
      <c r="P39" s="52"/>
      <c r="Q39" s="52"/>
      <c r="R39" s="52"/>
      <c r="S39" s="52"/>
      <c r="T39" s="52"/>
      <c r="U39" s="52"/>
      <c r="V39" s="52"/>
      <c r="W39" s="52"/>
      <c r="X39" s="52"/>
      <c r="Y39" s="52"/>
      <c r="Z39" s="53"/>
      <c r="AA39" s="52"/>
      <c r="AH39" s="33"/>
    </row>
    <row r="40" spans="1:34">
      <c r="A40" s="51"/>
      <c r="B40" s="52"/>
      <c r="C40" s="52"/>
      <c r="D40" s="52"/>
      <c r="E40" s="52"/>
      <c r="F40" s="52"/>
      <c r="G40" s="52"/>
      <c r="H40" s="52"/>
      <c r="I40" s="52"/>
      <c r="J40" s="52"/>
      <c r="K40" s="52"/>
      <c r="L40" s="52"/>
      <c r="M40" s="52"/>
      <c r="N40" s="52"/>
      <c r="O40" s="52"/>
      <c r="P40" s="52"/>
      <c r="Q40" s="52"/>
      <c r="R40" s="52"/>
      <c r="S40" s="52"/>
      <c r="T40" s="52"/>
      <c r="U40" s="52"/>
      <c r="V40" s="52"/>
      <c r="W40" s="52"/>
      <c r="X40" s="52"/>
      <c r="Y40" s="52"/>
      <c r="Z40" s="53"/>
      <c r="AA40" s="52"/>
      <c r="AH40" s="33"/>
    </row>
    <row r="41" spans="1:34">
      <c r="A41" s="51"/>
      <c r="B41" s="52"/>
      <c r="C41" s="52"/>
      <c r="D41" s="52"/>
      <c r="E41" s="52"/>
      <c r="F41" s="52"/>
      <c r="G41" s="52"/>
      <c r="H41" s="52"/>
      <c r="I41" s="52"/>
      <c r="J41" s="52"/>
      <c r="K41" s="52"/>
      <c r="L41" s="52"/>
      <c r="M41" s="52"/>
      <c r="N41" s="52"/>
      <c r="O41" s="52"/>
      <c r="P41" s="52"/>
      <c r="Q41" s="52"/>
      <c r="R41" s="52"/>
      <c r="S41" s="52"/>
      <c r="T41" s="52"/>
      <c r="U41" s="52"/>
      <c r="V41" s="52"/>
      <c r="W41" s="52"/>
      <c r="X41" s="52"/>
      <c r="Y41" s="52"/>
      <c r="Z41" s="53"/>
      <c r="AA41" s="52"/>
      <c r="AH41" s="33"/>
    </row>
    <row r="42" spans="1:34">
      <c r="A42" s="51"/>
      <c r="B42" s="52"/>
      <c r="C42" s="52"/>
      <c r="D42" s="52"/>
      <c r="E42" s="52"/>
      <c r="F42" s="52"/>
      <c r="G42" s="52"/>
      <c r="H42" s="52"/>
      <c r="I42" s="52"/>
      <c r="J42" s="52"/>
      <c r="K42" s="52"/>
      <c r="L42" s="52"/>
      <c r="M42" s="52"/>
      <c r="N42" s="52"/>
      <c r="O42" s="52"/>
      <c r="P42" s="52"/>
      <c r="Q42" s="52"/>
      <c r="R42" s="52"/>
      <c r="S42" s="52"/>
      <c r="T42" s="52"/>
      <c r="U42" s="52"/>
      <c r="V42" s="52"/>
      <c r="W42" s="52"/>
      <c r="X42" s="52"/>
      <c r="Y42" s="52"/>
      <c r="Z42" s="53"/>
      <c r="AA42" s="52"/>
      <c r="AH42" s="33"/>
    </row>
    <row r="43" spans="1:34">
      <c r="A43" s="51"/>
      <c r="B43" s="52"/>
      <c r="C43" s="52"/>
      <c r="D43" s="52"/>
      <c r="E43" s="52"/>
      <c r="F43" s="52"/>
      <c r="G43" s="52"/>
      <c r="H43" s="52"/>
      <c r="I43" s="52"/>
      <c r="J43" s="52"/>
      <c r="K43" s="52"/>
      <c r="L43" s="52"/>
      <c r="M43" s="52"/>
      <c r="N43" s="52"/>
      <c r="O43" s="52"/>
      <c r="P43" s="52"/>
      <c r="Q43" s="52"/>
      <c r="R43" s="52"/>
      <c r="S43" s="52"/>
      <c r="T43" s="52"/>
      <c r="U43" s="52"/>
      <c r="V43" s="52"/>
      <c r="W43" s="52"/>
      <c r="X43" s="52"/>
      <c r="Y43" s="52"/>
      <c r="Z43" s="53"/>
      <c r="AA43" s="52"/>
      <c r="AH43" s="33"/>
    </row>
    <row r="44" spans="1:34">
      <c r="A44" s="51"/>
      <c r="B44" s="52"/>
      <c r="C44" s="52"/>
      <c r="D44" s="52"/>
      <c r="E44" s="52"/>
      <c r="F44" s="52"/>
      <c r="G44" s="52"/>
      <c r="H44" s="52"/>
      <c r="I44" s="52"/>
      <c r="J44" s="52"/>
      <c r="K44" s="52"/>
      <c r="L44" s="52"/>
      <c r="M44" s="52"/>
      <c r="N44" s="52"/>
      <c r="O44" s="52"/>
      <c r="P44" s="52"/>
      <c r="Q44" s="52"/>
      <c r="R44" s="52"/>
      <c r="S44" s="52"/>
      <c r="T44" s="52"/>
      <c r="U44" s="52"/>
      <c r="V44" s="52"/>
      <c r="W44" s="52"/>
      <c r="X44" s="52"/>
      <c r="Y44" s="52"/>
      <c r="Z44" s="53"/>
      <c r="AA44" s="52"/>
      <c r="AH44" s="33"/>
    </row>
    <row r="45" spans="1:34">
      <c r="A45" s="51"/>
      <c r="B45" s="52"/>
      <c r="C45" s="52"/>
      <c r="D45" s="52"/>
      <c r="E45" s="52"/>
      <c r="F45" s="52"/>
      <c r="G45" s="52"/>
      <c r="H45" s="52"/>
      <c r="I45" s="52"/>
      <c r="J45" s="52"/>
      <c r="K45" s="52"/>
      <c r="L45" s="52"/>
      <c r="M45" s="52"/>
      <c r="N45" s="52"/>
      <c r="O45" s="52"/>
      <c r="P45" s="52"/>
      <c r="Q45" s="52"/>
      <c r="R45" s="52"/>
      <c r="S45" s="52"/>
      <c r="T45" s="52"/>
      <c r="U45" s="52"/>
      <c r="V45" s="52"/>
      <c r="W45" s="52"/>
      <c r="X45" s="52"/>
      <c r="Y45" s="52"/>
      <c r="Z45" s="53"/>
      <c r="AA45" s="52"/>
      <c r="AH45" s="33"/>
    </row>
    <row r="46" spans="1:34">
      <c r="A46" s="51"/>
      <c r="B46" s="52"/>
      <c r="C46" s="52"/>
      <c r="D46" s="52"/>
      <c r="E46" s="52"/>
      <c r="F46" s="52"/>
      <c r="G46" s="52"/>
      <c r="H46" s="52"/>
      <c r="I46" s="52"/>
      <c r="J46" s="52"/>
      <c r="K46" s="52"/>
      <c r="L46" s="52"/>
      <c r="M46" s="52"/>
      <c r="N46" s="52"/>
      <c r="O46" s="52"/>
      <c r="P46" s="52"/>
      <c r="Q46" s="52"/>
      <c r="R46" s="52"/>
      <c r="S46" s="52"/>
      <c r="T46" s="52"/>
      <c r="U46" s="52"/>
      <c r="V46" s="52"/>
      <c r="W46" s="52"/>
      <c r="X46" s="52"/>
      <c r="Y46" s="52"/>
      <c r="Z46" s="53"/>
      <c r="AA46" s="52"/>
      <c r="AH46" s="33"/>
    </row>
    <row r="47" spans="1:34">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3"/>
      <c r="AA47" s="52"/>
      <c r="AH47" s="33"/>
    </row>
    <row r="48" spans="1:34">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3"/>
      <c r="AA48" s="52"/>
      <c r="AH48" s="33"/>
    </row>
    <row r="49" spans="1:34">
      <c r="A49" s="51"/>
      <c r="B49" s="52"/>
      <c r="C49" s="52"/>
      <c r="D49" s="52"/>
      <c r="E49" s="52"/>
      <c r="F49" s="52"/>
      <c r="G49" s="52"/>
      <c r="H49" s="52"/>
      <c r="I49" s="52"/>
      <c r="J49" s="52"/>
      <c r="K49" s="52"/>
      <c r="L49" s="52"/>
      <c r="M49" s="52"/>
      <c r="N49" s="52"/>
      <c r="O49" s="52"/>
      <c r="P49" s="52"/>
      <c r="Q49" s="52"/>
      <c r="R49" s="52"/>
      <c r="S49" s="52"/>
      <c r="T49" s="52"/>
      <c r="U49" s="52"/>
      <c r="V49" s="52"/>
      <c r="W49" s="52"/>
      <c r="X49" s="52"/>
      <c r="Y49" s="52"/>
      <c r="Z49" s="53"/>
      <c r="AA49" s="52"/>
      <c r="AH49" s="33"/>
    </row>
    <row r="50" spans="1:34">
      <c r="A50" s="51"/>
      <c r="B50" s="52"/>
      <c r="C50" s="52"/>
      <c r="D50" s="52"/>
      <c r="E50" s="52"/>
      <c r="F50" s="52"/>
      <c r="G50" s="52"/>
      <c r="H50" s="52"/>
      <c r="I50" s="52"/>
      <c r="J50" s="52"/>
      <c r="K50" s="52"/>
      <c r="L50" s="52"/>
      <c r="M50" s="52"/>
      <c r="N50" s="52"/>
      <c r="O50" s="52"/>
      <c r="P50" s="52"/>
      <c r="Q50" s="52"/>
      <c r="R50" s="52"/>
      <c r="S50" s="52"/>
      <c r="T50" s="52"/>
      <c r="U50" s="52"/>
      <c r="V50" s="52"/>
      <c r="W50" s="52"/>
      <c r="X50" s="52"/>
      <c r="Y50" s="52"/>
      <c r="Z50" s="53"/>
      <c r="AA50" s="52"/>
      <c r="AH50" s="33"/>
    </row>
    <row r="51" spans="1:34">
      <c r="A51" s="51"/>
      <c r="B51" s="52"/>
      <c r="C51" s="52"/>
      <c r="D51" s="52"/>
      <c r="E51" s="52"/>
      <c r="F51" s="52"/>
      <c r="G51" s="52"/>
      <c r="H51" s="52"/>
      <c r="I51" s="52"/>
      <c r="J51" s="52"/>
      <c r="K51" s="52"/>
      <c r="L51" s="52"/>
      <c r="M51" s="52"/>
      <c r="N51" s="52"/>
      <c r="O51" s="52"/>
      <c r="P51" s="52"/>
      <c r="Q51" s="52"/>
      <c r="R51" s="52"/>
      <c r="S51" s="52"/>
      <c r="T51" s="52"/>
      <c r="U51" s="52"/>
      <c r="V51" s="52"/>
      <c r="W51" s="52"/>
      <c r="X51" s="52"/>
      <c r="Y51" s="52"/>
      <c r="Z51" s="53"/>
      <c r="AA51" s="52"/>
      <c r="AH51" s="33"/>
    </row>
    <row r="52" spans="1:34">
      <c r="A52" s="51"/>
      <c r="B52" s="52"/>
      <c r="C52" s="52"/>
      <c r="D52" s="52"/>
      <c r="E52" s="52"/>
      <c r="F52" s="52"/>
      <c r="G52" s="52"/>
      <c r="H52" s="52"/>
      <c r="I52" s="52"/>
      <c r="J52" s="52"/>
      <c r="K52" s="52"/>
      <c r="L52" s="52"/>
      <c r="M52" s="52"/>
      <c r="N52" s="52"/>
      <c r="O52" s="52"/>
      <c r="P52" s="52"/>
      <c r="Q52" s="52"/>
      <c r="R52" s="52"/>
      <c r="S52" s="52"/>
      <c r="T52" s="52"/>
      <c r="U52" s="52"/>
      <c r="V52" s="52"/>
      <c r="W52" s="52"/>
      <c r="X52" s="52"/>
      <c r="Y52" s="52"/>
      <c r="Z52" s="53"/>
      <c r="AA52" s="52"/>
      <c r="AH52" s="33"/>
    </row>
    <row r="53" spans="1:34">
      <c r="A53" s="51"/>
      <c r="B53" s="52"/>
      <c r="C53" s="52"/>
      <c r="D53" s="52"/>
      <c r="E53" s="52"/>
      <c r="F53" s="52"/>
      <c r="G53" s="52"/>
      <c r="H53" s="52"/>
      <c r="I53" s="52"/>
      <c r="J53" s="52"/>
      <c r="K53" s="52"/>
      <c r="L53" s="52"/>
      <c r="M53" s="52"/>
      <c r="N53" s="52"/>
      <c r="O53" s="52"/>
      <c r="P53" s="52"/>
      <c r="Q53" s="52"/>
      <c r="R53" s="52"/>
      <c r="S53" s="52"/>
      <c r="T53" s="52"/>
      <c r="U53" s="52"/>
      <c r="V53" s="52"/>
      <c r="W53" s="52"/>
      <c r="X53" s="52"/>
      <c r="Y53" s="52"/>
      <c r="Z53" s="53"/>
      <c r="AA53" s="52"/>
      <c r="AH53" s="33"/>
    </row>
    <row r="54" spans="1:34">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8"/>
      <c r="AA54" s="52"/>
      <c r="AH54" s="33"/>
    </row>
    <row r="55" spans="1:34">
      <c r="AA55" s="52"/>
    </row>
    <row r="56" spans="1:34">
      <c r="AA56" s="52"/>
    </row>
    <row r="57" spans="1:34">
      <c r="AA57" s="52"/>
    </row>
    <row r="58" spans="1:34">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row>
    <row r="59" spans="1:34">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row>
    <row r="60" spans="1:34">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row>
    <row r="61" spans="1:34">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row>
    <row r="62" spans="1:34">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row>
    <row r="63" spans="1:34">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row>
  </sheetData>
  <mergeCells count="5">
    <mergeCell ref="U1:Z1"/>
    <mergeCell ref="B3:L15"/>
    <mergeCell ref="N3:Z15"/>
    <mergeCell ref="AH12:AS24"/>
    <mergeCell ref="B26:M38"/>
  </mergeCells>
  <phoneticPr fontId="5"/>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2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7">
    <tabColor theme="9" tint="0.59999389629810485"/>
  </sheetPr>
  <dimension ref="A1:AY63"/>
  <sheetViews>
    <sheetView showGridLines="0" view="pageBreakPreview" zoomScale="115" zoomScaleNormal="100" zoomScaleSheetLayoutView="115" workbookViewId="0">
      <selection activeCell="AH6" sqref="AH6"/>
    </sheetView>
  </sheetViews>
  <sheetFormatPr defaultColWidth="10.28515625" defaultRowHeight="12"/>
  <cols>
    <col min="1" max="26" width="3.5703125" style="624" customWidth="1"/>
    <col min="27" max="27" width="1.5703125" style="624" customWidth="1"/>
    <col min="28" max="28" width="13.7109375" style="115" customWidth="1"/>
    <col min="29" max="29" width="10.28515625" style="115" customWidth="1"/>
    <col min="30" max="30" width="1.140625" style="115" customWidth="1"/>
    <col min="31" max="31" width="15" style="115" customWidth="1"/>
    <col min="32" max="32" width="10.28515625" style="115" customWidth="1"/>
    <col min="33" max="33" width="10.28515625" style="624"/>
    <col min="34" max="34" width="7.140625" style="115" bestFit="1" customWidth="1"/>
    <col min="35" max="35" width="5.42578125" style="115" bestFit="1" customWidth="1"/>
    <col min="36" max="37" width="7.140625" style="115" bestFit="1" customWidth="1"/>
    <col min="38" max="38" width="8.28515625" style="115" bestFit="1" customWidth="1"/>
    <col min="39" max="39" width="5.42578125" style="115" bestFit="1" customWidth="1"/>
    <col min="40" max="45" width="5.42578125" style="115" customWidth="1"/>
    <col min="46" max="51" width="10.28515625" style="47"/>
    <col min="52" max="16384" width="10.28515625" style="624"/>
  </cols>
  <sheetData>
    <row r="1" spans="1:51" ht="21" customHeight="1" thickBot="1">
      <c r="A1" s="908">
        <v>4</v>
      </c>
      <c r="B1" s="908" t="s">
        <v>598</v>
      </c>
      <c r="C1" s="908" t="s">
        <v>62</v>
      </c>
      <c r="D1" s="908"/>
      <c r="E1" s="908"/>
      <c r="F1" s="908"/>
      <c r="G1" s="908"/>
      <c r="H1" s="908"/>
      <c r="I1" s="908"/>
      <c r="J1" s="908"/>
      <c r="K1" s="908" t="s">
        <v>126</v>
      </c>
      <c r="L1" s="908"/>
      <c r="M1" s="908"/>
      <c r="N1" s="908"/>
      <c r="O1" s="908"/>
      <c r="P1" s="908"/>
      <c r="Q1" s="908"/>
      <c r="R1" s="908"/>
      <c r="S1" s="908"/>
      <c r="T1" s="908"/>
      <c r="U1" s="1260" t="s">
        <v>566</v>
      </c>
      <c r="V1" s="1260"/>
      <c r="W1" s="1260"/>
      <c r="X1" s="1260"/>
      <c r="Y1" s="1260"/>
      <c r="Z1" s="1260"/>
      <c r="AA1" s="625"/>
      <c r="AB1" s="115" t="s">
        <v>599</v>
      </c>
    </row>
    <row r="3" spans="1:51">
      <c r="A3" s="625"/>
      <c r="B3" s="1221" t="s">
        <v>926</v>
      </c>
      <c r="C3" s="1236"/>
      <c r="D3" s="1236"/>
      <c r="E3" s="1236"/>
      <c r="F3" s="1236"/>
      <c r="G3" s="1236"/>
      <c r="H3" s="1236"/>
      <c r="I3" s="1236"/>
      <c r="J3" s="1236"/>
      <c r="K3" s="1236"/>
      <c r="L3" s="1236"/>
      <c r="N3" s="1243"/>
      <c r="O3" s="1244"/>
      <c r="P3" s="1244"/>
      <c r="Q3" s="1244"/>
      <c r="R3" s="1244"/>
      <c r="S3" s="1244"/>
      <c r="T3" s="1244"/>
      <c r="U3" s="1244"/>
      <c r="V3" s="1244"/>
      <c r="W3" s="1244"/>
      <c r="X3" s="1244"/>
      <c r="Y3" s="1244"/>
      <c r="Z3" s="1245"/>
      <c r="AB3" s="115" t="s">
        <v>63</v>
      </c>
      <c r="AE3" s="115" t="s">
        <v>64</v>
      </c>
      <c r="AH3" s="115" t="s">
        <v>728</v>
      </c>
      <c r="AY3" s="1045" t="s">
        <v>767</v>
      </c>
    </row>
    <row r="4" spans="1:51" ht="12.75" thickBot="1">
      <c r="A4" s="625"/>
      <c r="B4" s="1236"/>
      <c r="C4" s="1236"/>
      <c r="D4" s="1236"/>
      <c r="E4" s="1236"/>
      <c r="F4" s="1236"/>
      <c r="G4" s="1236"/>
      <c r="H4" s="1236"/>
      <c r="I4" s="1236"/>
      <c r="J4" s="1236"/>
      <c r="K4" s="1236"/>
      <c r="L4" s="1236"/>
      <c r="N4" s="1246"/>
      <c r="O4" s="1247"/>
      <c r="P4" s="1247"/>
      <c r="Q4" s="1247"/>
      <c r="R4" s="1247"/>
      <c r="S4" s="1247"/>
      <c r="T4" s="1247"/>
      <c r="U4" s="1247"/>
      <c r="V4" s="1247"/>
      <c r="W4" s="1247"/>
      <c r="X4" s="1247"/>
      <c r="Y4" s="1247"/>
      <c r="Z4" s="1248"/>
      <c r="AH4" s="115" t="str">
        <f>CONCATENATE("常用従業員の年齢別構成（うち岐阜市在住）では、全体で40歳代の割合が最も高く、10歳代が最も低い。また60歳以上は全体で",TEXT(AC11,"0.0％"),"（前年",TEXT(AY4,"0.0％"),"）となった。")</f>
        <v>常用従業員の年齢別構成（うち岐阜市在住）では、全体で40歳代の割合が最も高く、10歳代が最も低い。また60歳以上は全体で19.0%（前年14.1%）となった。</v>
      </c>
      <c r="AY4" s="1046">
        <v>0.14099999999999999</v>
      </c>
    </row>
    <row r="5" spans="1:51" ht="12.75" thickBot="1">
      <c r="A5" s="625"/>
      <c r="B5" s="1236"/>
      <c r="C5" s="1236"/>
      <c r="D5" s="1236"/>
      <c r="E5" s="1236"/>
      <c r="F5" s="1236"/>
      <c r="G5" s="1236"/>
      <c r="H5" s="1236"/>
      <c r="I5" s="1236"/>
      <c r="J5" s="1236"/>
      <c r="K5" s="1236"/>
      <c r="L5" s="1236"/>
      <c r="N5" s="1246"/>
      <c r="O5" s="1247"/>
      <c r="P5" s="1247"/>
      <c r="Q5" s="1247"/>
      <c r="R5" s="1247"/>
      <c r="S5" s="1247"/>
      <c r="T5" s="1247"/>
      <c r="U5" s="1247"/>
      <c r="V5" s="1247"/>
      <c r="W5" s="1247"/>
      <c r="X5" s="1247"/>
      <c r="Y5" s="1247"/>
      <c r="Z5" s="1248"/>
      <c r="AA5" s="625"/>
      <c r="AB5" s="116" t="s">
        <v>160</v>
      </c>
      <c r="AC5" s="130" t="s">
        <v>65</v>
      </c>
      <c r="AD5" s="176"/>
      <c r="AE5" s="116" t="s">
        <v>160</v>
      </c>
      <c r="AF5" s="116" t="s">
        <v>65</v>
      </c>
      <c r="AH5" s="115" t="s">
        <v>729</v>
      </c>
    </row>
    <row r="6" spans="1:51">
      <c r="A6" s="625"/>
      <c r="B6" s="1236"/>
      <c r="C6" s="1236"/>
      <c r="D6" s="1236"/>
      <c r="E6" s="1236"/>
      <c r="F6" s="1236"/>
      <c r="G6" s="1236"/>
      <c r="H6" s="1236"/>
      <c r="I6" s="1236"/>
      <c r="J6" s="1236"/>
      <c r="K6" s="1236"/>
      <c r="L6" s="1236"/>
      <c r="N6" s="1246"/>
      <c r="O6" s="1247"/>
      <c r="P6" s="1247"/>
      <c r="Q6" s="1247"/>
      <c r="R6" s="1247"/>
      <c r="S6" s="1247"/>
      <c r="T6" s="1247"/>
      <c r="U6" s="1247"/>
      <c r="V6" s="1247"/>
      <c r="W6" s="1247"/>
      <c r="X6" s="1247"/>
      <c r="Y6" s="1247"/>
      <c r="Z6" s="1248"/>
      <c r="AA6" s="625"/>
      <c r="AB6" s="131" t="s">
        <v>212</v>
      </c>
      <c r="AC6" s="987">
        <f t="shared" ref="AC6:AC11" si="0">+AF6/AF$12</f>
        <v>0</v>
      </c>
      <c r="AE6" s="131" t="s">
        <v>212</v>
      </c>
      <c r="AF6" s="786">
        <f t="shared" ref="AF6:AF11" si="1">+AF17+AF28</f>
        <v>0</v>
      </c>
      <c r="AH6" s="115" t="str">
        <f>CONCATENATE("10歳代～30歳代の若年層（",TEXT(AC6+AC7+AC8,"0.0％"),"）と40歳代～60歳以上の中高年層（",TEXT(AC9+AC10+AC11,"0.0％"),"）を比較すると、中高年層の割合が高くなっている。")</f>
        <v>10歳代～30歳代の若年層（27.8%）と40歳代～60歳以上の中高年層（72.2%）を比較すると、中高年層の割合が高くなっている。</v>
      </c>
    </row>
    <row r="7" spans="1:51">
      <c r="A7" s="625"/>
      <c r="B7" s="1236"/>
      <c r="C7" s="1236"/>
      <c r="D7" s="1236"/>
      <c r="E7" s="1236"/>
      <c r="F7" s="1236"/>
      <c r="G7" s="1236"/>
      <c r="H7" s="1236"/>
      <c r="I7" s="1236"/>
      <c r="J7" s="1236"/>
      <c r="K7" s="1236"/>
      <c r="L7" s="1236"/>
      <c r="N7" s="1246"/>
      <c r="O7" s="1247"/>
      <c r="P7" s="1247"/>
      <c r="Q7" s="1247"/>
      <c r="R7" s="1247"/>
      <c r="S7" s="1247"/>
      <c r="T7" s="1247"/>
      <c r="U7" s="1247"/>
      <c r="V7" s="1247"/>
      <c r="W7" s="1247"/>
      <c r="X7" s="1247"/>
      <c r="Y7" s="1247"/>
      <c r="Z7" s="1248"/>
      <c r="AA7" s="909"/>
      <c r="AB7" s="181" t="s">
        <v>188</v>
      </c>
      <c r="AC7" s="785">
        <f t="shared" si="0"/>
        <v>0.13010823945217584</v>
      </c>
      <c r="AE7" s="181" t="s">
        <v>188</v>
      </c>
      <c r="AF7" s="787">
        <f t="shared" si="1"/>
        <v>589</v>
      </c>
      <c r="AH7" s="115" t="s">
        <v>730</v>
      </c>
    </row>
    <row r="8" spans="1:51">
      <c r="A8" s="625"/>
      <c r="B8" s="1236"/>
      <c r="C8" s="1236"/>
      <c r="D8" s="1236"/>
      <c r="E8" s="1236"/>
      <c r="F8" s="1236"/>
      <c r="G8" s="1236"/>
      <c r="H8" s="1236"/>
      <c r="I8" s="1236"/>
      <c r="J8" s="1236"/>
      <c r="K8" s="1236"/>
      <c r="L8" s="1236"/>
      <c r="N8" s="1246"/>
      <c r="O8" s="1247"/>
      <c r="P8" s="1247"/>
      <c r="Q8" s="1247"/>
      <c r="R8" s="1247"/>
      <c r="S8" s="1247"/>
      <c r="T8" s="1247"/>
      <c r="U8" s="1247"/>
      <c r="V8" s="1247"/>
      <c r="W8" s="1247"/>
      <c r="X8" s="1247"/>
      <c r="Y8" s="1247"/>
      <c r="Z8" s="1248"/>
      <c r="AA8" s="625"/>
      <c r="AB8" s="181" t="s">
        <v>213</v>
      </c>
      <c r="AC8" s="923">
        <f t="shared" si="0"/>
        <v>0.14822178042853987</v>
      </c>
      <c r="AE8" s="181" t="s">
        <v>213</v>
      </c>
      <c r="AF8" s="787">
        <f t="shared" si="1"/>
        <v>671</v>
      </c>
      <c r="AH8" s="115" t="s">
        <v>925</v>
      </c>
    </row>
    <row r="9" spans="1:51">
      <c r="A9" s="625"/>
      <c r="B9" s="1236"/>
      <c r="C9" s="1236"/>
      <c r="D9" s="1236"/>
      <c r="E9" s="1236"/>
      <c r="F9" s="1236"/>
      <c r="G9" s="1236"/>
      <c r="H9" s="1236"/>
      <c r="I9" s="1236"/>
      <c r="J9" s="1236"/>
      <c r="K9" s="1236"/>
      <c r="L9" s="1236"/>
      <c r="N9" s="1246"/>
      <c r="O9" s="1247"/>
      <c r="P9" s="1247"/>
      <c r="Q9" s="1247"/>
      <c r="R9" s="1247"/>
      <c r="S9" s="1247"/>
      <c r="T9" s="1247"/>
      <c r="U9" s="1247"/>
      <c r="V9" s="1247"/>
      <c r="W9" s="1247"/>
      <c r="X9" s="1247"/>
      <c r="Y9" s="1247"/>
      <c r="Z9" s="1248"/>
      <c r="AA9" s="625"/>
      <c r="AB9" s="181" t="s">
        <v>214</v>
      </c>
      <c r="AC9" s="987">
        <f t="shared" si="0"/>
        <v>0.27214490832781091</v>
      </c>
      <c r="AE9" s="181" t="s">
        <v>214</v>
      </c>
      <c r="AF9" s="787">
        <f t="shared" si="1"/>
        <v>1232</v>
      </c>
    </row>
    <row r="10" spans="1:51">
      <c r="A10" s="625"/>
      <c r="B10" s="1236"/>
      <c r="C10" s="1236"/>
      <c r="D10" s="1236"/>
      <c r="E10" s="1236"/>
      <c r="F10" s="1236"/>
      <c r="G10" s="1236"/>
      <c r="H10" s="1236"/>
      <c r="I10" s="1236"/>
      <c r="J10" s="1236"/>
      <c r="K10" s="1236"/>
      <c r="L10" s="1236"/>
      <c r="N10" s="1246"/>
      <c r="O10" s="1247"/>
      <c r="P10" s="1247"/>
      <c r="Q10" s="1247"/>
      <c r="R10" s="1247"/>
      <c r="S10" s="1247"/>
      <c r="T10" s="1247"/>
      <c r="U10" s="1247"/>
      <c r="V10" s="1247"/>
      <c r="W10" s="1247"/>
      <c r="X10" s="1247"/>
      <c r="Y10" s="1247"/>
      <c r="Z10" s="1248"/>
      <c r="AA10" s="625"/>
      <c r="AB10" s="181" t="s">
        <v>215</v>
      </c>
      <c r="AC10" s="785">
        <f t="shared" si="0"/>
        <v>0.259332891539651</v>
      </c>
      <c r="AE10" s="181" t="s">
        <v>215</v>
      </c>
      <c r="AF10" s="787">
        <f t="shared" si="1"/>
        <v>1174</v>
      </c>
    </row>
    <row r="11" spans="1:51" ht="12.75" thickBot="1">
      <c r="A11" s="625"/>
      <c r="B11" s="1236"/>
      <c r="C11" s="1236"/>
      <c r="D11" s="1236"/>
      <c r="E11" s="1236"/>
      <c r="F11" s="1236"/>
      <c r="G11" s="1236"/>
      <c r="H11" s="1236"/>
      <c r="I11" s="1236"/>
      <c r="J11" s="1236"/>
      <c r="K11" s="1236"/>
      <c r="L11" s="1236"/>
      <c r="N11" s="1246"/>
      <c r="O11" s="1247"/>
      <c r="P11" s="1247"/>
      <c r="Q11" s="1247"/>
      <c r="R11" s="1247"/>
      <c r="S11" s="1247"/>
      <c r="T11" s="1247"/>
      <c r="U11" s="1247"/>
      <c r="V11" s="1247"/>
      <c r="W11" s="1247"/>
      <c r="X11" s="1247"/>
      <c r="Y11" s="1247"/>
      <c r="Z11" s="1248"/>
      <c r="AA11" s="625"/>
      <c r="AB11" s="123" t="s">
        <v>216</v>
      </c>
      <c r="AC11" s="1088">
        <f t="shared" si="0"/>
        <v>0.19019218025182241</v>
      </c>
      <c r="AE11" s="185" t="s">
        <v>216</v>
      </c>
      <c r="AF11" s="788">
        <f t="shared" si="1"/>
        <v>861</v>
      </c>
      <c r="AH11" s="1039" t="s">
        <v>768</v>
      </c>
      <c r="AI11" s="1038"/>
      <c r="AJ11" s="1038"/>
      <c r="AK11" s="1038"/>
      <c r="AL11" s="1038"/>
      <c r="AM11" s="1038"/>
      <c r="AN11" s="1038"/>
      <c r="AO11" s="1038"/>
      <c r="AP11" s="1038"/>
      <c r="AQ11" s="1038"/>
      <c r="AR11" s="1038"/>
      <c r="AS11" s="1038"/>
    </row>
    <row r="12" spans="1:51" ht="12.75" customHeight="1" thickBot="1">
      <c r="A12" s="625"/>
      <c r="B12" s="1236"/>
      <c r="C12" s="1236"/>
      <c r="D12" s="1236"/>
      <c r="E12" s="1236"/>
      <c r="F12" s="1236"/>
      <c r="G12" s="1236"/>
      <c r="H12" s="1236"/>
      <c r="I12" s="1236"/>
      <c r="J12" s="1236"/>
      <c r="K12" s="1236"/>
      <c r="L12" s="1236"/>
      <c r="N12" s="1246"/>
      <c r="O12" s="1247"/>
      <c r="P12" s="1247"/>
      <c r="Q12" s="1247"/>
      <c r="R12" s="1247"/>
      <c r="S12" s="1247"/>
      <c r="T12" s="1247"/>
      <c r="U12" s="1247"/>
      <c r="V12" s="1247"/>
      <c r="W12" s="1247"/>
      <c r="X12" s="1247"/>
      <c r="Y12" s="1247"/>
      <c r="Z12" s="1248"/>
      <c r="AA12" s="625"/>
      <c r="AB12" s="128"/>
      <c r="AC12" s="789"/>
      <c r="AE12" s="112" t="s">
        <v>150</v>
      </c>
      <c r="AF12" s="790">
        <f>+SUM(AF6:AF11)</f>
        <v>4527</v>
      </c>
      <c r="AH12" s="1252" t="str">
        <f>CONCATENATE("　",AH4,CHAR(10),"　",AH6,CHAR(10),"　",AH8)</f>
        <v>　常用従業員の年齢別構成（うち岐阜市在住）では、全体で40歳代の割合が最も高く、10歳代が最も低い。また60歳以上は全体で19.0%（前年14.1%）となった。
　10歳代～30歳代の若年層（27.8%）と40歳代～60歳以上の中高年層（72.2%）を比較すると、中高年層の割合が高くなっている。
　男女別年齢構成では、男性・女性共に40歳代が最も割合が高かった。</v>
      </c>
      <c r="AI12" s="1253"/>
      <c r="AJ12" s="1253"/>
      <c r="AK12" s="1253"/>
      <c r="AL12" s="1253"/>
      <c r="AM12" s="1253"/>
      <c r="AN12" s="1253"/>
      <c r="AO12" s="1253"/>
      <c r="AP12" s="1253"/>
      <c r="AQ12" s="1253"/>
      <c r="AR12" s="1253"/>
      <c r="AS12" s="1254"/>
    </row>
    <row r="13" spans="1:51">
      <c r="A13" s="625"/>
      <c r="B13" s="1236"/>
      <c r="C13" s="1236"/>
      <c r="D13" s="1236"/>
      <c r="E13" s="1236"/>
      <c r="F13" s="1236"/>
      <c r="G13" s="1236"/>
      <c r="H13" s="1236"/>
      <c r="I13" s="1236"/>
      <c r="J13" s="1236"/>
      <c r="K13" s="1236"/>
      <c r="L13" s="1236"/>
      <c r="N13" s="1246"/>
      <c r="O13" s="1247"/>
      <c r="P13" s="1247"/>
      <c r="Q13" s="1247"/>
      <c r="R13" s="1247"/>
      <c r="S13" s="1247"/>
      <c r="T13" s="1247"/>
      <c r="U13" s="1247"/>
      <c r="V13" s="1247"/>
      <c r="W13" s="1247"/>
      <c r="X13" s="1247"/>
      <c r="Y13" s="1247"/>
      <c r="Z13" s="1248"/>
      <c r="AA13" s="625"/>
      <c r="AH13" s="1255"/>
      <c r="AI13" s="1221"/>
      <c r="AJ13" s="1221"/>
      <c r="AK13" s="1221"/>
      <c r="AL13" s="1221"/>
      <c r="AM13" s="1221"/>
      <c r="AN13" s="1221"/>
      <c r="AO13" s="1221"/>
      <c r="AP13" s="1221"/>
      <c r="AQ13" s="1221"/>
      <c r="AR13" s="1221"/>
      <c r="AS13" s="1256"/>
    </row>
    <row r="14" spans="1:51">
      <c r="A14" s="625"/>
      <c r="B14" s="1236"/>
      <c r="C14" s="1236"/>
      <c r="D14" s="1236"/>
      <c r="E14" s="1236"/>
      <c r="F14" s="1236"/>
      <c r="G14" s="1236"/>
      <c r="H14" s="1236"/>
      <c r="I14" s="1236"/>
      <c r="J14" s="1236"/>
      <c r="K14" s="1236"/>
      <c r="L14" s="1236"/>
      <c r="N14" s="1246"/>
      <c r="O14" s="1247"/>
      <c r="P14" s="1247"/>
      <c r="Q14" s="1247"/>
      <c r="R14" s="1247"/>
      <c r="S14" s="1247"/>
      <c r="T14" s="1247"/>
      <c r="U14" s="1247"/>
      <c r="V14" s="1247"/>
      <c r="W14" s="1247"/>
      <c r="X14" s="1247"/>
      <c r="Y14" s="1247"/>
      <c r="Z14" s="1248"/>
      <c r="AA14" s="625"/>
      <c r="AB14" s="115" t="s">
        <v>96</v>
      </c>
      <c r="AE14" s="115" t="s">
        <v>97</v>
      </c>
      <c r="AH14" s="1255"/>
      <c r="AI14" s="1221"/>
      <c r="AJ14" s="1221"/>
      <c r="AK14" s="1221"/>
      <c r="AL14" s="1221"/>
      <c r="AM14" s="1221"/>
      <c r="AN14" s="1221"/>
      <c r="AO14" s="1221"/>
      <c r="AP14" s="1221"/>
      <c r="AQ14" s="1221"/>
      <c r="AR14" s="1221"/>
      <c r="AS14" s="1256"/>
      <c r="AU14" s="55"/>
    </row>
    <row r="15" spans="1:51" ht="12.75" thickBot="1">
      <c r="A15" s="625"/>
      <c r="B15" s="1236"/>
      <c r="C15" s="1236"/>
      <c r="D15" s="1236"/>
      <c r="E15" s="1236"/>
      <c r="F15" s="1236"/>
      <c r="G15" s="1236"/>
      <c r="H15" s="1236"/>
      <c r="I15" s="1236"/>
      <c r="J15" s="1236"/>
      <c r="K15" s="1236"/>
      <c r="L15" s="1236"/>
      <c r="N15" s="1249"/>
      <c r="O15" s="1250"/>
      <c r="P15" s="1250"/>
      <c r="Q15" s="1250"/>
      <c r="R15" s="1250"/>
      <c r="S15" s="1250"/>
      <c r="T15" s="1250"/>
      <c r="U15" s="1250"/>
      <c r="V15" s="1250"/>
      <c r="W15" s="1250"/>
      <c r="X15" s="1250"/>
      <c r="Y15" s="1250"/>
      <c r="Z15" s="1251"/>
      <c r="AA15" s="625"/>
      <c r="AH15" s="1255"/>
      <c r="AI15" s="1221"/>
      <c r="AJ15" s="1221"/>
      <c r="AK15" s="1221"/>
      <c r="AL15" s="1221"/>
      <c r="AM15" s="1221"/>
      <c r="AN15" s="1221"/>
      <c r="AO15" s="1221"/>
      <c r="AP15" s="1221"/>
      <c r="AQ15" s="1221"/>
      <c r="AR15" s="1221"/>
      <c r="AS15" s="1256"/>
    </row>
    <row r="16" spans="1:51" ht="12.75" thickBot="1">
      <c r="O16" s="625"/>
      <c r="P16" s="625"/>
      <c r="Q16" s="625"/>
      <c r="R16" s="625"/>
      <c r="S16" s="625"/>
      <c r="T16" s="625"/>
      <c r="U16" s="625"/>
      <c r="V16" s="625"/>
      <c r="W16" s="625"/>
      <c r="X16" s="625"/>
      <c r="Y16" s="625"/>
      <c r="Z16" s="625"/>
      <c r="AA16" s="625"/>
      <c r="AB16" s="116" t="s">
        <v>219</v>
      </c>
      <c r="AC16" s="119" t="s">
        <v>65</v>
      </c>
      <c r="AD16" s="176"/>
      <c r="AE16" s="116" t="s">
        <v>219</v>
      </c>
      <c r="AF16" s="130" t="s">
        <v>65</v>
      </c>
      <c r="AH16" s="1255"/>
      <c r="AI16" s="1221"/>
      <c r="AJ16" s="1221"/>
      <c r="AK16" s="1221"/>
      <c r="AL16" s="1221"/>
      <c r="AM16" s="1221"/>
      <c r="AN16" s="1221"/>
      <c r="AO16" s="1221"/>
      <c r="AP16" s="1221"/>
      <c r="AQ16" s="1221"/>
      <c r="AR16" s="1221"/>
      <c r="AS16" s="1256"/>
    </row>
    <row r="17" spans="1:45">
      <c r="A17" s="910"/>
      <c r="B17" s="911"/>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2"/>
      <c r="AA17" s="625"/>
      <c r="AB17" s="131" t="s">
        <v>212</v>
      </c>
      <c r="AC17" s="791">
        <f t="shared" ref="AC17:AC22" si="2">+AF17/AF$23</f>
        <v>0</v>
      </c>
      <c r="AE17" s="131" t="s">
        <v>212</v>
      </c>
      <c r="AF17" s="792">
        <f>+集計･資料!AV32</f>
        <v>0</v>
      </c>
      <c r="AH17" s="1255"/>
      <c r="AI17" s="1221"/>
      <c r="AJ17" s="1221"/>
      <c r="AK17" s="1221"/>
      <c r="AL17" s="1221"/>
      <c r="AM17" s="1221"/>
      <c r="AN17" s="1221"/>
      <c r="AO17" s="1221"/>
      <c r="AP17" s="1221"/>
      <c r="AQ17" s="1221"/>
      <c r="AR17" s="1221"/>
      <c r="AS17" s="1256"/>
    </row>
    <row r="18" spans="1:45">
      <c r="A18" s="913"/>
      <c r="B18" s="625"/>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914"/>
      <c r="AB18" s="181" t="s">
        <v>188</v>
      </c>
      <c r="AC18" s="791">
        <f t="shared" si="2"/>
        <v>0.15253565768621236</v>
      </c>
      <c r="AE18" s="181" t="s">
        <v>188</v>
      </c>
      <c r="AF18" s="793">
        <f>+集計･資料!AW$32</f>
        <v>385</v>
      </c>
      <c r="AH18" s="1255"/>
      <c r="AI18" s="1221"/>
      <c r="AJ18" s="1221"/>
      <c r="AK18" s="1221"/>
      <c r="AL18" s="1221"/>
      <c r="AM18" s="1221"/>
      <c r="AN18" s="1221"/>
      <c r="AO18" s="1221"/>
      <c r="AP18" s="1221"/>
      <c r="AQ18" s="1221"/>
      <c r="AR18" s="1221"/>
      <c r="AS18" s="1256"/>
    </row>
    <row r="19" spans="1:45">
      <c r="A19" s="913"/>
      <c r="B19" s="625"/>
      <c r="C19" s="625"/>
      <c r="D19" s="625"/>
      <c r="E19" s="625"/>
      <c r="F19" s="625"/>
      <c r="G19" s="625"/>
      <c r="H19" s="625"/>
      <c r="I19" s="625"/>
      <c r="J19" s="625"/>
      <c r="K19" s="625"/>
      <c r="L19" s="625"/>
      <c r="M19" s="625"/>
      <c r="N19" s="625"/>
      <c r="O19" s="625"/>
      <c r="P19" s="625"/>
      <c r="Q19" s="625"/>
      <c r="R19" s="909"/>
      <c r="S19" s="909"/>
      <c r="T19" s="909"/>
      <c r="U19" s="909"/>
      <c r="V19" s="909"/>
      <c r="W19" s="909"/>
      <c r="X19" s="909"/>
      <c r="Y19" s="909"/>
      <c r="Z19" s="915"/>
      <c r="AB19" s="181" t="s">
        <v>213</v>
      </c>
      <c r="AC19" s="957">
        <f t="shared" si="2"/>
        <v>0.14302694136291599</v>
      </c>
      <c r="AE19" s="181" t="s">
        <v>213</v>
      </c>
      <c r="AF19" s="793">
        <f>+集計･資料!AX$32</f>
        <v>361</v>
      </c>
      <c r="AH19" s="1255"/>
      <c r="AI19" s="1221"/>
      <c r="AJ19" s="1221"/>
      <c r="AK19" s="1221"/>
      <c r="AL19" s="1221"/>
      <c r="AM19" s="1221"/>
      <c r="AN19" s="1221"/>
      <c r="AO19" s="1221"/>
      <c r="AP19" s="1221"/>
      <c r="AQ19" s="1221"/>
      <c r="AR19" s="1221"/>
      <c r="AS19" s="1256"/>
    </row>
    <row r="20" spans="1:45">
      <c r="A20" s="913"/>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914"/>
      <c r="AA20" s="625"/>
      <c r="AB20" s="181" t="s">
        <v>214</v>
      </c>
      <c r="AC20" s="988">
        <f t="shared" si="2"/>
        <v>0.28011093502377177</v>
      </c>
      <c r="AE20" s="181" t="s">
        <v>214</v>
      </c>
      <c r="AF20" s="793">
        <f>+集計･資料!AY$32</f>
        <v>707</v>
      </c>
      <c r="AH20" s="1255"/>
      <c r="AI20" s="1221"/>
      <c r="AJ20" s="1221"/>
      <c r="AK20" s="1221"/>
      <c r="AL20" s="1221"/>
      <c r="AM20" s="1221"/>
      <c r="AN20" s="1221"/>
      <c r="AO20" s="1221"/>
      <c r="AP20" s="1221"/>
      <c r="AQ20" s="1221"/>
      <c r="AR20" s="1221"/>
      <c r="AS20" s="1256"/>
    </row>
    <row r="21" spans="1:45">
      <c r="A21" s="913"/>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914"/>
      <c r="AA21" s="625"/>
      <c r="AB21" s="181" t="s">
        <v>215</v>
      </c>
      <c r="AC21" s="791">
        <f t="shared" si="2"/>
        <v>0.25792393026941363</v>
      </c>
      <c r="AE21" s="181" t="s">
        <v>215</v>
      </c>
      <c r="AF21" s="793">
        <f>+集計･資料!AZ$32</f>
        <v>651</v>
      </c>
      <c r="AH21" s="1255"/>
      <c r="AI21" s="1221"/>
      <c r="AJ21" s="1221"/>
      <c r="AK21" s="1221"/>
      <c r="AL21" s="1221"/>
      <c r="AM21" s="1221"/>
      <c r="AN21" s="1221"/>
      <c r="AO21" s="1221"/>
      <c r="AP21" s="1221"/>
      <c r="AQ21" s="1221"/>
      <c r="AR21" s="1221"/>
      <c r="AS21" s="1256"/>
    </row>
    <row r="22" spans="1:45" ht="12.75" thickBot="1">
      <c r="A22" s="913"/>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914"/>
      <c r="AA22" s="625"/>
      <c r="AB22" s="123" t="s">
        <v>216</v>
      </c>
      <c r="AC22" s="794">
        <f t="shared" si="2"/>
        <v>0.1664025356576862</v>
      </c>
      <c r="AE22" s="185" t="s">
        <v>216</v>
      </c>
      <c r="AF22" s="795">
        <f>+集計･資料!BA$32</f>
        <v>420</v>
      </c>
      <c r="AH22" s="1255"/>
      <c r="AI22" s="1221"/>
      <c r="AJ22" s="1221"/>
      <c r="AK22" s="1221"/>
      <c r="AL22" s="1221"/>
      <c r="AM22" s="1221"/>
      <c r="AN22" s="1221"/>
      <c r="AO22" s="1221"/>
      <c r="AP22" s="1221"/>
      <c r="AQ22" s="1221"/>
      <c r="AR22" s="1221"/>
      <c r="AS22" s="1256"/>
    </row>
    <row r="23" spans="1:45" ht="12.75" thickBot="1">
      <c r="A23" s="913"/>
      <c r="B23" s="625"/>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914"/>
      <c r="AA23" s="625"/>
      <c r="AE23" s="111" t="s">
        <v>150</v>
      </c>
      <c r="AF23" s="790">
        <f>+SUM(AF17:AF22)</f>
        <v>2524</v>
      </c>
      <c r="AH23" s="1255"/>
      <c r="AI23" s="1221"/>
      <c r="AJ23" s="1221"/>
      <c r="AK23" s="1221"/>
      <c r="AL23" s="1221"/>
      <c r="AM23" s="1221"/>
      <c r="AN23" s="1221"/>
      <c r="AO23" s="1221"/>
      <c r="AP23" s="1221"/>
      <c r="AQ23" s="1221"/>
      <c r="AR23" s="1221"/>
      <c r="AS23" s="1256"/>
    </row>
    <row r="24" spans="1:45">
      <c r="A24" s="913"/>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914"/>
      <c r="AA24" s="625"/>
      <c r="AH24" s="1257"/>
      <c r="AI24" s="1258"/>
      <c r="AJ24" s="1258"/>
      <c r="AK24" s="1258"/>
      <c r="AL24" s="1258"/>
      <c r="AM24" s="1258"/>
      <c r="AN24" s="1258"/>
      <c r="AO24" s="1258"/>
      <c r="AP24" s="1258"/>
      <c r="AQ24" s="1258"/>
      <c r="AR24" s="1258"/>
      <c r="AS24" s="1259"/>
    </row>
    <row r="25" spans="1:45">
      <c r="A25" s="913"/>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914"/>
      <c r="AA25" s="625"/>
      <c r="AB25" s="115" t="s">
        <v>98</v>
      </c>
      <c r="AE25" s="115" t="s">
        <v>99</v>
      </c>
    </row>
    <row r="26" spans="1:45" ht="12.75" thickBot="1">
      <c r="A26" s="913"/>
      <c r="B26" s="625"/>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914"/>
      <c r="AA26" s="625"/>
    </row>
    <row r="27" spans="1:45" ht="12.75" thickBot="1">
      <c r="A27" s="913"/>
      <c r="B27" s="625"/>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914"/>
      <c r="AA27" s="625"/>
      <c r="AB27" s="207" t="s">
        <v>220</v>
      </c>
      <c r="AC27" s="116" t="s">
        <v>65</v>
      </c>
      <c r="AD27" s="176"/>
      <c r="AE27" s="214" t="s">
        <v>220</v>
      </c>
      <c r="AF27" s="215" t="s">
        <v>65</v>
      </c>
    </row>
    <row r="28" spans="1:45">
      <c r="A28" s="913"/>
      <c r="B28" s="625"/>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914"/>
      <c r="AA28" s="625"/>
      <c r="AB28" s="216" t="s">
        <v>212</v>
      </c>
      <c r="AC28" s="1021">
        <f t="shared" ref="AC28:AC33" si="3">+AF28/AF$34</f>
        <v>0</v>
      </c>
      <c r="AE28" s="217" t="s">
        <v>212</v>
      </c>
      <c r="AF28" s="787">
        <f>+集計･資料!BC$32</f>
        <v>0</v>
      </c>
    </row>
    <row r="29" spans="1:45">
      <c r="A29" s="913"/>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914"/>
      <c r="AA29" s="625"/>
      <c r="AB29" s="217" t="s">
        <v>188</v>
      </c>
      <c r="AC29" s="869">
        <f t="shared" si="3"/>
        <v>0.1018472291562656</v>
      </c>
      <c r="AE29" s="217" t="s">
        <v>188</v>
      </c>
      <c r="AF29" s="787">
        <f>+集計･資料!BD$32</f>
        <v>204</v>
      </c>
    </row>
    <row r="30" spans="1:45">
      <c r="A30" s="913"/>
      <c r="B30" s="625"/>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914"/>
      <c r="AA30" s="625"/>
      <c r="AB30" s="217" t="s">
        <v>213</v>
      </c>
      <c r="AC30" s="869">
        <f t="shared" si="3"/>
        <v>0.15476784822765852</v>
      </c>
      <c r="AE30" s="217" t="s">
        <v>213</v>
      </c>
      <c r="AF30" s="787">
        <f>+集計･資料!BE$32</f>
        <v>310</v>
      </c>
    </row>
    <row r="31" spans="1:45">
      <c r="A31" s="913"/>
      <c r="B31" s="625"/>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914"/>
      <c r="AA31" s="625"/>
      <c r="AB31" s="217" t="s">
        <v>214</v>
      </c>
      <c r="AC31" s="869">
        <f t="shared" si="3"/>
        <v>0.2621068397403894</v>
      </c>
      <c r="AE31" s="217" t="s">
        <v>214</v>
      </c>
      <c r="AF31" s="787">
        <f>+集計･資料!BF$32</f>
        <v>525</v>
      </c>
    </row>
    <row r="32" spans="1:45">
      <c r="A32" s="913"/>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914"/>
      <c r="AA32" s="625"/>
      <c r="AB32" s="217" t="s">
        <v>215</v>
      </c>
      <c r="AC32" s="869">
        <f t="shared" si="3"/>
        <v>0.26110833749375933</v>
      </c>
      <c r="AE32" s="217" t="s">
        <v>215</v>
      </c>
      <c r="AF32" s="787">
        <f>+集計･資料!BG$32</f>
        <v>523</v>
      </c>
    </row>
    <row r="33" spans="1:34" ht="12.75" thickBot="1">
      <c r="A33" s="913"/>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914"/>
      <c r="AA33" s="625"/>
      <c r="AB33" s="218" t="s">
        <v>216</v>
      </c>
      <c r="AC33" s="1022">
        <f t="shared" si="3"/>
        <v>0.2201697453819271</v>
      </c>
      <c r="AE33" s="219" t="s">
        <v>216</v>
      </c>
      <c r="AF33" s="788">
        <f>+集計･資料!BH$32</f>
        <v>441</v>
      </c>
    </row>
    <row r="34" spans="1:34" ht="12.75" thickBot="1">
      <c r="A34" s="913"/>
      <c r="B34" s="625"/>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914"/>
      <c r="AA34" s="625"/>
      <c r="AB34" s="128"/>
      <c r="AC34" s="789"/>
      <c r="AE34" s="111" t="s">
        <v>150</v>
      </c>
      <c r="AF34" s="790">
        <f>+SUM(AF28:AF33)</f>
        <v>2003</v>
      </c>
    </row>
    <row r="35" spans="1:34">
      <c r="A35" s="913"/>
      <c r="B35" s="625"/>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914"/>
      <c r="AA35" s="625"/>
    </row>
    <row r="36" spans="1:34">
      <c r="A36" s="913"/>
      <c r="B36" s="625"/>
      <c r="C36" s="625"/>
      <c r="D36" s="625"/>
      <c r="E36" s="625"/>
      <c r="F36" s="625"/>
      <c r="G36" s="625"/>
      <c r="H36" s="625"/>
      <c r="I36" s="625"/>
      <c r="J36" s="625"/>
      <c r="K36" s="625"/>
      <c r="L36" s="625"/>
      <c r="M36" s="625"/>
      <c r="N36" s="625"/>
      <c r="O36" s="625"/>
      <c r="P36" s="625"/>
      <c r="Q36" s="625"/>
      <c r="R36" s="909"/>
      <c r="S36" s="909"/>
      <c r="T36" s="909"/>
      <c r="U36" s="909"/>
      <c r="V36" s="909"/>
      <c r="W36" s="909"/>
      <c r="X36" s="909"/>
      <c r="Y36" s="909"/>
      <c r="Z36" s="915"/>
      <c r="AA36" s="625"/>
      <c r="AH36" s="33"/>
    </row>
    <row r="37" spans="1:34">
      <c r="A37" s="913"/>
      <c r="B37" s="625"/>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914"/>
      <c r="AA37" s="625"/>
      <c r="AH37" s="33"/>
    </row>
    <row r="38" spans="1:34">
      <c r="A38" s="913"/>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914"/>
      <c r="AA38" s="625"/>
      <c r="AH38" s="33"/>
    </row>
    <row r="39" spans="1:34">
      <c r="A39" s="913"/>
      <c r="B39" s="625"/>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914"/>
      <c r="AA39" s="625"/>
      <c r="AH39" s="33"/>
    </row>
    <row r="40" spans="1:34">
      <c r="A40" s="913"/>
      <c r="B40" s="625"/>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914"/>
      <c r="AA40" s="625"/>
      <c r="AH40" s="33"/>
    </row>
    <row r="41" spans="1:34">
      <c r="A41" s="913"/>
      <c r="B41" s="625"/>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914"/>
      <c r="AA41" s="625"/>
      <c r="AH41" s="33"/>
    </row>
    <row r="42" spans="1:34">
      <c r="A42" s="913"/>
      <c r="B42" s="625"/>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914"/>
      <c r="AA42" s="625"/>
      <c r="AH42" s="33"/>
    </row>
    <row r="43" spans="1:34">
      <c r="A43" s="913"/>
      <c r="B43" s="625"/>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914"/>
      <c r="AA43" s="625"/>
      <c r="AH43" s="33"/>
    </row>
    <row r="44" spans="1:34">
      <c r="A44" s="913"/>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914"/>
      <c r="AA44" s="625"/>
      <c r="AH44" s="33"/>
    </row>
    <row r="45" spans="1:34">
      <c r="A45" s="913"/>
      <c r="B45" s="625"/>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914"/>
      <c r="AA45" s="625"/>
      <c r="AH45" s="33"/>
    </row>
    <row r="46" spans="1:34">
      <c r="A46" s="913"/>
      <c r="B46" s="625"/>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914"/>
      <c r="AA46" s="625"/>
      <c r="AH46" s="33"/>
    </row>
    <row r="47" spans="1:34">
      <c r="A47" s="913"/>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914"/>
      <c r="AA47" s="625"/>
      <c r="AH47" s="33"/>
    </row>
    <row r="48" spans="1:34">
      <c r="A48" s="913"/>
      <c r="B48" s="625"/>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914"/>
      <c r="AA48" s="625"/>
      <c r="AH48" s="33"/>
    </row>
    <row r="49" spans="1:34">
      <c r="A49" s="913"/>
      <c r="B49" s="625"/>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914"/>
      <c r="AA49" s="625"/>
      <c r="AH49" s="33"/>
    </row>
    <row r="50" spans="1:34">
      <c r="A50" s="913"/>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914"/>
      <c r="AA50" s="625"/>
      <c r="AH50" s="33"/>
    </row>
    <row r="51" spans="1:34">
      <c r="A51" s="913"/>
      <c r="B51" s="625"/>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914"/>
      <c r="AA51" s="625"/>
      <c r="AH51" s="33"/>
    </row>
    <row r="52" spans="1:34">
      <c r="A52" s="913"/>
      <c r="B52" s="625"/>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914"/>
      <c r="AA52" s="625"/>
      <c r="AH52" s="33"/>
    </row>
    <row r="53" spans="1:34">
      <c r="A53" s="913"/>
      <c r="B53" s="625"/>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914"/>
      <c r="AA53" s="625"/>
      <c r="AH53" s="33"/>
    </row>
    <row r="54" spans="1:34">
      <c r="A54" s="916"/>
      <c r="B54" s="917"/>
      <c r="C54" s="917"/>
      <c r="D54" s="917"/>
      <c r="E54" s="917"/>
      <c r="F54" s="917"/>
      <c r="G54" s="917"/>
      <c r="H54" s="917"/>
      <c r="I54" s="917"/>
      <c r="J54" s="917"/>
      <c r="K54" s="917"/>
      <c r="L54" s="917"/>
      <c r="M54" s="917"/>
      <c r="N54" s="917"/>
      <c r="O54" s="917"/>
      <c r="P54" s="917"/>
      <c r="Q54" s="917"/>
      <c r="R54" s="917"/>
      <c r="S54" s="917"/>
      <c r="T54" s="917"/>
      <c r="U54" s="917"/>
      <c r="V54" s="917"/>
      <c r="W54" s="917"/>
      <c r="X54" s="917"/>
      <c r="Y54" s="917"/>
      <c r="Z54" s="918"/>
      <c r="AA54" s="625"/>
      <c r="AH54" s="33"/>
    </row>
    <row r="55" spans="1:34">
      <c r="AA55" s="625"/>
    </row>
    <row r="56" spans="1:34">
      <c r="AA56" s="625"/>
    </row>
    <row r="57" spans="1:34">
      <c r="AA57" s="625"/>
    </row>
    <row r="58" spans="1:34">
      <c r="A58" s="625"/>
      <c r="B58" s="625"/>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row>
    <row r="59" spans="1:34">
      <c r="A59" s="625"/>
      <c r="B59" s="625"/>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row>
    <row r="60" spans="1:34">
      <c r="A60" s="625"/>
      <c r="B60" s="625"/>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row>
    <row r="61" spans="1:34">
      <c r="A61" s="625"/>
      <c r="B61" s="625"/>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row>
    <row r="62" spans="1:34">
      <c r="A62" s="625"/>
      <c r="B62" s="625"/>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row>
    <row r="63" spans="1:34">
      <c r="A63" s="625"/>
      <c r="B63" s="625"/>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row>
  </sheetData>
  <mergeCells count="4">
    <mergeCell ref="U1:Z1"/>
    <mergeCell ref="B3:L15"/>
    <mergeCell ref="N3:Z15"/>
    <mergeCell ref="AH12:AS24"/>
  </mergeCells>
  <phoneticPr fontId="5"/>
  <conditionalFormatting sqref="AC28:AC33">
    <cfRule type="top10" dxfId="69"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2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EDB91-ADE7-4593-906E-7656BF8C723F}">
  <sheetPr>
    <tabColor theme="9" tint="0.59999389629810485"/>
  </sheetPr>
  <dimension ref="A1:AY63"/>
  <sheetViews>
    <sheetView showGridLines="0" view="pageBreakPreview" zoomScale="115" zoomScaleNormal="100" zoomScaleSheetLayoutView="115" workbookViewId="0">
      <selection activeCell="AH4" sqref="AH4"/>
    </sheetView>
  </sheetViews>
  <sheetFormatPr defaultColWidth="10.28515625" defaultRowHeight="12"/>
  <cols>
    <col min="1" max="26" width="3.5703125" style="47" customWidth="1"/>
    <col min="27" max="27" width="1.5703125" style="47" customWidth="1"/>
    <col min="28" max="28" width="13.7109375" style="115" customWidth="1"/>
    <col min="29" max="29" width="10.28515625" style="115" customWidth="1"/>
    <col min="30" max="30" width="1.140625" style="115" customWidth="1"/>
    <col min="31" max="31" width="15" style="115" customWidth="1"/>
    <col min="32" max="32" width="10.28515625" style="115" customWidth="1"/>
    <col min="33" max="33" width="10.28515625" style="47"/>
    <col min="34" max="34" width="7.140625" style="115" bestFit="1" customWidth="1"/>
    <col min="35" max="35" width="5.42578125" style="115" bestFit="1" customWidth="1"/>
    <col min="36" max="37" width="7.140625" style="115" bestFit="1" customWidth="1"/>
    <col min="38" max="38" width="8.28515625" style="115" bestFit="1" customWidth="1"/>
    <col min="39" max="39" width="5.42578125" style="115" bestFit="1" customWidth="1"/>
    <col min="40" max="45" width="5.42578125" style="115" customWidth="1"/>
    <col min="46" max="16384" width="10.28515625" style="47"/>
  </cols>
  <sheetData>
    <row r="1" spans="1:51" ht="21" customHeight="1" thickBot="1">
      <c r="A1" s="2">
        <v>4</v>
      </c>
      <c r="B1" s="963" t="s">
        <v>967</v>
      </c>
      <c r="C1" s="963" t="s">
        <v>917</v>
      </c>
      <c r="D1" s="2"/>
      <c r="E1" s="2"/>
      <c r="F1" s="2"/>
      <c r="G1" s="2"/>
      <c r="H1" s="2"/>
      <c r="I1" s="2"/>
      <c r="J1" s="2"/>
      <c r="K1" s="2"/>
      <c r="L1" s="2"/>
      <c r="M1" s="2"/>
      <c r="N1" s="2"/>
      <c r="O1" s="2"/>
      <c r="P1" s="2"/>
      <c r="Q1" s="2"/>
      <c r="R1" s="2"/>
      <c r="S1" s="2"/>
      <c r="T1" s="2"/>
      <c r="U1" s="1241" t="s">
        <v>566</v>
      </c>
      <c r="V1" s="1241"/>
      <c r="W1" s="1241"/>
      <c r="X1" s="1241"/>
      <c r="Y1" s="1241"/>
      <c r="Z1" s="1241"/>
      <c r="AA1" s="9"/>
      <c r="AB1" s="115" t="s">
        <v>977</v>
      </c>
    </row>
    <row r="3" spans="1:51">
      <c r="A3" s="52"/>
      <c r="B3" s="1221" t="s">
        <v>978</v>
      </c>
      <c r="C3" s="1242"/>
      <c r="D3" s="1242"/>
      <c r="E3" s="1242"/>
      <c r="F3" s="1242"/>
      <c r="G3" s="1242"/>
      <c r="H3" s="1242"/>
      <c r="I3" s="1242"/>
      <c r="J3" s="1242"/>
      <c r="K3" s="1242"/>
      <c r="L3" s="1242"/>
      <c r="N3" s="1243"/>
      <c r="O3" s="1244"/>
      <c r="P3" s="1244"/>
      <c r="Q3" s="1244"/>
      <c r="R3" s="1244"/>
      <c r="S3" s="1244"/>
      <c r="T3" s="1244"/>
      <c r="U3" s="1244"/>
      <c r="V3" s="1244"/>
      <c r="W3" s="1244"/>
      <c r="X3" s="1244"/>
      <c r="Y3" s="1244"/>
      <c r="Z3" s="1245"/>
      <c r="AB3" s="115" t="s">
        <v>63</v>
      </c>
      <c r="AE3" s="115" t="s">
        <v>64</v>
      </c>
      <c r="AH3" s="115" t="s">
        <v>728</v>
      </c>
      <c r="AY3" s="1045" t="s">
        <v>767</v>
      </c>
    </row>
    <row r="4" spans="1:51" ht="12.75" thickBot="1">
      <c r="A4" s="52"/>
      <c r="B4" s="1242"/>
      <c r="C4" s="1242"/>
      <c r="D4" s="1242"/>
      <c r="E4" s="1242"/>
      <c r="F4" s="1242"/>
      <c r="G4" s="1242"/>
      <c r="H4" s="1242"/>
      <c r="I4" s="1242"/>
      <c r="J4" s="1242"/>
      <c r="K4" s="1242"/>
      <c r="L4" s="1242"/>
      <c r="N4" s="1246"/>
      <c r="O4" s="1247"/>
      <c r="P4" s="1247"/>
      <c r="Q4" s="1247"/>
      <c r="R4" s="1247"/>
      <c r="S4" s="1247"/>
      <c r="T4" s="1247"/>
      <c r="U4" s="1247"/>
      <c r="V4" s="1247"/>
      <c r="W4" s="1247"/>
      <c r="X4" s="1247"/>
      <c r="Y4" s="1247"/>
      <c r="Z4" s="1248"/>
      <c r="AH4" s="115" t="str">
        <f>CONCATENATE("パートタイマー労働者の年齢別構成では、全体で60歳以上の割合が最も高く、10歳代が最も低い。また60歳以上は全体で",TEXT(AC11,"0.0％"),"（前年",TEXT(AY4,"0.0％"),"）となった。")</f>
        <v>パートタイマー労働者の年齢別構成では、全体で60歳以上の割合が最も高く、10歳代が最も低い。また60歳以上は全体で40.6%（前年12.9%）となった。</v>
      </c>
      <c r="AY4" s="1046">
        <v>0.129</v>
      </c>
    </row>
    <row r="5" spans="1:51" ht="12.75" thickBot="1">
      <c r="A5" s="52"/>
      <c r="B5" s="1242"/>
      <c r="C5" s="1242"/>
      <c r="D5" s="1242"/>
      <c r="E5" s="1242"/>
      <c r="F5" s="1242"/>
      <c r="G5" s="1242"/>
      <c r="H5" s="1242"/>
      <c r="I5" s="1242"/>
      <c r="J5" s="1242"/>
      <c r="K5" s="1242"/>
      <c r="L5" s="1242"/>
      <c r="N5" s="1246"/>
      <c r="O5" s="1247"/>
      <c r="P5" s="1247"/>
      <c r="Q5" s="1247"/>
      <c r="R5" s="1247"/>
      <c r="S5" s="1247"/>
      <c r="T5" s="1247"/>
      <c r="U5" s="1247"/>
      <c r="V5" s="1247"/>
      <c r="W5" s="1247"/>
      <c r="X5" s="1247"/>
      <c r="Y5" s="1247"/>
      <c r="Z5" s="1248"/>
      <c r="AA5" s="52"/>
      <c r="AB5" s="116" t="s">
        <v>160</v>
      </c>
      <c r="AC5" s="130" t="s">
        <v>65</v>
      </c>
      <c r="AD5" s="1095"/>
      <c r="AE5" s="116" t="s">
        <v>160</v>
      </c>
      <c r="AF5" s="116" t="s">
        <v>65</v>
      </c>
      <c r="AH5" s="115" t="s">
        <v>729</v>
      </c>
    </row>
    <row r="6" spans="1:51">
      <c r="A6" s="52"/>
      <c r="B6" s="1242"/>
      <c r="C6" s="1242"/>
      <c r="D6" s="1242"/>
      <c r="E6" s="1242"/>
      <c r="F6" s="1242"/>
      <c r="G6" s="1242"/>
      <c r="H6" s="1242"/>
      <c r="I6" s="1242"/>
      <c r="J6" s="1242"/>
      <c r="K6" s="1242"/>
      <c r="L6" s="1242"/>
      <c r="N6" s="1246"/>
      <c r="O6" s="1247"/>
      <c r="P6" s="1247"/>
      <c r="Q6" s="1247"/>
      <c r="R6" s="1247"/>
      <c r="S6" s="1247"/>
      <c r="T6" s="1247"/>
      <c r="U6" s="1247"/>
      <c r="V6" s="1247"/>
      <c r="W6" s="1247"/>
      <c r="X6" s="1247"/>
      <c r="Y6" s="1247"/>
      <c r="Z6" s="1248"/>
      <c r="AA6" s="52"/>
      <c r="AB6" s="131" t="s">
        <v>212</v>
      </c>
      <c r="AC6" s="987">
        <f t="shared" ref="AC6:AC11" si="0">+AF6/AF$12</f>
        <v>2.4634206828139209E-2</v>
      </c>
      <c r="AE6" s="131" t="s">
        <v>212</v>
      </c>
      <c r="AF6" s="786">
        <f t="shared" ref="AF6:AF11" si="1">+AF17+AF28</f>
        <v>298</v>
      </c>
      <c r="AH6" s="115" t="str">
        <f>CONCATENATE("10歳代～30歳代の若年層（",TEXT(AC6+AC7+AC8,"0.0％"),"）と40歳以上の中高年層（",TEXT(AC9+AC10+AC11,"0.0％"),"）を比較すると、中高年層の割合が高くなっている。")</f>
        <v>10歳代～30歳代の若年層（21.6%）と40歳以上の中高年層（78.4%）を比較すると、中高年層の割合が高くなっている。</v>
      </c>
    </row>
    <row r="7" spans="1:51">
      <c r="A7" s="52"/>
      <c r="B7" s="1242"/>
      <c r="C7" s="1242"/>
      <c r="D7" s="1242"/>
      <c r="E7" s="1242"/>
      <c r="F7" s="1242"/>
      <c r="G7" s="1242"/>
      <c r="H7" s="1242"/>
      <c r="I7" s="1242"/>
      <c r="J7" s="1242"/>
      <c r="K7" s="1242"/>
      <c r="L7" s="1242"/>
      <c r="N7" s="1246"/>
      <c r="O7" s="1247"/>
      <c r="P7" s="1247"/>
      <c r="Q7" s="1247"/>
      <c r="R7" s="1247"/>
      <c r="S7" s="1247"/>
      <c r="T7" s="1247"/>
      <c r="U7" s="1247"/>
      <c r="V7" s="1247"/>
      <c r="W7" s="1247"/>
      <c r="X7" s="1247"/>
      <c r="Y7" s="1247"/>
      <c r="Z7" s="1248"/>
      <c r="AA7" s="54"/>
      <c r="AB7" s="181" t="s">
        <v>188</v>
      </c>
      <c r="AC7" s="785">
        <f t="shared" si="0"/>
        <v>8.7377035628668262E-2</v>
      </c>
      <c r="AE7" s="181" t="s">
        <v>188</v>
      </c>
      <c r="AF7" s="787">
        <f t="shared" si="1"/>
        <v>1057</v>
      </c>
      <c r="AH7" s="115" t="s">
        <v>730</v>
      </c>
    </row>
    <row r="8" spans="1:51">
      <c r="A8" s="52"/>
      <c r="B8" s="1242"/>
      <c r="C8" s="1242"/>
      <c r="D8" s="1242"/>
      <c r="E8" s="1242"/>
      <c r="F8" s="1242"/>
      <c r="G8" s="1242"/>
      <c r="H8" s="1242"/>
      <c r="I8" s="1242"/>
      <c r="J8" s="1242"/>
      <c r="K8" s="1242"/>
      <c r="L8" s="1242"/>
      <c r="N8" s="1246"/>
      <c r="O8" s="1247"/>
      <c r="P8" s="1247"/>
      <c r="Q8" s="1247"/>
      <c r="R8" s="1247"/>
      <c r="S8" s="1247"/>
      <c r="T8" s="1247"/>
      <c r="U8" s="1247"/>
      <c r="V8" s="1247"/>
      <c r="W8" s="1247"/>
      <c r="X8" s="1247"/>
      <c r="Y8" s="1247"/>
      <c r="Z8" s="1248"/>
      <c r="AA8" s="52"/>
      <c r="AB8" s="181" t="s">
        <v>213</v>
      </c>
      <c r="AC8" s="923">
        <f t="shared" si="0"/>
        <v>0.10357939985120278</v>
      </c>
      <c r="AE8" s="181" t="s">
        <v>213</v>
      </c>
      <c r="AF8" s="787">
        <f t="shared" si="1"/>
        <v>1253</v>
      </c>
      <c r="AH8" s="115" t="s">
        <v>976</v>
      </c>
    </row>
    <row r="9" spans="1:51">
      <c r="A9" s="52"/>
      <c r="B9" s="1242"/>
      <c r="C9" s="1242"/>
      <c r="D9" s="1242"/>
      <c r="E9" s="1242"/>
      <c r="F9" s="1242"/>
      <c r="G9" s="1242"/>
      <c r="H9" s="1242"/>
      <c r="I9" s="1242"/>
      <c r="J9" s="1242"/>
      <c r="K9" s="1242"/>
      <c r="L9" s="1242"/>
      <c r="N9" s="1246"/>
      <c r="O9" s="1247"/>
      <c r="P9" s="1247"/>
      <c r="Q9" s="1247"/>
      <c r="R9" s="1247"/>
      <c r="S9" s="1247"/>
      <c r="T9" s="1247"/>
      <c r="U9" s="1247"/>
      <c r="V9" s="1247"/>
      <c r="W9" s="1247"/>
      <c r="X9" s="1247"/>
      <c r="Y9" s="1247"/>
      <c r="Z9" s="1248"/>
      <c r="AA9" s="52"/>
      <c r="AB9" s="181" t="s">
        <v>214</v>
      </c>
      <c r="AC9" s="923">
        <f t="shared" si="0"/>
        <v>0.17326609903281806</v>
      </c>
      <c r="AE9" s="181" t="s">
        <v>214</v>
      </c>
      <c r="AF9" s="787">
        <f t="shared" si="1"/>
        <v>2096</v>
      </c>
    </row>
    <row r="10" spans="1:51">
      <c r="A10" s="52"/>
      <c r="B10" s="1242"/>
      <c r="C10" s="1242"/>
      <c r="D10" s="1242"/>
      <c r="E10" s="1242"/>
      <c r="F10" s="1242"/>
      <c r="G10" s="1242"/>
      <c r="H10" s="1242"/>
      <c r="I10" s="1242"/>
      <c r="J10" s="1242"/>
      <c r="K10" s="1242"/>
      <c r="L10" s="1242"/>
      <c r="N10" s="1246"/>
      <c r="O10" s="1247"/>
      <c r="P10" s="1247"/>
      <c r="Q10" s="1247"/>
      <c r="R10" s="1247"/>
      <c r="S10" s="1247"/>
      <c r="T10" s="1247"/>
      <c r="U10" s="1247"/>
      <c r="V10" s="1247"/>
      <c r="W10" s="1247"/>
      <c r="X10" s="1247"/>
      <c r="Y10" s="1247"/>
      <c r="Z10" s="1248"/>
      <c r="AA10" s="52"/>
      <c r="AB10" s="181" t="s">
        <v>215</v>
      </c>
      <c r="AC10" s="923">
        <f t="shared" si="0"/>
        <v>0.20525750185996527</v>
      </c>
      <c r="AE10" s="181" t="s">
        <v>215</v>
      </c>
      <c r="AF10" s="787">
        <f t="shared" si="1"/>
        <v>2483</v>
      </c>
    </row>
    <row r="11" spans="1:51" ht="12.75" thickBot="1">
      <c r="A11" s="52"/>
      <c r="B11" s="1242"/>
      <c r="C11" s="1242"/>
      <c r="D11" s="1242"/>
      <c r="E11" s="1242"/>
      <c r="F11" s="1242"/>
      <c r="G11" s="1242"/>
      <c r="H11" s="1242"/>
      <c r="I11" s="1242"/>
      <c r="J11" s="1242"/>
      <c r="K11" s="1242"/>
      <c r="L11" s="1242"/>
      <c r="N11" s="1246"/>
      <c r="O11" s="1247"/>
      <c r="P11" s="1247"/>
      <c r="Q11" s="1247"/>
      <c r="R11" s="1247"/>
      <c r="S11" s="1247"/>
      <c r="T11" s="1247"/>
      <c r="U11" s="1247"/>
      <c r="V11" s="1247"/>
      <c r="W11" s="1247"/>
      <c r="X11" s="1247"/>
      <c r="Y11" s="1247"/>
      <c r="Z11" s="1248"/>
      <c r="AA11" s="52"/>
      <c r="AB11" s="123" t="s">
        <v>216</v>
      </c>
      <c r="AC11" s="1088">
        <f t="shared" si="0"/>
        <v>0.40588575679920641</v>
      </c>
      <c r="AE11" s="185" t="s">
        <v>216</v>
      </c>
      <c r="AF11" s="788">
        <f t="shared" si="1"/>
        <v>4910</v>
      </c>
      <c r="AH11" s="1039" t="s">
        <v>768</v>
      </c>
      <c r="AI11" s="1096"/>
      <c r="AJ11" s="1096"/>
      <c r="AK11" s="1096"/>
      <c r="AL11" s="1096"/>
      <c r="AM11" s="1096"/>
      <c r="AN11" s="1096"/>
      <c r="AO11" s="1096"/>
      <c r="AP11" s="1096"/>
      <c r="AQ11" s="1096"/>
      <c r="AR11" s="1096"/>
      <c r="AS11" s="1096"/>
    </row>
    <row r="12" spans="1:51" ht="12.75" customHeight="1" thickBot="1">
      <c r="A12" s="52"/>
      <c r="B12" s="1242"/>
      <c r="C12" s="1242"/>
      <c r="D12" s="1242"/>
      <c r="E12" s="1242"/>
      <c r="F12" s="1242"/>
      <c r="G12" s="1242"/>
      <c r="H12" s="1242"/>
      <c r="I12" s="1242"/>
      <c r="J12" s="1242"/>
      <c r="K12" s="1242"/>
      <c r="L12" s="1242"/>
      <c r="N12" s="1246"/>
      <c r="O12" s="1247"/>
      <c r="P12" s="1247"/>
      <c r="Q12" s="1247"/>
      <c r="R12" s="1247"/>
      <c r="S12" s="1247"/>
      <c r="T12" s="1247"/>
      <c r="U12" s="1247"/>
      <c r="V12" s="1247"/>
      <c r="W12" s="1247"/>
      <c r="X12" s="1247"/>
      <c r="Y12" s="1247"/>
      <c r="Z12" s="1248"/>
      <c r="AA12" s="52"/>
      <c r="AB12" s="128"/>
      <c r="AC12" s="789"/>
      <c r="AE12" s="1098" t="s">
        <v>150</v>
      </c>
      <c r="AF12" s="790">
        <f>+SUM(AF6:AF11)</f>
        <v>12097</v>
      </c>
      <c r="AH12" s="1252" t="str">
        <f>CONCATENATE("　",AH4,CHAR(10),"　",AH6,CHAR(10),"　",AH8)</f>
        <v>　パートタイマー労働者の年齢別構成では、全体で60歳以上の割合が最も高く、10歳代が最も低い。また60歳以上は全体で40.6%（前年12.9%）となった。
　10歳代～30歳代の若年層（21.6%）と40歳以上の中高年層（78.4%）を比較すると、中高年層の割合が高くなっている。
　男女別年齢構成では、男性・女性共に60歳以上が最も割合が高かった。</v>
      </c>
      <c r="AI12" s="1253"/>
      <c r="AJ12" s="1253"/>
      <c r="AK12" s="1253"/>
      <c r="AL12" s="1253"/>
      <c r="AM12" s="1253"/>
      <c r="AN12" s="1253"/>
      <c r="AO12" s="1253"/>
      <c r="AP12" s="1253"/>
      <c r="AQ12" s="1253"/>
      <c r="AR12" s="1253"/>
      <c r="AS12" s="1254"/>
    </row>
    <row r="13" spans="1:51">
      <c r="A13" s="52"/>
      <c r="B13" s="1242"/>
      <c r="C13" s="1242"/>
      <c r="D13" s="1242"/>
      <c r="E13" s="1242"/>
      <c r="F13" s="1242"/>
      <c r="G13" s="1242"/>
      <c r="H13" s="1242"/>
      <c r="I13" s="1242"/>
      <c r="J13" s="1242"/>
      <c r="K13" s="1242"/>
      <c r="L13" s="1242"/>
      <c r="N13" s="1246"/>
      <c r="O13" s="1247"/>
      <c r="P13" s="1247"/>
      <c r="Q13" s="1247"/>
      <c r="R13" s="1247"/>
      <c r="S13" s="1247"/>
      <c r="T13" s="1247"/>
      <c r="U13" s="1247"/>
      <c r="V13" s="1247"/>
      <c r="W13" s="1247"/>
      <c r="X13" s="1247"/>
      <c r="Y13" s="1247"/>
      <c r="Z13" s="1248"/>
      <c r="AA13" s="52"/>
      <c r="AH13" s="1255"/>
      <c r="AI13" s="1221"/>
      <c r="AJ13" s="1221"/>
      <c r="AK13" s="1221"/>
      <c r="AL13" s="1221"/>
      <c r="AM13" s="1221"/>
      <c r="AN13" s="1221"/>
      <c r="AO13" s="1221"/>
      <c r="AP13" s="1221"/>
      <c r="AQ13" s="1221"/>
      <c r="AR13" s="1221"/>
      <c r="AS13" s="1256"/>
    </row>
    <row r="14" spans="1:51">
      <c r="A14" s="52"/>
      <c r="B14" s="1242"/>
      <c r="C14" s="1242"/>
      <c r="D14" s="1242"/>
      <c r="E14" s="1242"/>
      <c r="F14" s="1242"/>
      <c r="G14" s="1242"/>
      <c r="H14" s="1242"/>
      <c r="I14" s="1242"/>
      <c r="J14" s="1242"/>
      <c r="K14" s="1242"/>
      <c r="L14" s="1242"/>
      <c r="N14" s="1246"/>
      <c r="O14" s="1247"/>
      <c r="P14" s="1247"/>
      <c r="Q14" s="1247"/>
      <c r="R14" s="1247"/>
      <c r="S14" s="1247"/>
      <c r="T14" s="1247"/>
      <c r="U14" s="1247"/>
      <c r="V14" s="1247"/>
      <c r="W14" s="1247"/>
      <c r="X14" s="1247"/>
      <c r="Y14" s="1247"/>
      <c r="Z14" s="1248"/>
      <c r="AA14" s="52"/>
      <c r="AB14" s="115" t="s">
        <v>96</v>
      </c>
      <c r="AE14" s="115" t="s">
        <v>97</v>
      </c>
      <c r="AH14" s="1255"/>
      <c r="AI14" s="1221"/>
      <c r="AJ14" s="1221"/>
      <c r="AK14" s="1221"/>
      <c r="AL14" s="1221"/>
      <c r="AM14" s="1221"/>
      <c r="AN14" s="1221"/>
      <c r="AO14" s="1221"/>
      <c r="AP14" s="1221"/>
      <c r="AQ14" s="1221"/>
      <c r="AR14" s="1221"/>
      <c r="AS14" s="1256"/>
      <c r="AU14" s="55"/>
    </row>
    <row r="15" spans="1:51" ht="12.75" thickBot="1">
      <c r="A15" s="52"/>
      <c r="B15" s="1242"/>
      <c r="C15" s="1242"/>
      <c r="D15" s="1242"/>
      <c r="E15" s="1242"/>
      <c r="F15" s="1242"/>
      <c r="G15" s="1242"/>
      <c r="H15" s="1242"/>
      <c r="I15" s="1242"/>
      <c r="J15" s="1242"/>
      <c r="K15" s="1242"/>
      <c r="L15" s="1242"/>
      <c r="N15" s="1249"/>
      <c r="O15" s="1250"/>
      <c r="P15" s="1250"/>
      <c r="Q15" s="1250"/>
      <c r="R15" s="1250"/>
      <c r="S15" s="1250"/>
      <c r="T15" s="1250"/>
      <c r="U15" s="1250"/>
      <c r="V15" s="1250"/>
      <c r="W15" s="1250"/>
      <c r="X15" s="1250"/>
      <c r="Y15" s="1250"/>
      <c r="Z15" s="1251"/>
      <c r="AA15" s="52"/>
      <c r="AH15" s="1255"/>
      <c r="AI15" s="1221"/>
      <c r="AJ15" s="1221"/>
      <c r="AK15" s="1221"/>
      <c r="AL15" s="1221"/>
      <c r="AM15" s="1221"/>
      <c r="AN15" s="1221"/>
      <c r="AO15" s="1221"/>
      <c r="AP15" s="1221"/>
      <c r="AQ15" s="1221"/>
      <c r="AR15" s="1221"/>
      <c r="AS15" s="1256"/>
    </row>
    <row r="16" spans="1:51" ht="12.75" thickBot="1">
      <c r="O16" s="52"/>
      <c r="P16" s="52"/>
      <c r="Q16" s="52"/>
      <c r="R16" s="52"/>
      <c r="S16" s="52"/>
      <c r="T16" s="52"/>
      <c r="U16" s="52"/>
      <c r="V16" s="52"/>
      <c r="W16" s="52"/>
      <c r="X16" s="52"/>
      <c r="Y16" s="52"/>
      <c r="Z16" s="52"/>
      <c r="AA16" s="52"/>
      <c r="AB16" s="116" t="s">
        <v>219</v>
      </c>
      <c r="AC16" s="119" t="s">
        <v>65</v>
      </c>
      <c r="AD16" s="1095"/>
      <c r="AE16" s="116" t="s">
        <v>219</v>
      </c>
      <c r="AF16" s="130" t="s">
        <v>65</v>
      </c>
      <c r="AH16" s="1255"/>
      <c r="AI16" s="1221"/>
      <c r="AJ16" s="1221"/>
      <c r="AK16" s="1221"/>
      <c r="AL16" s="1221"/>
      <c r="AM16" s="1221"/>
      <c r="AN16" s="1221"/>
      <c r="AO16" s="1221"/>
      <c r="AP16" s="1221"/>
      <c r="AQ16" s="1221"/>
      <c r="AR16" s="1221"/>
      <c r="AS16" s="1256"/>
    </row>
    <row r="17" spans="1:45">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50"/>
      <c r="AA17" s="52"/>
      <c r="AB17" s="131" t="s">
        <v>212</v>
      </c>
      <c r="AC17" s="791">
        <f t="shared" ref="AC17:AC22" si="2">+AF17/AF$23</f>
        <v>2.7576974564926374E-2</v>
      </c>
      <c r="AE17" s="131" t="s">
        <v>212</v>
      </c>
      <c r="AF17" s="792">
        <f>+集計･資料!BK32</f>
        <v>103</v>
      </c>
      <c r="AH17" s="1255"/>
      <c r="AI17" s="1221"/>
      <c r="AJ17" s="1221"/>
      <c r="AK17" s="1221"/>
      <c r="AL17" s="1221"/>
      <c r="AM17" s="1221"/>
      <c r="AN17" s="1221"/>
      <c r="AO17" s="1221"/>
      <c r="AP17" s="1221"/>
      <c r="AQ17" s="1221"/>
      <c r="AR17" s="1221"/>
      <c r="AS17" s="1256"/>
    </row>
    <row r="18" spans="1:45">
      <c r="A18" s="51"/>
      <c r="B18" s="52"/>
      <c r="C18" s="52"/>
      <c r="D18" s="52"/>
      <c r="E18" s="52"/>
      <c r="F18" s="52"/>
      <c r="G18" s="52"/>
      <c r="H18" s="52"/>
      <c r="I18" s="52"/>
      <c r="J18" s="52"/>
      <c r="K18" s="52"/>
      <c r="L18" s="52"/>
      <c r="M18" s="52"/>
      <c r="N18" s="52"/>
      <c r="O18" s="52"/>
      <c r="P18" s="52"/>
      <c r="Q18" s="52"/>
      <c r="R18" s="52"/>
      <c r="S18" s="52"/>
      <c r="T18" s="52"/>
      <c r="U18" s="52"/>
      <c r="V18" s="52"/>
      <c r="W18" s="52"/>
      <c r="X18" s="52"/>
      <c r="Y18" s="52"/>
      <c r="Z18" s="53"/>
      <c r="AB18" s="181" t="s">
        <v>188</v>
      </c>
      <c r="AC18" s="791">
        <f t="shared" si="2"/>
        <v>0.11539491298527443</v>
      </c>
      <c r="AE18" s="181" t="s">
        <v>188</v>
      </c>
      <c r="AF18" s="793">
        <f>+集計･資料!BL$32</f>
        <v>431</v>
      </c>
      <c r="AH18" s="1255"/>
      <c r="AI18" s="1221"/>
      <c r="AJ18" s="1221"/>
      <c r="AK18" s="1221"/>
      <c r="AL18" s="1221"/>
      <c r="AM18" s="1221"/>
      <c r="AN18" s="1221"/>
      <c r="AO18" s="1221"/>
      <c r="AP18" s="1221"/>
      <c r="AQ18" s="1221"/>
      <c r="AR18" s="1221"/>
      <c r="AS18" s="1256"/>
    </row>
    <row r="19" spans="1:45">
      <c r="A19" s="51"/>
      <c r="B19" s="52"/>
      <c r="C19" s="52"/>
      <c r="D19" s="52"/>
      <c r="E19" s="52"/>
      <c r="F19" s="52"/>
      <c r="G19" s="52"/>
      <c r="H19" s="52"/>
      <c r="I19" s="52"/>
      <c r="J19" s="52"/>
      <c r="K19" s="52"/>
      <c r="L19" s="52"/>
      <c r="M19" s="52"/>
      <c r="N19" s="52"/>
      <c r="O19" s="52"/>
      <c r="P19" s="52"/>
      <c r="Q19" s="52"/>
      <c r="R19" s="54"/>
      <c r="S19" s="54"/>
      <c r="T19" s="54"/>
      <c r="U19" s="54"/>
      <c r="V19" s="54"/>
      <c r="W19" s="54"/>
      <c r="X19" s="54"/>
      <c r="Y19" s="54"/>
      <c r="Z19" s="59"/>
      <c r="AB19" s="181" t="s">
        <v>213</v>
      </c>
      <c r="AC19" s="957">
        <f t="shared" si="2"/>
        <v>5.2208835341365459E-2</v>
      </c>
      <c r="AE19" s="181" t="s">
        <v>213</v>
      </c>
      <c r="AF19" s="793">
        <f>+集計･資料!BM$32</f>
        <v>195</v>
      </c>
      <c r="AH19" s="1255"/>
      <c r="AI19" s="1221"/>
      <c r="AJ19" s="1221"/>
      <c r="AK19" s="1221"/>
      <c r="AL19" s="1221"/>
      <c r="AM19" s="1221"/>
      <c r="AN19" s="1221"/>
      <c r="AO19" s="1221"/>
      <c r="AP19" s="1221"/>
      <c r="AQ19" s="1221"/>
      <c r="AR19" s="1221"/>
      <c r="AS19" s="1256"/>
    </row>
    <row r="20" spans="1:45">
      <c r="A20" s="51"/>
      <c r="B20" s="52"/>
      <c r="C20" s="52"/>
      <c r="D20" s="52"/>
      <c r="E20" s="52"/>
      <c r="F20" s="52"/>
      <c r="G20" s="52"/>
      <c r="H20" s="52"/>
      <c r="I20" s="52"/>
      <c r="J20" s="52"/>
      <c r="K20" s="52"/>
      <c r="L20" s="52"/>
      <c r="M20" s="52"/>
      <c r="N20" s="52"/>
      <c r="O20" s="52"/>
      <c r="P20" s="52"/>
      <c r="Q20" s="52"/>
      <c r="R20" s="52"/>
      <c r="S20" s="52"/>
      <c r="T20" s="52"/>
      <c r="U20" s="52"/>
      <c r="V20" s="52"/>
      <c r="W20" s="52"/>
      <c r="X20" s="52"/>
      <c r="Y20" s="52"/>
      <c r="Z20" s="53"/>
      <c r="AA20" s="52"/>
      <c r="AB20" s="181" t="s">
        <v>214</v>
      </c>
      <c r="AC20" s="1094">
        <f t="shared" si="2"/>
        <v>6.2115127175368136E-2</v>
      </c>
      <c r="AE20" s="181" t="s">
        <v>214</v>
      </c>
      <c r="AF20" s="793">
        <f>+集計･資料!BN$32</f>
        <v>232</v>
      </c>
      <c r="AH20" s="1255"/>
      <c r="AI20" s="1221"/>
      <c r="AJ20" s="1221"/>
      <c r="AK20" s="1221"/>
      <c r="AL20" s="1221"/>
      <c r="AM20" s="1221"/>
      <c r="AN20" s="1221"/>
      <c r="AO20" s="1221"/>
      <c r="AP20" s="1221"/>
      <c r="AQ20" s="1221"/>
      <c r="AR20" s="1221"/>
      <c r="AS20" s="1256"/>
    </row>
    <row r="21" spans="1:45">
      <c r="A21" s="51"/>
      <c r="B21" s="52"/>
      <c r="C21" s="52"/>
      <c r="D21" s="52"/>
      <c r="E21" s="52"/>
      <c r="F21" s="52"/>
      <c r="G21" s="52"/>
      <c r="H21" s="52"/>
      <c r="I21" s="52"/>
      <c r="J21" s="52"/>
      <c r="K21" s="52"/>
      <c r="L21" s="52"/>
      <c r="M21" s="52"/>
      <c r="N21" s="52"/>
      <c r="O21" s="52"/>
      <c r="P21" s="52"/>
      <c r="Q21" s="52"/>
      <c r="R21" s="52"/>
      <c r="S21" s="52"/>
      <c r="T21" s="52"/>
      <c r="U21" s="52"/>
      <c r="V21" s="52"/>
      <c r="W21" s="52"/>
      <c r="X21" s="52"/>
      <c r="Y21" s="52"/>
      <c r="Z21" s="53"/>
      <c r="AA21" s="52"/>
      <c r="AB21" s="181" t="s">
        <v>215</v>
      </c>
      <c r="AC21" s="957">
        <f t="shared" si="2"/>
        <v>9.8259705488621146E-2</v>
      </c>
      <c r="AE21" s="181" t="s">
        <v>215</v>
      </c>
      <c r="AF21" s="793">
        <f>+集計･資料!BO$32</f>
        <v>367</v>
      </c>
      <c r="AH21" s="1255"/>
      <c r="AI21" s="1221"/>
      <c r="AJ21" s="1221"/>
      <c r="AK21" s="1221"/>
      <c r="AL21" s="1221"/>
      <c r="AM21" s="1221"/>
      <c r="AN21" s="1221"/>
      <c r="AO21" s="1221"/>
      <c r="AP21" s="1221"/>
      <c r="AQ21" s="1221"/>
      <c r="AR21" s="1221"/>
      <c r="AS21" s="1256"/>
    </row>
    <row r="22" spans="1:45" ht="12.75" thickBot="1">
      <c r="A22" s="51"/>
      <c r="B22" s="52"/>
      <c r="C22" s="52"/>
      <c r="D22" s="52"/>
      <c r="E22" s="52"/>
      <c r="F22" s="52"/>
      <c r="G22" s="52"/>
      <c r="H22" s="52"/>
      <c r="I22" s="52"/>
      <c r="J22" s="52"/>
      <c r="K22" s="52"/>
      <c r="L22" s="52"/>
      <c r="M22" s="52"/>
      <c r="N22" s="52"/>
      <c r="O22" s="52"/>
      <c r="P22" s="52"/>
      <c r="Q22" s="52"/>
      <c r="R22" s="52"/>
      <c r="S22" s="52"/>
      <c r="T22" s="52"/>
      <c r="U22" s="52"/>
      <c r="V22" s="52"/>
      <c r="W22" s="52"/>
      <c r="X22" s="52"/>
      <c r="Y22" s="52"/>
      <c r="Z22" s="53"/>
      <c r="AA22" s="52"/>
      <c r="AB22" s="123" t="s">
        <v>216</v>
      </c>
      <c r="AC22" s="1102">
        <f t="shared" si="2"/>
        <v>0.64444444444444449</v>
      </c>
      <c r="AE22" s="185" t="s">
        <v>216</v>
      </c>
      <c r="AF22" s="795">
        <f>+集計･資料!BP$32</f>
        <v>2407</v>
      </c>
      <c r="AH22" s="1255"/>
      <c r="AI22" s="1221"/>
      <c r="AJ22" s="1221"/>
      <c r="AK22" s="1221"/>
      <c r="AL22" s="1221"/>
      <c r="AM22" s="1221"/>
      <c r="AN22" s="1221"/>
      <c r="AO22" s="1221"/>
      <c r="AP22" s="1221"/>
      <c r="AQ22" s="1221"/>
      <c r="AR22" s="1221"/>
      <c r="AS22" s="1256"/>
    </row>
    <row r="23" spans="1:45" ht="12.75" thickBot="1">
      <c r="A23" s="51"/>
      <c r="B23" s="52"/>
      <c r="C23" s="52"/>
      <c r="D23" s="52"/>
      <c r="E23" s="52"/>
      <c r="F23" s="52"/>
      <c r="G23" s="52"/>
      <c r="H23" s="52"/>
      <c r="I23" s="52"/>
      <c r="J23" s="52"/>
      <c r="K23" s="52"/>
      <c r="L23" s="52"/>
      <c r="M23" s="52"/>
      <c r="N23" s="52"/>
      <c r="O23" s="52"/>
      <c r="P23" s="52"/>
      <c r="Q23" s="52"/>
      <c r="R23" s="52"/>
      <c r="S23" s="52"/>
      <c r="T23" s="52"/>
      <c r="U23" s="52"/>
      <c r="V23" s="52"/>
      <c r="W23" s="52"/>
      <c r="X23" s="52"/>
      <c r="Y23" s="52"/>
      <c r="Z23" s="53"/>
      <c r="AA23" s="52"/>
      <c r="AE23" s="111" t="s">
        <v>150</v>
      </c>
      <c r="AF23" s="790">
        <f>+SUM(AF17:AF22)</f>
        <v>3735</v>
      </c>
      <c r="AH23" s="1255"/>
      <c r="AI23" s="1221"/>
      <c r="AJ23" s="1221"/>
      <c r="AK23" s="1221"/>
      <c r="AL23" s="1221"/>
      <c r="AM23" s="1221"/>
      <c r="AN23" s="1221"/>
      <c r="AO23" s="1221"/>
      <c r="AP23" s="1221"/>
      <c r="AQ23" s="1221"/>
      <c r="AR23" s="1221"/>
      <c r="AS23" s="1256"/>
    </row>
    <row r="24" spans="1:45">
      <c r="A24" s="51"/>
      <c r="B24" s="52"/>
      <c r="C24" s="52"/>
      <c r="D24" s="52"/>
      <c r="E24" s="52"/>
      <c r="F24" s="52"/>
      <c r="G24" s="52"/>
      <c r="H24" s="52"/>
      <c r="I24" s="52"/>
      <c r="J24" s="52"/>
      <c r="K24" s="52"/>
      <c r="L24" s="52"/>
      <c r="M24" s="52"/>
      <c r="N24" s="52"/>
      <c r="O24" s="52"/>
      <c r="P24" s="52"/>
      <c r="Q24" s="52"/>
      <c r="R24" s="52"/>
      <c r="S24" s="52"/>
      <c r="T24" s="52"/>
      <c r="U24" s="52"/>
      <c r="V24" s="52"/>
      <c r="W24" s="52"/>
      <c r="X24" s="52"/>
      <c r="Y24" s="52"/>
      <c r="Z24" s="53"/>
      <c r="AA24" s="52"/>
      <c r="AH24" s="1257"/>
      <c r="AI24" s="1258"/>
      <c r="AJ24" s="1258"/>
      <c r="AK24" s="1258"/>
      <c r="AL24" s="1258"/>
      <c r="AM24" s="1258"/>
      <c r="AN24" s="1258"/>
      <c r="AO24" s="1258"/>
      <c r="AP24" s="1258"/>
      <c r="AQ24" s="1258"/>
      <c r="AR24" s="1258"/>
      <c r="AS24" s="1259"/>
    </row>
    <row r="25" spans="1:45">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3"/>
      <c r="AA25" s="52"/>
      <c r="AB25" s="115" t="s">
        <v>98</v>
      </c>
      <c r="AE25" s="115" t="s">
        <v>99</v>
      </c>
    </row>
    <row r="26" spans="1:45" ht="12.75" thickBot="1">
      <c r="A26" s="51"/>
      <c r="B26" s="1221" t="str">
        <f>CONCATENATE("　",B18,CHAR(10),"　",B20,CHAR(10),"　",B22)</f>
        <v>　
　</v>
      </c>
      <c r="C26" s="1253"/>
      <c r="D26" s="1253"/>
      <c r="E26" s="1253"/>
      <c r="F26" s="1253"/>
      <c r="G26" s="1253"/>
      <c r="H26" s="1253"/>
      <c r="I26" s="1253"/>
      <c r="J26" s="1253"/>
      <c r="K26" s="1253"/>
      <c r="L26" s="1253"/>
      <c r="M26" s="1254"/>
      <c r="N26" s="52"/>
      <c r="O26" s="52"/>
      <c r="P26" s="52"/>
      <c r="Q26" s="52"/>
      <c r="R26" s="52"/>
      <c r="S26" s="52"/>
      <c r="T26" s="52"/>
      <c r="U26" s="52"/>
      <c r="V26" s="52"/>
      <c r="W26" s="52"/>
      <c r="X26" s="52"/>
      <c r="Y26" s="52"/>
      <c r="Z26" s="53"/>
      <c r="AA26" s="52"/>
    </row>
    <row r="27" spans="1:45" ht="12.75" thickBot="1">
      <c r="A27" s="51"/>
      <c r="B27" s="1221"/>
      <c r="C27" s="1221"/>
      <c r="D27" s="1221"/>
      <c r="E27" s="1221"/>
      <c r="F27" s="1221"/>
      <c r="G27" s="1221"/>
      <c r="H27" s="1221"/>
      <c r="I27" s="1221"/>
      <c r="J27" s="1221"/>
      <c r="K27" s="1221"/>
      <c r="L27" s="1221"/>
      <c r="M27" s="1256"/>
      <c r="N27" s="52"/>
      <c r="O27" s="52"/>
      <c r="P27" s="52"/>
      <c r="Q27" s="52"/>
      <c r="R27" s="52"/>
      <c r="S27" s="52"/>
      <c r="T27" s="52"/>
      <c r="U27" s="52"/>
      <c r="V27" s="52"/>
      <c r="W27" s="52"/>
      <c r="X27" s="52"/>
      <c r="Y27" s="52"/>
      <c r="Z27" s="53"/>
      <c r="AA27" s="52"/>
      <c r="AB27" s="207" t="s">
        <v>220</v>
      </c>
      <c r="AC27" s="116" t="s">
        <v>65</v>
      </c>
      <c r="AD27" s="1095"/>
      <c r="AE27" s="1099" t="s">
        <v>220</v>
      </c>
      <c r="AF27" s="215" t="s">
        <v>65</v>
      </c>
    </row>
    <row r="28" spans="1:45">
      <c r="A28" s="51"/>
      <c r="B28" s="1221"/>
      <c r="C28" s="1221"/>
      <c r="D28" s="1221"/>
      <c r="E28" s="1221"/>
      <c r="F28" s="1221"/>
      <c r="G28" s="1221"/>
      <c r="H28" s="1221"/>
      <c r="I28" s="1221"/>
      <c r="J28" s="1221"/>
      <c r="K28" s="1221"/>
      <c r="L28" s="1221"/>
      <c r="M28" s="1256"/>
      <c r="N28" s="52"/>
      <c r="O28" s="52"/>
      <c r="P28" s="52"/>
      <c r="Q28" s="52"/>
      <c r="R28" s="52"/>
      <c r="S28" s="52"/>
      <c r="T28" s="52"/>
      <c r="U28" s="52"/>
      <c r="V28" s="52"/>
      <c r="W28" s="52"/>
      <c r="X28" s="52"/>
      <c r="Y28" s="52"/>
      <c r="Z28" s="53"/>
      <c r="AA28" s="52"/>
      <c r="AB28" s="216" t="s">
        <v>212</v>
      </c>
      <c r="AC28" s="796">
        <f t="shared" ref="AC28:AC33" si="3">+AF28/AF$34</f>
        <v>2.3319779956948099E-2</v>
      </c>
      <c r="AE28" s="217" t="s">
        <v>212</v>
      </c>
      <c r="AF28" s="787">
        <f>+集計･資料!BR$32</f>
        <v>195</v>
      </c>
    </row>
    <row r="29" spans="1:45">
      <c r="A29" s="51"/>
      <c r="B29" s="1221"/>
      <c r="C29" s="1221"/>
      <c r="D29" s="1221"/>
      <c r="E29" s="1221"/>
      <c r="F29" s="1221"/>
      <c r="G29" s="1221"/>
      <c r="H29" s="1221"/>
      <c r="I29" s="1221"/>
      <c r="J29" s="1221"/>
      <c r="K29" s="1221"/>
      <c r="L29" s="1221"/>
      <c r="M29" s="1256"/>
      <c r="N29" s="52"/>
      <c r="O29" s="52"/>
      <c r="P29" s="52"/>
      <c r="Q29" s="52"/>
      <c r="R29" s="52"/>
      <c r="S29" s="52"/>
      <c r="T29" s="52"/>
      <c r="U29" s="52"/>
      <c r="V29" s="52"/>
      <c r="W29" s="52"/>
      <c r="X29" s="52"/>
      <c r="Y29" s="52"/>
      <c r="Z29" s="53"/>
      <c r="AA29" s="52"/>
      <c r="AB29" s="217" t="s">
        <v>188</v>
      </c>
      <c r="AC29" s="869">
        <f t="shared" si="3"/>
        <v>7.4862473092561582E-2</v>
      </c>
      <c r="AE29" s="217" t="s">
        <v>188</v>
      </c>
      <c r="AF29" s="787">
        <f>+集計･資料!BS$32</f>
        <v>626</v>
      </c>
    </row>
    <row r="30" spans="1:45">
      <c r="A30" s="51"/>
      <c r="B30" s="1221"/>
      <c r="C30" s="1221"/>
      <c r="D30" s="1221"/>
      <c r="E30" s="1221"/>
      <c r="F30" s="1221"/>
      <c r="G30" s="1221"/>
      <c r="H30" s="1221"/>
      <c r="I30" s="1221"/>
      <c r="J30" s="1221"/>
      <c r="K30" s="1221"/>
      <c r="L30" s="1221"/>
      <c r="M30" s="1256"/>
      <c r="N30" s="52"/>
      <c r="O30" s="52"/>
      <c r="P30" s="52"/>
      <c r="Q30" s="52"/>
      <c r="R30" s="52"/>
      <c r="S30" s="52"/>
      <c r="T30" s="52"/>
      <c r="U30" s="52"/>
      <c r="V30" s="52"/>
      <c r="W30" s="52"/>
      <c r="X30" s="52"/>
      <c r="Y30" s="52"/>
      <c r="Z30" s="53"/>
      <c r="AA30" s="52"/>
      <c r="AB30" s="217" t="s">
        <v>213</v>
      </c>
      <c r="AC30" s="797">
        <f t="shared" si="3"/>
        <v>0.12652475484333892</v>
      </c>
      <c r="AE30" s="217" t="s">
        <v>213</v>
      </c>
      <c r="AF30" s="787">
        <f>+集計･資料!BT$32</f>
        <v>1058</v>
      </c>
    </row>
    <row r="31" spans="1:45">
      <c r="A31" s="51"/>
      <c r="B31" s="1221"/>
      <c r="C31" s="1221"/>
      <c r="D31" s="1221"/>
      <c r="E31" s="1221"/>
      <c r="F31" s="1221"/>
      <c r="G31" s="1221"/>
      <c r="H31" s="1221"/>
      <c r="I31" s="1221"/>
      <c r="J31" s="1221"/>
      <c r="K31" s="1221"/>
      <c r="L31" s="1221"/>
      <c r="M31" s="1256"/>
      <c r="N31" s="52"/>
      <c r="O31" s="52"/>
      <c r="P31" s="52"/>
      <c r="Q31" s="52"/>
      <c r="R31" s="52"/>
      <c r="S31" s="52"/>
      <c r="T31" s="52"/>
      <c r="U31" s="52"/>
      <c r="V31" s="52"/>
      <c r="W31" s="52"/>
      <c r="X31" s="52"/>
      <c r="Y31" s="52"/>
      <c r="Z31" s="53"/>
      <c r="AA31" s="52"/>
      <c r="AB31" s="217" t="s">
        <v>214</v>
      </c>
      <c r="AC31" s="797">
        <f t="shared" si="3"/>
        <v>0.22291317866539107</v>
      </c>
      <c r="AE31" s="217" t="s">
        <v>214</v>
      </c>
      <c r="AF31" s="787">
        <f>+集計･資料!BU$32</f>
        <v>1864</v>
      </c>
    </row>
    <row r="32" spans="1:45">
      <c r="A32" s="51"/>
      <c r="B32" s="1221"/>
      <c r="C32" s="1221"/>
      <c r="D32" s="1221"/>
      <c r="E32" s="1221"/>
      <c r="F32" s="1221"/>
      <c r="G32" s="1221"/>
      <c r="H32" s="1221"/>
      <c r="I32" s="1221"/>
      <c r="J32" s="1221"/>
      <c r="K32" s="1221"/>
      <c r="L32" s="1221"/>
      <c r="M32" s="1256"/>
      <c r="N32" s="52"/>
      <c r="O32" s="52"/>
      <c r="P32" s="52"/>
      <c r="Q32" s="52"/>
      <c r="R32" s="52"/>
      <c r="S32" s="52"/>
      <c r="T32" s="52"/>
      <c r="U32" s="52"/>
      <c r="V32" s="52"/>
      <c r="W32" s="52"/>
      <c r="X32" s="52"/>
      <c r="Y32" s="52"/>
      <c r="Z32" s="53"/>
      <c r="AA32" s="52"/>
      <c r="AB32" s="217" t="s">
        <v>215</v>
      </c>
      <c r="AC32" s="869">
        <f t="shared" si="3"/>
        <v>0.25304950968667783</v>
      </c>
      <c r="AE32" s="217" t="s">
        <v>215</v>
      </c>
      <c r="AF32" s="787">
        <f>+集計･資料!BV$32</f>
        <v>2116</v>
      </c>
    </row>
    <row r="33" spans="1:34" ht="12.75" thickBot="1">
      <c r="A33" s="51"/>
      <c r="B33" s="1221"/>
      <c r="C33" s="1221"/>
      <c r="D33" s="1221"/>
      <c r="E33" s="1221"/>
      <c r="F33" s="1221"/>
      <c r="G33" s="1221"/>
      <c r="H33" s="1221"/>
      <c r="I33" s="1221"/>
      <c r="J33" s="1221"/>
      <c r="K33" s="1221"/>
      <c r="L33" s="1221"/>
      <c r="M33" s="1256"/>
      <c r="N33" s="52"/>
      <c r="O33" s="52"/>
      <c r="P33" s="52"/>
      <c r="Q33" s="52"/>
      <c r="R33" s="52"/>
      <c r="S33" s="52"/>
      <c r="T33" s="52"/>
      <c r="U33" s="52"/>
      <c r="V33" s="52"/>
      <c r="W33" s="52"/>
      <c r="X33" s="52"/>
      <c r="Y33" s="52"/>
      <c r="Z33" s="53"/>
      <c r="AA33" s="52"/>
      <c r="AB33" s="218" t="s">
        <v>216</v>
      </c>
      <c r="AC33" s="1103">
        <f t="shared" si="3"/>
        <v>0.29933030375508252</v>
      </c>
      <c r="AE33" s="219" t="s">
        <v>216</v>
      </c>
      <c r="AF33" s="788">
        <f>+集計･資料!BW$32</f>
        <v>2503</v>
      </c>
    </row>
    <row r="34" spans="1:34" ht="12.75" thickBot="1">
      <c r="A34" s="51"/>
      <c r="B34" s="1221"/>
      <c r="C34" s="1221"/>
      <c r="D34" s="1221"/>
      <c r="E34" s="1221"/>
      <c r="F34" s="1221"/>
      <c r="G34" s="1221"/>
      <c r="H34" s="1221"/>
      <c r="I34" s="1221"/>
      <c r="J34" s="1221"/>
      <c r="K34" s="1221"/>
      <c r="L34" s="1221"/>
      <c r="M34" s="1256"/>
      <c r="N34" s="52"/>
      <c r="O34" s="52"/>
      <c r="P34" s="52"/>
      <c r="Q34" s="52"/>
      <c r="R34" s="52"/>
      <c r="S34" s="52"/>
      <c r="T34" s="52"/>
      <c r="U34" s="52"/>
      <c r="V34" s="52"/>
      <c r="W34" s="52"/>
      <c r="X34" s="52"/>
      <c r="Y34" s="52"/>
      <c r="Z34" s="53"/>
      <c r="AA34" s="52"/>
      <c r="AB34" s="128"/>
      <c r="AC34" s="789"/>
      <c r="AE34" s="111" t="s">
        <v>150</v>
      </c>
      <c r="AF34" s="790">
        <f>+SUM(AF28:AF33)</f>
        <v>8362</v>
      </c>
    </row>
    <row r="35" spans="1:34">
      <c r="A35" s="51"/>
      <c r="B35" s="1221"/>
      <c r="C35" s="1221"/>
      <c r="D35" s="1221"/>
      <c r="E35" s="1221"/>
      <c r="F35" s="1221"/>
      <c r="G35" s="1221"/>
      <c r="H35" s="1221"/>
      <c r="I35" s="1221"/>
      <c r="J35" s="1221"/>
      <c r="K35" s="1221"/>
      <c r="L35" s="1221"/>
      <c r="M35" s="1256"/>
      <c r="N35" s="52"/>
      <c r="O35" s="52"/>
      <c r="P35" s="52"/>
      <c r="Q35" s="52"/>
      <c r="R35" s="52"/>
      <c r="S35" s="52"/>
      <c r="T35" s="52"/>
      <c r="U35" s="52"/>
      <c r="V35" s="52"/>
      <c r="W35" s="52"/>
      <c r="X35" s="52"/>
      <c r="Y35" s="52"/>
      <c r="Z35" s="53"/>
      <c r="AA35" s="52"/>
    </row>
    <row r="36" spans="1:34">
      <c r="A36" s="51"/>
      <c r="B36" s="1221"/>
      <c r="C36" s="1221"/>
      <c r="D36" s="1221"/>
      <c r="E36" s="1221"/>
      <c r="F36" s="1221"/>
      <c r="G36" s="1221"/>
      <c r="H36" s="1221"/>
      <c r="I36" s="1221"/>
      <c r="J36" s="1221"/>
      <c r="K36" s="1221"/>
      <c r="L36" s="1221"/>
      <c r="M36" s="1256"/>
      <c r="N36" s="52"/>
      <c r="O36" s="52"/>
      <c r="P36" s="52"/>
      <c r="Q36" s="52"/>
      <c r="R36" s="54"/>
      <c r="S36" s="54"/>
      <c r="T36" s="54"/>
      <c r="U36" s="54"/>
      <c r="V36" s="54"/>
      <c r="W36" s="54"/>
      <c r="X36" s="54"/>
      <c r="Y36" s="54"/>
      <c r="Z36" s="59"/>
      <c r="AA36" s="52"/>
      <c r="AH36" s="33"/>
    </row>
    <row r="37" spans="1:34">
      <c r="A37" s="51"/>
      <c r="B37" s="1221"/>
      <c r="C37" s="1221"/>
      <c r="D37" s="1221"/>
      <c r="E37" s="1221"/>
      <c r="F37" s="1221"/>
      <c r="G37" s="1221"/>
      <c r="H37" s="1221"/>
      <c r="I37" s="1221"/>
      <c r="J37" s="1221"/>
      <c r="K37" s="1221"/>
      <c r="L37" s="1221"/>
      <c r="M37" s="1256"/>
      <c r="N37" s="52"/>
      <c r="O37" s="52"/>
      <c r="P37" s="52"/>
      <c r="Q37" s="52"/>
      <c r="R37" s="52"/>
      <c r="S37" s="52"/>
      <c r="T37" s="52"/>
      <c r="U37" s="52"/>
      <c r="V37" s="52"/>
      <c r="W37" s="52"/>
      <c r="X37" s="52"/>
      <c r="Y37" s="52"/>
      <c r="Z37" s="53"/>
      <c r="AA37" s="52"/>
      <c r="AH37" s="33"/>
    </row>
    <row r="38" spans="1:34">
      <c r="A38" s="51"/>
      <c r="B38" s="1258"/>
      <c r="C38" s="1258"/>
      <c r="D38" s="1258"/>
      <c r="E38" s="1258"/>
      <c r="F38" s="1258"/>
      <c r="G38" s="1258"/>
      <c r="H38" s="1258"/>
      <c r="I38" s="1258"/>
      <c r="J38" s="1258"/>
      <c r="K38" s="1258"/>
      <c r="L38" s="1258"/>
      <c r="M38" s="1259"/>
      <c r="N38" s="52"/>
      <c r="O38" s="52"/>
      <c r="P38" s="52"/>
      <c r="Q38" s="52"/>
      <c r="R38" s="52"/>
      <c r="S38" s="52"/>
      <c r="T38" s="52"/>
      <c r="U38" s="52"/>
      <c r="V38" s="52"/>
      <c r="W38" s="52"/>
      <c r="X38" s="52"/>
      <c r="Y38" s="52"/>
      <c r="Z38" s="53"/>
      <c r="AA38" s="52"/>
      <c r="AH38" s="33"/>
    </row>
    <row r="39" spans="1:34">
      <c r="A39" s="51"/>
      <c r="B39" s="52"/>
      <c r="C39" s="52"/>
      <c r="D39" s="52"/>
      <c r="E39" s="52"/>
      <c r="F39" s="52"/>
      <c r="G39" s="52"/>
      <c r="H39" s="52"/>
      <c r="I39" s="52"/>
      <c r="J39" s="52"/>
      <c r="K39" s="52"/>
      <c r="L39" s="52"/>
      <c r="M39" s="52"/>
      <c r="N39" s="52"/>
      <c r="O39" s="52"/>
      <c r="P39" s="52"/>
      <c r="Q39" s="52"/>
      <c r="R39" s="52"/>
      <c r="S39" s="52"/>
      <c r="T39" s="52"/>
      <c r="U39" s="52"/>
      <c r="V39" s="52"/>
      <c r="W39" s="52"/>
      <c r="X39" s="52"/>
      <c r="Y39" s="52"/>
      <c r="Z39" s="53"/>
      <c r="AA39" s="52"/>
      <c r="AH39" s="33"/>
    </row>
    <row r="40" spans="1:34">
      <c r="A40" s="51"/>
      <c r="B40" s="52"/>
      <c r="C40" s="52"/>
      <c r="D40" s="52"/>
      <c r="E40" s="52"/>
      <c r="F40" s="52"/>
      <c r="G40" s="52"/>
      <c r="H40" s="52"/>
      <c r="I40" s="52"/>
      <c r="J40" s="52"/>
      <c r="K40" s="52"/>
      <c r="L40" s="52"/>
      <c r="M40" s="52"/>
      <c r="N40" s="52"/>
      <c r="O40" s="52"/>
      <c r="P40" s="52"/>
      <c r="Q40" s="52"/>
      <c r="R40" s="52"/>
      <c r="S40" s="52"/>
      <c r="T40" s="52"/>
      <c r="U40" s="52"/>
      <c r="V40" s="52"/>
      <c r="W40" s="52"/>
      <c r="X40" s="52"/>
      <c r="Y40" s="52"/>
      <c r="Z40" s="53"/>
      <c r="AA40" s="52"/>
      <c r="AH40" s="33"/>
    </row>
    <row r="41" spans="1:34">
      <c r="A41" s="51"/>
      <c r="B41" s="52"/>
      <c r="C41" s="52"/>
      <c r="D41" s="52"/>
      <c r="E41" s="52"/>
      <c r="F41" s="52"/>
      <c r="G41" s="52"/>
      <c r="H41" s="52"/>
      <c r="I41" s="52"/>
      <c r="J41" s="52"/>
      <c r="K41" s="52"/>
      <c r="L41" s="52"/>
      <c r="M41" s="52"/>
      <c r="N41" s="52"/>
      <c r="O41" s="52"/>
      <c r="P41" s="52"/>
      <c r="Q41" s="52"/>
      <c r="R41" s="52"/>
      <c r="S41" s="52"/>
      <c r="T41" s="52"/>
      <c r="U41" s="52"/>
      <c r="V41" s="52"/>
      <c r="W41" s="52"/>
      <c r="X41" s="52"/>
      <c r="Y41" s="52"/>
      <c r="Z41" s="53"/>
      <c r="AA41" s="52"/>
      <c r="AH41" s="33"/>
    </row>
    <row r="42" spans="1:34">
      <c r="A42" s="51"/>
      <c r="B42" s="52"/>
      <c r="C42" s="52"/>
      <c r="D42" s="52"/>
      <c r="E42" s="52"/>
      <c r="F42" s="52"/>
      <c r="G42" s="52"/>
      <c r="H42" s="52"/>
      <c r="I42" s="52"/>
      <c r="J42" s="52"/>
      <c r="K42" s="52"/>
      <c r="L42" s="52"/>
      <c r="M42" s="52"/>
      <c r="N42" s="52"/>
      <c r="O42" s="52"/>
      <c r="P42" s="52"/>
      <c r="Q42" s="52"/>
      <c r="R42" s="52"/>
      <c r="S42" s="52"/>
      <c r="T42" s="52"/>
      <c r="U42" s="52"/>
      <c r="V42" s="52"/>
      <c r="W42" s="52"/>
      <c r="X42" s="52"/>
      <c r="Y42" s="52"/>
      <c r="Z42" s="53"/>
      <c r="AA42" s="52"/>
      <c r="AH42" s="33"/>
    </row>
    <row r="43" spans="1:34">
      <c r="A43" s="51"/>
      <c r="B43" s="52"/>
      <c r="C43" s="52"/>
      <c r="D43" s="52"/>
      <c r="E43" s="52"/>
      <c r="F43" s="52"/>
      <c r="G43" s="52"/>
      <c r="H43" s="52"/>
      <c r="I43" s="52"/>
      <c r="J43" s="52"/>
      <c r="K43" s="52"/>
      <c r="L43" s="52"/>
      <c r="M43" s="52"/>
      <c r="N43" s="52"/>
      <c r="O43" s="52"/>
      <c r="P43" s="52"/>
      <c r="Q43" s="52"/>
      <c r="R43" s="52"/>
      <c r="S43" s="52"/>
      <c r="T43" s="52"/>
      <c r="U43" s="52"/>
      <c r="V43" s="52"/>
      <c r="W43" s="52"/>
      <c r="X43" s="52"/>
      <c r="Y43" s="52"/>
      <c r="Z43" s="53"/>
      <c r="AA43" s="52"/>
      <c r="AH43" s="33"/>
    </row>
    <row r="44" spans="1:34">
      <c r="A44" s="51"/>
      <c r="B44" s="52"/>
      <c r="C44" s="52"/>
      <c r="D44" s="52"/>
      <c r="E44" s="52"/>
      <c r="F44" s="52"/>
      <c r="G44" s="52"/>
      <c r="H44" s="52"/>
      <c r="I44" s="52"/>
      <c r="J44" s="52"/>
      <c r="K44" s="52"/>
      <c r="L44" s="52"/>
      <c r="M44" s="52"/>
      <c r="N44" s="52"/>
      <c r="O44" s="52"/>
      <c r="P44" s="52"/>
      <c r="Q44" s="52"/>
      <c r="R44" s="52"/>
      <c r="S44" s="52"/>
      <c r="T44" s="52"/>
      <c r="U44" s="52"/>
      <c r="V44" s="52"/>
      <c r="W44" s="52"/>
      <c r="X44" s="52"/>
      <c r="Y44" s="52"/>
      <c r="Z44" s="53"/>
      <c r="AA44" s="52"/>
      <c r="AH44" s="33"/>
    </row>
    <row r="45" spans="1:34">
      <c r="A45" s="51"/>
      <c r="B45" s="52"/>
      <c r="C45" s="52"/>
      <c r="D45" s="52"/>
      <c r="E45" s="52"/>
      <c r="F45" s="52"/>
      <c r="G45" s="52"/>
      <c r="H45" s="52"/>
      <c r="I45" s="52"/>
      <c r="J45" s="52"/>
      <c r="K45" s="52"/>
      <c r="L45" s="52"/>
      <c r="M45" s="52"/>
      <c r="N45" s="52"/>
      <c r="O45" s="52"/>
      <c r="P45" s="52"/>
      <c r="Q45" s="52"/>
      <c r="R45" s="52"/>
      <c r="S45" s="52"/>
      <c r="T45" s="52"/>
      <c r="U45" s="52"/>
      <c r="V45" s="52"/>
      <c r="W45" s="52"/>
      <c r="X45" s="52"/>
      <c r="Y45" s="52"/>
      <c r="Z45" s="53"/>
      <c r="AA45" s="52"/>
      <c r="AH45" s="33"/>
    </row>
    <row r="46" spans="1:34">
      <c r="A46" s="51"/>
      <c r="B46" s="52"/>
      <c r="C46" s="52"/>
      <c r="D46" s="52"/>
      <c r="E46" s="52"/>
      <c r="F46" s="52"/>
      <c r="G46" s="52"/>
      <c r="H46" s="52"/>
      <c r="I46" s="52"/>
      <c r="J46" s="52"/>
      <c r="K46" s="52"/>
      <c r="L46" s="52"/>
      <c r="M46" s="52"/>
      <c r="N46" s="52"/>
      <c r="O46" s="52"/>
      <c r="P46" s="52"/>
      <c r="Q46" s="52"/>
      <c r="R46" s="52"/>
      <c r="S46" s="52"/>
      <c r="T46" s="52"/>
      <c r="U46" s="52"/>
      <c r="V46" s="52"/>
      <c r="W46" s="52"/>
      <c r="X46" s="52"/>
      <c r="Y46" s="52"/>
      <c r="Z46" s="53"/>
      <c r="AA46" s="52"/>
      <c r="AH46" s="33"/>
    </row>
    <row r="47" spans="1:34">
      <c r="A47" s="51"/>
      <c r="B47" s="52"/>
      <c r="C47" s="52"/>
      <c r="D47" s="52"/>
      <c r="E47" s="52"/>
      <c r="F47" s="52"/>
      <c r="G47" s="52"/>
      <c r="H47" s="52"/>
      <c r="I47" s="52"/>
      <c r="J47" s="52"/>
      <c r="K47" s="52"/>
      <c r="L47" s="52"/>
      <c r="M47" s="52"/>
      <c r="N47" s="52"/>
      <c r="O47" s="52"/>
      <c r="P47" s="52"/>
      <c r="Q47" s="52"/>
      <c r="R47" s="52"/>
      <c r="S47" s="52"/>
      <c r="T47" s="52"/>
      <c r="U47" s="52"/>
      <c r="V47" s="52"/>
      <c r="W47" s="52"/>
      <c r="X47" s="52"/>
      <c r="Y47" s="52"/>
      <c r="Z47" s="53"/>
      <c r="AA47" s="52"/>
      <c r="AH47" s="33"/>
    </row>
    <row r="48" spans="1:34">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3"/>
      <c r="AA48" s="52"/>
      <c r="AH48" s="33"/>
    </row>
    <row r="49" spans="1:34">
      <c r="A49" s="51"/>
      <c r="B49" s="52"/>
      <c r="C49" s="52"/>
      <c r="D49" s="52"/>
      <c r="E49" s="52"/>
      <c r="F49" s="52"/>
      <c r="G49" s="52"/>
      <c r="H49" s="52"/>
      <c r="I49" s="52"/>
      <c r="J49" s="52"/>
      <c r="K49" s="52"/>
      <c r="L49" s="52"/>
      <c r="M49" s="52"/>
      <c r="N49" s="52"/>
      <c r="O49" s="52"/>
      <c r="P49" s="52"/>
      <c r="Q49" s="52"/>
      <c r="R49" s="52"/>
      <c r="S49" s="52"/>
      <c r="T49" s="52"/>
      <c r="U49" s="52"/>
      <c r="V49" s="52"/>
      <c r="W49" s="52"/>
      <c r="X49" s="52"/>
      <c r="Y49" s="52"/>
      <c r="Z49" s="53"/>
      <c r="AA49" s="52"/>
      <c r="AH49" s="33"/>
    </row>
    <row r="50" spans="1:34">
      <c r="A50" s="51"/>
      <c r="B50" s="52"/>
      <c r="C50" s="52"/>
      <c r="D50" s="52"/>
      <c r="E50" s="52"/>
      <c r="F50" s="52"/>
      <c r="G50" s="52"/>
      <c r="H50" s="52"/>
      <c r="I50" s="52"/>
      <c r="J50" s="52"/>
      <c r="K50" s="52"/>
      <c r="L50" s="52"/>
      <c r="M50" s="52"/>
      <c r="N50" s="52"/>
      <c r="O50" s="52"/>
      <c r="P50" s="52"/>
      <c r="Q50" s="52"/>
      <c r="R50" s="52"/>
      <c r="S50" s="52"/>
      <c r="T50" s="52"/>
      <c r="U50" s="52"/>
      <c r="V50" s="52"/>
      <c r="W50" s="52"/>
      <c r="X50" s="52"/>
      <c r="Y50" s="52"/>
      <c r="Z50" s="53"/>
      <c r="AA50" s="52"/>
      <c r="AH50" s="33"/>
    </row>
    <row r="51" spans="1:34">
      <c r="A51" s="51"/>
      <c r="B51" s="52"/>
      <c r="C51" s="52"/>
      <c r="D51" s="52"/>
      <c r="E51" s="52"/>
      <c r="F51" s="52"/>
      <c r="G51" s="52"/>
      <c r="H51" s="52"/>
      <c r="I51" s="52"/>
      <c r="J51" s="52"/>
      <c r="K51" s="52"/>
      <c r="L51" s="52"/>
      <c r="M51" s="52"/>
      <c r="N51" s="52"/>
      <c r="O51" s="52"/>
      <c r="P51" s="52"/>
      <c r="Q51" s="52"/>
      <c r="R51" s="52"/>
      <c r="S51" s="52"/>
      <c r="T51" s="52"/>
      <c r="U51" s="52"/>
      <c r="V51" s="52"/>
      <c r="W51" s="52"/>
      <c r="X51" s="52"/>
      <c r="Y51" s="52"/>
      <c r="Z51" s="53"/>
      <c r="AA51" s="52"/>
      <c r="AH51" s="33"/>
    </row>
    <row r="52" spans="1:34">
      <c r="A52" s="51"/>
      <c r="B52" s="52"/>
      <c r="C52" s="52"/>
      <c r="D52" s="52"/>
      <c r="E52" s="52"/>
      <c r="F52" s="52"/>
      <c r="G52" s="52"/>
      <c r="H52" s="52"/>
      <c r="I52" s="52"/>
      <c r="J52" s="52"/>
      <c r="K52" s="52"/>
      <c r="L52" s="52"/>
      <c r="M52" s="52"/>
      <c r="N52" s="52"/>
      <c r="O52" s="52"/>
      <c r="P52" s="52"/>
      <c r="Q52" s="52"/>
      <c r="R52" s="52"/>
      <c r="S52" s="52"/>
      <c r="T52" s="52"/>
      <c r="U52" s="52"/>
      <c r="V52" s="52"/>
      <c r="W52" s="52"/>
      <c r="X52" s="52"/>
      <c r="Y52" s="52"/>
      <c r="Z52" s="53"/>
      <c r="AA52" s="52"/>
      <c r="AH52" s="33"/>
    </row>
    <row r="53" spans="1:34">
      <c r="A53" s="51"/>
      <c r="B53" s="52"/>
      <c r="C53" s="52"/>
      <c r="D53" s="52"/>
      <c r="E53" s="52"/>
      <c r="F53" s="52"/>
      <c r="G53" s="52"/>
      <c r="H53" s="52"/>
      <c r="I53" s="52"/>
      <c r="J53" s="52"/>
      <c r="K53" s="52"/>
      <c r="L53" s="52"/>
      <c r="M53" s="52"/>
      <c r="N53" s="52"/>
      <c r="O53" s="52"/>
      <c r="P53" s="52"/>
      <c r="Q53" s="52"/>
      <c r="R53" s="52"/>
      <c r="S53" s="52"/>
      <c r="T53" s="52"/>
      <c r="U53" s="52"/>
      <c r="V53" s="52"/>
      <c r="W53" s="52"/>
      <c r="X53" s="52"/>
      <c r="Y53" s="52"/>
      <c r="Z53" s="53"/>
      <c r="AA53" s="52"/>
      <c r="AH53" s="33"/>
    </row>
    <row r="54" spans="1:34">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8"/>
      <c r="AA54" s="52"/>
      <c r="AH54" s="33"/>
    </row>
    <row r="55" spans="1:34">
      <c r="AA55" s="52"/>
    </row>
    <row r="56" spans="1:34">
      <c r="AA56" s="52"/>
    </row>
    <row r="57" spans="1:34">
      <c r="AA57" s="52"/>
    </row>
    <row r="58" spans="1:34">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row>
    <row r="59" spans="1:34">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row>
    <row r="60" spans="1:34">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row>
    <row r="61" spans="1:34">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row>
    <row r="62" spans="1:34">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row>
    <row r="63" spans="1:34">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row>
  </sheetData>
  <mergeCells count="5">
    <mergeCell ref="U1:Z1"/>
    <mergeCell ref="B3:L15"/>
    <mergeCell ref="N3:Z15"/>
    <mergeCell ref="AH12:AS24"/>
    <mergeCell ref="B26:M38"/>
  </mergeCells>
  <phoneticPr fontId="3"/>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26"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9" tint="0.59999389629810485"/>
  </sheetPr>
  <dimension ref="A1:BW66"/>
  <sheetViews>
    <sheetView showGridLines="0" view="pageBreakPreview" zoomScale="115" zoomScaleNormal="100" zoomScaleSheetLayoutView="115" workbookViewId="0">
      <selection activeCell="B3" sqref="B3:Z7"/>
    </sheetView>
  </sheetViews>
  <sheetFormatPr defaultColWidth="10.28515625" defaultRowHeight="12"/>
  <cols>
    <col min="1" max="27" width="3.5703125" style="3" customWidth="1"/>
    <col min="28" max="28" width="1.140625" style="3" customWidth="1"/>
    <col min="29" max="29" width="1.28515625" style="3" customWidth="1"/>
    <col min="30" max="30" width="17" style="115" customWidth="1"/>
    <col min="31" max="37" width="10.5703125" style="115" customWidth="1"/>
    <col min="38" max="38" width="1.28515625" style="3" customWidth="1"/>
    <col min="39" max="39" width="15.140625" style="115" customWidth="1"/>
    <col min="40" max="45" width="7.5703125" style="115" customWidth="1"/>
    <col min="46" max="46" width="1.5703125" style="115" customWidth="1"/>
    <col min="47" max="47" width="15.5703125" style="115" customWidth="1"/>
    <col min="48" max="54" width="7.5703125" style="115" customWidth="1"/>
    <col min="55" max="75" width="10.28515625" style="4" customWidth="1"/>
    <col min="76" max="16384" width="10.28515625" style="3"/>
  </cols>
  <sheetData>
    <row r="1" spans="1:54" ht="21" customHeight="1" thickBot="1">
      <c r="A1" s="963">
        <v>5</v>
      </c>
      <c r="B1" s="2"/>
      <c r="C1" s="2" t="s">
        <v>66</v>
      </c>
      <c r="D1" s="2"/>
      <c r="E1" s="2"/>
      <c r="F1" s="2"/>
      <c r="G1" s="2"/>
      <c r="H1" s="2"/>
      <c r="I1" s="2"/>
      <c r="J1" s="2"/>
      <c r="K1" s="2"/>
      <c r="L1" s="2"/>
      <c r="M1" s="2"/>
      <c r="N1" s="2"/>
      <c r="O1" s="2"/>
      <c r="P1" s="2"/>
      <c r="Q1" s="2"/>
      <c r="R1" s="2"/>
      <c r="S1" s="2"/>
      <c r="T1" s="2"/>
      <c r="U1" s="2"/>
      <c r="V1" s="1241" t="s">
        <v>566</v>
      </c>
      <c r="W1" s="1241"/>
      <c r="X1" s="1241"/>
      <c r="Y1" s="1241"/>
      <c r="Z1" s="1241"/>
      <c r="AA1" s="1241"/>
      <c r="AB1" s="618"/>
      <c r="AD1" s="115" t="s">
        <v>577</v>
      </c>
      <c r="AM1" s="115" t="s">
        <v>577</v>
      </c>
    </row>
    <row r="3" spans="1:54">
      <c r="A3" s="9"/>
      <c r="B3" s="1238" t="s">
        <v>975</v>
      </c>
      <c r="C3" s="1238"/>
      <c r="D3" s="1238"/>
      <c r="E3" s="1238"/>
      <c r="F3" s="1238"/>
      <c r="G3" s="1238"/>
      <c r="H3" s="1238"/>
      <c r="I3" s="1238"/>
      <c r="J3" s="1238"/>
      <c r="K3" s="1238"/>
      <c r="L3" s="1238"/>
      <c r="M3" s="1238"/>
      <c r="N3" s="1238"/>
      <c r="O3" s="1238"/>
      <c r="P3" s="1238"/>
      <c r="Q3" s="1238"/>
      <c r="R3" s="1238"/>
      <c r="S3" s="1238"/>
      <c r="T3" s="1238"/>
      <c r="U3" s="1238"/>
      <c r="V3" s="1238"/>
      <c r="W3" s="1238"/>
      <c r="X3" s="1238"/>
      <c r="Y3" s="1238"/>
      <c r="Z3" s="1238"/>
      <c r="AA3" s="9"/>
      <c r="AB3" s="9"/>
      <c r="AD3" s="115" t="s">
        <v>581</v>
      </c>
      <c r="AM3" s="115" t="s">
        <v>581</v>
      </c>
      <c r="AU3" s="115" t="s">
        <v>583</v>
      </c>
    </row>
    <row r="4" spans="1:54" ht="12.75" customHeight="1" thickBot="1">
      <c r="A4" s="9"/>
      <c r="B4" s="1238"/>
      <c r="C4" s="1238"/>
      <c r="D4" s="1238"/>
      <c r="E4" s="1238"/>
      <c r="F4" s="1238"/>
      <c r="G4" s="1238"/>
      <c r="H4" s="1238"/>
      <c r="I4" s="1238"/>
      <c r="J4" s="1238"/>
      <c r="K4" s="1238"/>
      <c r="L4" s="1238"/>
      <c r="M4" s="1238"/>
      <c r="N4" s="1238"/>
      <c r="O4" s="1238"/>
      <c r="P4" s="1238"/>
      <c r="Q4" s="1238"/>
      <c r="R4" s="1238"/>
      <c r="S4" s="1238"/>
      <c r="T4" s="1238"/>
      <c r="U4" s="1238"/>
      <c r="V4" s="1238"/>
      <c r="W4" s="1238"/>
      <c r="X4" s="1238"/>
      <c r="Y4" s="1238"/>
      <c r="Z4" s="1238"/>
      <c r="AA4" s="9"/>
      <c r="AB4" s="9"/>
    </row>
    <row r="5" spans="1:54" ht="12.75" thickBot="1">
      <c r="A5" s="9"/>
      <c r="B5" s="1238"/>
      <c r="C5" s="1238"/>
      <c r="D5" s="1238"/>
      <c r="E5" s="1238"/>
      <c r="F5" s="1238"/>
      <c r="G5" s="1238"/>
      <c r="H5" s="1238"/>
      <c r="I5" s="1238"/>
      <c r="J5" s="1238"/>
      <c r="K5" s="1238"/>
      <c r="L5" s="1238"/>
      <c r="M5" s="1238"/>
      <c r="N5" s="1238"/>
      <c r="O5" s="1238"/>
      <c r="P5" s="1238"/>
      <c r="Q5" s="1238"/>
      <c r="R5" s="1238"/>
      <c r="S5" s="1238"/>
      <c r="T5" s="1238"/>
      <c r="U5" s="1238"/>
      <c r="V5" s="1238"/>
      <c r="W5" s="1238"/>
      <c r="X5" s="1238"/>
      <c r="Y5" s="1238"/>
      <c r="Z5" s="1238"/>
      <c r="AA5" s="9"/>
      <c r="AB5" s="9"/>
      <c r="AD5" s="610" t="s">
        <v>645</v>
      </c>
      <c r="AE5" s="610" t="s">
        <v>567</v>
      </c>
      <c r="AF5" s="610" t="s">
        <v>568</v>
      </c>
      <c r="AG5" s="610" t="s">
        <v>569</v>
      </c>
      <c r="AH5" s="610" t="s">
        <v>570</v>
      </c>
      <c r="AI5" s="610" t="s">
        <v>571</v>
      </c>
      <c r="AJ5" s="610" t="s">
        <v>224</v>
      </c>
      <c r="AM5" s="116" t="s">
        <v>645</v>
      </c>
      <c r="AN5" s="238" t="s">
        <v>567</v>
      </c>
      <c r="AO5" s="220" t="s">
        <v>568</v>
      </c>
      <c r="AP5" s="220" t="s">
        <v>569</v>
      </c>
      <c r="AQ5" s="220" t="s">
        <v>570</v>
      </c>
      <c r="AR5" s="220" t="s">
        <v>571</v>
      </c>
      <c r="AS5" s="114" t="s">
        <v>224</v>
      </c>
      <c r="AU5" s="116" t="s">
        <v>645</v>
      </c>
      <c r="AV5" s="220" t="s">
        <v>567</v>
      </c>
      <c r="AW5" s="220" t="s">
        <v>568</v>
      </c>
      <c r="AX5" s="220" t="s">
        <v>569</v>
      </c>
      <c r="AY5" s="220" t="s">
        <v>570</v>
      </c>
      <c r="AZ5" s="220" t="s">
        <v>571</v>
      </c>
      <c r="BA5" s="221" t="s">
        <v>224</v>
      </c>
      <c r="BB5" s="113" t="s">
        <v>150</v>
      </c>
    </row>
    <row r="6" spans="1:54">
      <c r="A6" s="9"/>
      <c r="B6" s="1238"/>
      <c r="C6" s="1238"/>
      <c r="D6" s="1238"/>
      <c r="E6" s="1238"/>
      <c r="F6" s="1238"/>
      <c r="G6" s="1238"/>
      <c r="H6" s="1238"/>
      <c r="I6" s="1238"/>
      <c r="J6" s="1238"/>
      <c r="K6" s="1238"/>
      <c r="L6" s="1238"/>
      <c r="M6" s="1238"/>
      <c r="N6" s="1238"/>
      <c r="O6" s="1238"/>
      <c r="P6" s="1238"/>
      <c r="Q6" s="1238"/>
      <c r="R6" s="1238"/>
      <c r="S6" s="1238"/>
      <c r="T6" s="1238"/>
      <c r="U6" s="1238"/>
      <c r="V6" s="1238"/>
      <c r="W6" s="1238"/>
      <c r="X6" s="1238"/>
      <c r="Y6" s="1238"/>
      <c r="Z6" s="1238"/>
      <c r="AA6" s="9"/>
      <c r="AB6" s="9"/>
      <c r="AD6" s="976" t="s">
        <v>424</v>
      </c>
      <c r="AE6" s="799">
        <f t="shared" ref="AE6:AJ6" si="0">AN18</f>
        <v>1.2687813021702838E-2</v>
      </c>
      <c r="AF6" s="799">
        <f t="shared" si="0"/>
        <v>0.1656093489148581</v>
      </c>
      <c r="AG6" s="799">
        <f t="shared" si="0"/>
        <v>0.13689482470784642</v>
      </c>
      <c r="AH6" s="983">
        <f t="shared" si="0"/>
        <v>0.24774624373956594</v>
      </c>
      <c r="AI6" s="799">
        <f t="shared" si="0"/>
        <v>0.24040066777963273</v>
      </c>
      <c r="AJ6" s="799">
        <f t="shared" si="0"/>
        <v>0.19666110183639399</v>
      </c>
      <c r="AK6" s="773"/>
      <c r="AM6" s="216" t="s">
        <v>151</v>
      </c>
      <c r="AN6" s="222" t="e">
        <f t="shared" ref="AN6:AS6" si="1">+AV6/$BB6</f>
        <v>#DIV/0!</v>
      </c>
      <c r="AO6" s="223" t="e">
        <f t="shared" si="1"/>
        <v>#DIV/0!</v>
      </c>
      <c r="AP6" s="223" t="e">
        <f t="shared" si="1"/>
        <v>#DIV/0!</v>
      </c>
      <c r="AQ6" s="223" t="e">
        <f t="shared" si="1"/>
        <v>#DIV/0!</v>
      </c>
      <c r="AR6" s="223" t="e">
        <f t="shared" si="1"/>
        <v>#DIV/0!</v>
      </c>
      <c r="AS6" s="239" t="e">
        <f t="shared" si="1"/>
        <v>#DIV/0!</v>
      </c>
      <c r="AU6" s="224" t="s">
        <v>151</v>
      </c>
      <c r="AV6" s="225">
        <f>+集計･資料!AG37</f>
        <v>0</v>
      </c>
      <c r="AW6" s="226">
        <f>+集計･資料!AH37</f>
        <v>0</v>
      </c>
      <c r="AX6" s="226">
        <f>+集計･資料!AI37</f>
        <v>0</v>
      </c>
      <c r="AY6" s="226">
        <f>+集計･資料!AJ37</f>
        <v>0</v>
      </c>
      <c r="AZ6" s="226">
        <f>+集計･資料!AK37</f>
        <v>0</v>
      </c>
      <c r="BA6" s="227">
        <f>+集計･資料!AL37</f>
        <v>0</v>
      </c>
      <c r="BB6" s="228">
        <f>+集計･資料!AM37</f>
        <v>0</v>
      </c>
    </row>
    <row r="7" spans="1:54">
      <c r="A7" s="9"/>
      <c r="B7" s="1238"/>
      <c r="C7" s="1238"/>
      <c r="D7" s="1238"/>
      <c r="E7" s="1238"/>
      <c r="F7" s="1238"/>
      <c r="G7" s="1238"/>
      <c r="H7" s="1238"/>
      <c r="I7" s="1238"/>
      <c r="J7" s="1238"/>
      <c r="K7" s="1238"/>
      <c r="L7" s="1238"/>
      <c r="M7" s="1238"/>
      <c r="N7" s="1238"/>
      <c r="O7" s="1238"/>
      <c r="P7" s="1238"/>
      <c r="Q7" s="1238"/>
      <c r="R7" s="1238"/>
      <c r="S7" s="1238"/>
      <c r="T7" s="1238"/>
      <c r="U7" s="1238"/>
      <c r="V7" s="1238"/>
      <c r="W7" s="1238"/>
      <c r="X7" s="1238"/>
      <c r="Y7" s="1238"/>
      <c r="Z7" s="1238"/>
      <c r="AA7" s="9"/>
      <c r="AB7" s="9"/>
      <c r="AD7" s="977" t="s">
        <v>425</v>
      </c>
      <c r="AE7" s="799">
        <f t="shared" ref="AE7:AJ7" si="2">AN17</f>
        <v>1.2663316582914573E-2</v>
      </c>
      <c r="AF7" s="799">
        <f t="shared" si="2"/>
        <v>0.23075376884422111</v>
      </c>
      <c r="AG7" s="799">
        <f t="shared" si="2"/>
        <v>0.21668341708542713</v>
      </c>
      <c r="AH7" s="983">
        <f t="shared" si="2"/>
        <v>0.22693467336683418</v>
      </c>
      <c r="AI7" s="799">
        <f t="shared" si="2"/>
        <v>0.20763819095477387</v>
      </c>
      <c r="AJ7" s="799">
        <f t="shared" si="2"/>
        <v>0.10532663316582914</v>
      </c>
      <c r="AK7" s="773"/>
      <c r="AM7" s="66" t="s">
        <v>630</v>
      </c>
      <c r="AN7" s="143">
        <f t="shared" ref="AN7:AN18" si="3">+AV7/$BB7</f>
        <v>4.3276661514683153E-3</v>
      </c>
      <c r="AO7" s="144">
        <f t="shared" ref="AO7:AO18" si="4">+AW7/$BB7</f>
        <v>0.26831530139103554</v>
      </c>
      <c r="AP7" s="144">
        <f t="shared" ref="AP7:AP18" si="5">+AX7/$BB7</f>
        <v>0.19227202472952087</v>
      </c>
      <c r="AQ7" s="144">
        <f t="shared" ref="AQ7:AQ18" si="6">+AY7/$BB7</f>
        <v>0.19072642967542505</v>
      </c>
      <c r="AR7" s="144">
        <f t="shared" ref="AR7:AR18" si="7">+AZ7/$BB7</f>
        <v>0.22751159196290571</v>
      </c>
      <c r="AS7" s="145">
        <f t="shared" ref="AS7:AS18" si="8">+BA7/$BB7</f>
        <v>0.11684698608964451</v>
      </c>
      <c r="AU7" s="67" t="s">
        <v>630</v>
      </c>
      <c r="AV7" s="167">
        <f>+集計･資料!AG39</f>
        <v>14</v>
      </c>
      <c r="AW7" s="147">
        <f>+集計･資料!AH39</f>
        <v>868</v>
      </c>
      <c r="AX7" s="147">
        <f>+集計･資料!AI39</f>
        <v>622</v>
      </c>
      <c r="AY7" s="147">
        <f>+集計･資料!AJ39</f>
        <v>617</v>
      </c>
      <c r="AZ7" s="147">
        <f>+集計･資料!AK39</f>
        <v>736</v>
      </c>
      <c r="BA7" s="183">
        <f>+集計･資料!AL39</f>
        <v>378</v>
      </c>
      <c r="BB7" s="149">
        <f>+集計･資料!AM39</f>
        <v>3235</v>
      </c>
    </row>
    <row r="8" spans="1:54">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9"/>
      <c r="AD8" s="977" t="s">
        <v>426</v>
      </c>
      <c r="AE8" s="799">
        <f t="shared" ref="AE8:AJ8" si="9">AN16</f>
        <v>1.6722408026755853E-3</v>
      </c>
      <c r="AF8" s="799">
        <f t="shared" si="9"/>
        <v>0.20234113712374582</v>
      </c>
      <c r="AG8" s="799">
        <f t="shared" si="9"/>
        <v>0.19063545150501673</v>
      </c>
      <c r="AH8" s="958">
        <f t="shared" si="9"/>
        <v>0.24749163879598662</v>
      </c>
      <c r="AI8" s="983">
        <f t="shared" si="9"/>
        <v>0.2709030100334448</v>
      </c>
      <c r="AJ8" s="799">
        <f t="shared" si="9"/>
        <v>8.6956521739130432E-2</v>
      </c>
      <c r="AK8" s="773"/>
      <c r="AM8" s="67" t="s">
        <v>631</v>
      </c>
      <c r="AN8" s="143">
        <f t="shared" si="3"/>
        <v>1.1134517002708396E-2</v>
      </c>
      <c r="AO8" s="144">
        <f t="shared" si="4"/>
        <v>0.17845320493529943</v>
      </c>
      <c r="AP8" s="144">
        <f t="shared" si="5"/>
        <v>0.18116160096298525</v>
      </c>
      <c r="AQ8" s="144">
        <f t="shared" si="6"/>
        <v>0.2341257899488414</v>
      </c>
      <c r="AR8" s="144">
        <f t="shared" si="7"/>
        <v>0.23382485705687631</v>
      </c>
      <c r="AS8" s="145">
        <f t="shared" si="8"/>
        <v>0.16130003009328919</v>
      </c>
      <c r="AU8" s="67" t="s">
        <v>631</v>
      </c>
      <c r="AV8" s="167">
        <f>+集計･資料!AG41</f>
        <v>37</v>
      </c>
      <c r="AW8" s="147">
        <f>+集計･資料!AH41</f>
        <v>593</v>
      </c>
      <c r="AX8" s="147">
        <f>+集計･資料!AI41</f>
        <v>602</v>
      </c>
      <c r="AY8" s="147">
        <f>+集計･資料!AJ41</f>
        <v>778</v>
      </c>
      <c r="AZ8" s="147">
        <f>+集計･資料!AK41</f>
        <v>777</v>
      </c>
      <c r="BA8" s="183">
        <f>+集計･資料!AL41</f>
        <v>536</v>
      </c>
      <c r="BB8" s="149">
        <f>+集計･資料!AM41</f>
        <v>3323</v>
      </c>
    </row>
    <row r="9" spans="1:54" ht="12" customHeight="1">
      <c r="A9" s="8"/>
      <c r="B9" s="9"/>
      <c r="C9" s="9"/>
      <c r="D9" s="9"/>
      <c r="E9" s="9"/>
      <c r="F9" s="9"/>
      <c r="G9" s="9"/>
      <c r="H9" s="9"/>
      <c r="I9" s="9"/>
      <c r="J9" s="9"/>
      <c r="K9" s="9"/>
      <c r="L9" s="9"/>
      <c r="M9" s="9"/>
      <c r="N9" s="9"/>
      <c r="O9" s="9"/>
      <c r="P9" s="9"/>
      <c r="Q9" s="9"/>
      <c r="R9" s="9"/>
      <c r="S9" s="9"/>
      <c r="T9" s="9"/>
      <c r="U9" s="9"/>
      <c r="V9" s="9"/>
      <c r="W9" s="9"/>
      <c r="X9" s="9"/>
      <c r="Y9" s="9"/>
      <c r="Z9" s="9"/>
      <c r="AA9" s="10"/>
      <c r="AB9" s="9"/>
      <c r="AD9" s="977" t="s">
        <v>427</v>
      </c>
      <c r="AE9" s="799">
        <f t="shared" ref="AE9:AJ9" si="10">AN15</f>
        <v>5.6795131845841784E-3</v>
      </c>
      <c r="AF9" s="799">
        <f t="shared" si="10"/>
        <v>8.356997971602434E-2</v>
      </c>
      <c r="AG9" s="799">
        <f t="shared" si="10"/>
        <v>0.12413793103448276</v>
      </c>
      <c r="AH9" s="1092">
        <f t="shared" si="10"/>
        <v>0.23853955375253549</v>
      </c>
      <c r="AI9" s="983">
        <f t="shared" si="10"/>
        <v>0.39432048681541582</v>
      </c>
      <c r="AJ9" s="1092">
        <f t="shared" si="10"/>
        <v>0.15375253549695742</v>
      </c>
      <c r="AK9" s="773"/>
      <c r="AM9" s="67" t="s">
        <v>629</v>
      </c>
      <c r="AN9" s="143">
        <f t="shared" si="3"/>
        <v>0</v>
      </c>
      <c r="AO9" s="144">
        <f t="shared" si="4"/>
        <v>0.18211920529801323</v>
      </c>
      <c r="AP9" s="144">
        <f t="shared" si="5"/>
        <v>0.17549668874172186</v>
      </c>
      <c r="AQ9" s="144">
        <f t="shared" si="6"/>
        <v>0.22406181015452539</v>
      </c>
      <c r="AR9" s="144">
        <f t="shared" si="7"/>
        <v>0.22847682119205298</v>
      </c>
      <c r="AS9" s="145">
        <f t="shared" si="8"/>
        <v>0.18984547461368653</v>
      </c>
      <c r="AU9" s="67" t="s">
        <v>629</v>
      </c>
      <c r="AV9" s="167">
        <f>+集計･資料!AG43</f>
        <v>0</v>
      </c>
      <c r="AW9" s="147">
        <f>+集計･資料!AH43</f>
        <v>165</v>
      </c>
      <c r="AX9" s="147">
        <f>+集計･資料!AI43</f>
        <v>159</v>
      </c>
      <c r="AY9" s="147">
        <f>+集計･資料!AJ43</f>
        <v>203</v>
      </c>
      <c r="AZ9" s="147">
        <f>+集計･資料!AK43</f>
        <v>207</v>
      </c>
      <c r="BA9" s="183">
        <f>+集計･資料!AL43</f>
        <v>172</v>
      </c>
      <c r="BB9" s="149">
        <f>+集計･資料!AM43</f>
        <v>906</v>
      </c>
    </row>
    <row r="10" spans="1:54">
      <c r="A10" s="8"/>
      <c r="B10" s="9"/>
      <c r="C10" s="9"/>
      <c r="D10" s="9"/>
      <c r="E10" s="9"/>
      <c r="F10" s="9"/>
      <c r="G10" s="9"/>
      <c r="H10" s="9"/>
      <c r="I10" s="9"/>
      <c r="J10" s="9"/>
      <c r="K10" s="9"/>
      <c r="L10" s="9"/>
      <c r="M10" s="9"/>
      <c r="N10" s="9"/>
      <c r="O10" s="9"/>
      <c r="P10" s="9"/>
      <c r="Q10" s="9"/>
      <c r="R10" s="9"/>
      <c r="S10" s="9"/>
      <c r="T10" s="9"/>
      <c r="U10" s="9"/>
      <c r="V10" s="9"/>
      <c r="W10" s="9"/>
      <c r="X10" s="9"/>
      <c r="Y10" s="9"/>
      <c r="Z10" s="9"/>
      <c r="AA10" s="10"/>
      <c r="AB10" s="9"/>
      <c r="AD10" s="976" t="s">
        <v>428</v>
      </c>
      <c r="AE10" s="799">
        <f t="shared" ref="AE10:AJ10" si="11">AN14</f>
        <v>6.7536096879366554E-3</v>
      </c>
      <c r="AF10" s="799">
        <f t="shared" si="11"/>
        <v>0.19003260363297625</v>
      </c>
      <c r="AG10" s="799">
        <f t="shared" si="11"/>
        <v>0.21029343269678621</v>
      </c>
      <c r="AH10" s="799">
        <f t="shared" si="11"/>
        <v>0.23125291103865858</v>
      </c>
      <c r="AI10" s="983">
        <f t="shared" si="11"/>
        <v>0.24359571495109456</v>
      </c>
      <c r="AJ10" s="799">
        <f t="shared" si="11"/>
        <v>0.11807172799254774</v>
      </c>
      <c r="AK10" s="773"/>
      <c r="AM10" s="67" t="s">
        <v>628</v>
      </c>
      <c r="AN10" s="143">
        <f t="shared" si="3"/>
        <v>2.8129395218002813E-3</v>
      </c>
      <c r="AO10" s="144">
        <f t="shared" si="4"/>
        <v>0.18368495077355837</v>
      </c>
      <c r="AP10" s="144">
        <f t="shared" si="5"/>
        <v>0.17102672292545709</v>
      </c>
      <c r="AQ10" s="144">
        <f t="shared" si="6"/>
        <v>0.23938115330520393</v>
      </c>
      <c r="AR10" s="144">
        <f t="shared" si="7"/>
        <v>0.26666666666666666</v>
      </c>
      <c r="AS10" s="145">
        <f t="shared" si="8"/>
        <v>0.13642756680731363</v>
      </c>
      <c r="AU10" s="67" t="s">
        <v>628</v>
      </c>
      <c r="AV10" s="167">
        <f>+集計･資料!AG45</f>
        <v>10</v>
      </c>
      <c r="AW10" s="147">
        <f>+集計･資料!AH45</f>
        <v>653</v>
      </c>
      <c r="AX10" s="147">
        <f>+集計･資料!AI45</f>
        <v>608</v>
      </c>
      <c r="AY10" s="147">
        <f>+集計･資料!AJ45</f>
        <v>851</v>
      </c>
      <c r="AZ10" s="147">
        <f>+集計･資料!AK45</f>
        <v>948</v>
      </c>
      <c r="BA10" s="183">
        <f>+集計･資料!AL45</f>
        <v>485</v>
      </c>
      <c r="BB10" s="149">
        <f>+集計･資料!AM45</f>
        <v>3555</v>
      </c>
    </row>
    <row r="11" spans="1:54" ht="13.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10"/>
      <c r="AB11" s="9"/>
      <c r="AD11" s="976" t="s">
        <v>429</v>
      </c>
      <c r="AE11" s="958">
        <f t="shared" ref="AE11:AJ11" si="12">AN13</f>
        <v>7.1090047393364926E-3</v>
      </c>
      <c r="AF11" s="958">
        <f t="shared" si="12"/>
        <v>0.1895734597156398</v>
      </c>
      <c r="AG11" s="799">
        <f t="shared" si="12"/>
        <v>0.24407582938388625</v>
      </c>
      <c r="AH11" s="958">
        <f t="shared" si="12"/>
        <v>0.22985781990521326</v>
      </c>
      <c r="AI11" s="983">
        <f t="shared" si="12"/>
        <v>0.25355450236966826</v>
      </c>
      <c r="AJ11" s="958">
        <f t="shared" si="12"/>
        <v>7.582938388625593E-2</v>
      </c>
      <c r="AK11" s="773"/>
      <c r="AM11" s="67" t="s">
        <v>627</v>
      </c>
      <c r="AN11" s="143">
        <f t="shared" si="3"/>
        <v>6.1349693251533744E-3</v>
      </c>
      <c r="AO11" s="144">
        <f t="shared" si="4"/>
        <v>0.15950920245398773</v>
      </c>
      <c r="AP11" s="144">
        <f t="shared" si="5"/>
        <v>0.15950920245398773</v>
      </c>
      <c r="AQ11" s="144">
        <f t="shared" si="6"/>
        <v>0.2822085889570552</v>
      </c>
      <c r="AR11" s="144">
        <f t="shared" si="7"/>
        <v>0.25766871165644173</v>
      </c>
      <c r="AS11" s="145">
        <f t="shared" si="8"/>
        <v>0.13496932515337423</v>
      </c>
      <c r="AU11" s="67" t="s">
        <v>627</v>
      </c>
      <c r="AV11" s="167">
        <f>+集計･資料!AG47</f>
        <v>1</v>
      </c>
      <c r="AW11" s="147">
        <f>+集計･資料!AH47</f>
        <v>26</v>
      </c>
      <c r="AX11" s="147">
        <f>+集計･資料!AI47</f>
        <v>26</v>
      </c>
      <c r="AY11" s="147">
        <f>+集計･資料!AJ47</f>
        <v>46</v>
      </c>
      <c r="AZ11" s="147">
        <f>+集計･資料!AK47</f>
        <v>42</v>
      </c>
      <c r="BA11" s="183">
        <f>+集計･資料!AL47</f>
        <v>22</v>
      </c>
      <c r="BB11" s="149">
        <f>+集計･資料!AM47</f>
        <v>163</v>
      </c>
    </row>
    <row r="12" spans="1:54" ht="12" customHeight="1">
      <c r="A12" s="8"/>
      <c r="B12" s="9"/>
      <c r="C12" s="9"/>
      <c r="D12" s="9"/>
      <c r="E12" s="9"/>
      <c r="F12" s="9"/>
      <c r="G12" s="9"/>
      <c r="H12" s="9"/>
      <c r="I12" s="9"/>
      <c r="J12" s="9"/>
      <c r="K12" s="9"/>
      <c r="L12" s="9"/>
      <c r="M12" s="9"/>
      <c r="N12" s="9"/>
      <c r="O12" s="9"/>
      <c r="P12" s="9"/>
      <c r="Q12" s="9"/>
      <c r="R12" s="9"/>
      <c r="S12" s="9"/>
      <c r="T12" s="9"/>
      <c r="U12" s="9"/>
      <c r="V12" s="9"/>
      <c r="W12" s="9"/>
      <c r="X12" s="9"/>
      <c r="Y12" s="9"/>
      <c r="Z12" s="9"/>
      <c r="AA12" s="10"/>
      <c r="AB12" s="9"/>
      <c r="AD12" s="976" t="s">
        <v>430</v>
      </c>
      <c r="AE12" s="799">
        <f t="shared" ref="AE12:AJ12" si="13">AN12</f>
        <v>0</v>
      </c>
      <c r="AF12" s="799">
        <f t="shared" si="13"/>
        <v>0.14285714285714285</v>
      </c>
      <c r="AG12" s="799">
        <f t="shared" si="13"/>
        <v>0.17582417582417584</v>
      </c>
      <c r="AH12" s="799">
        <f t="shared" si="13"/>
        <v>0.15384615384615385</v>
      </c>
      <c r="AI12" s="983">
        <f t="shared" si="13"/>
        <v>0.23076923076923078</v>
      </c>
      <c r="AJ12" s="799">
        <f t="shared" si="13"/>
        <v>0.2967032967032967</v>
      </c>
      <c r="AK12" s="773"/>
      <c r="AM12" s="67" t="s">
        <v>632</v>
      </c>
      <c r="AN12" s="143">
        <f t="shared" si="3"/>
        <v>0</v>
      </c>
      <c r="AO12" s="144">
        <f t="shared" si="4"/>
        <v>0.14285714285714285</v>
      </c>
      <c r="AP12" s="144">
        <f t="shared" si="5"/>
        <v>0.17582417582417584</v>
      </c>
      <c r="AQ12" s="144">
        <f t="shared" si="6"/>
        <v>0.15384615384615385</v>
      </c>
      <c r="AR12" s="144">
        <f t="shared" si="7"/>
        <v>0.23076923076923078</v>
      </c>
      <c r="AS12" s="145">
        <f t="shared" si="8"/>
        <v>0.2967032967032967</v>
      </c>
      <c r="AU12" s="67" t="s">
        <v>632</v>
      </c>
      <c r="AV12" s="167">
        <f>+集計･資料!AG49</f>
        <v>0</v>
      </c>
      <c r="AW12" s="147">
        <f>+集計･資料!AH49</f>
        <v>13</v>
      </c>
      <c r="AX12" s="147">
        <f>+集計･資料!AI49</f>
        <v>16</v>
      </c>
      <c r="AY12" s="147">
        <f>+集計･資料!AJ49</f>
        <v>14</v>
      </c>
      <c r="AZ12" s="147">
        <f>+集計･資料!AK49</f>
        <v>21</v>
      </c>
      <c r="BA12" s="183">
        <f>+集計･資料!AL49</f>
        <v>27</v>
      </c>
      <c r="BB12" s="149">
        <f>+集計･資料!AM49</f>
        <v>91</v>
      </c>
    </row>
    <row r="13" spans="1:54">
      <c r="A13" s="8"/>
      <c r="B13" s="9"/>
      <c r="C13" s="9"/>
      <c r="D13" s="9"/>
      <c r="E13" s="9"/>
      <c r="F13" s="9"/>
      <c r="G13" s="9"/>
      <c r="H13" s="9"/>
      <c r="I13" s="9"/>
      <c r="J13" s="9"/>
      <c r="K13" s="9"/>
      <c r="L13" s="9"/>
      <c r="M13" s="9"/>
      <c r="N13" s="9"/>
      <c r="O13" s="9"/>
      <c r="P13" s="9"/>
      <c r="Q13" s="9"/>
      <c r="R13" s="9"/>
      <c r="S13" s="9"/>
      <c r="T13" s="9"/>
      <c r="U13" s="9"/>
      <c r="V13" s="9"/>
      <c r="W13" s="9"/>
      <c r="X13" s="9"/>
      <c r="Y13" s="9"/>
      <c r="Z13" s="9"/>
      <c r="AA13" s="10"/>
      <c r="AB13" s="9"/>
      <c r="AD13" s="784" t="s">
        <v>431</v>
      </c>
      <c r="AE13" s="799">
        <f t="shared" ref="AE13:AJ13" si="14">AN11</f>
        <v>6.1349693251533744E-3</v>
      </c>
      <c r="AF13" s="958">
        <f t="shared" si="14"/>
        <v>0.15950920245398773</v>
      </c>
      <c r="AG13" s="799">
        <f t="shared" si="14"/>
        <v>0.15950920245398773</v>
      </c>
      <c r="AH13" s="983">
        <f t="shared" si="14"/>
        <v>0.2822085889570552</v>
      </c>
      <c r="AI13" s="799">
        <f t="shared" si="14"/>
        <v>0.25766871165644173</v>
      </c>
      <c r="AJ13" s="799">
        <f t="shared" si="14"/>
        <v>0.13496932515337423</v>
      </c>
      <c r="AK13" s="773"/>
      <c r="AM13" s="67" t="s">
        <v>626</v>
      </c>
      <c r="AN13" s="143">
        <f t="shared" si="3"/>
        <v>7.1090047393364926E-3</v>
      </c>
      <c r="AO13" s="144">
        <f t="shared" si="4"/>
        <v>0.1895734597156398</v>
      </c>
      <c r="AP13" s="144">
        <f t="shared" si="5"/>
        <v>0.24407582938388625</v>
      </c>
      <c r="AQ13" s="144">
        <f t="shared" si="6"/>
        <v>0.22985781990521326</v>
      </c>
      <c r="AR13" s="144">
        <f t="shared" si="7"/>
        <v>0.25355450236966826</v>
      </c>
      <c r="AS13" s="145">
        <f t="shared" si="8"/>
        <v>7.582938388625593E-2</v>
      </c>
      <c r="AU13" s="67" t="s">
        <v>626</v>
      </c>
      <c r="AV13" s="167">
        <f>+集計･資料!AG51</f>
        <v>3</v>
      </c>
      <c r="AW13" s="147">
        <f>+集計･資料!AH51</f>
        <v>80</v>
      </c>
      <c r="AX13" s="147">
        <f>+集計･資料!AI51</f>
        <v>103</v>
      </c>
      <c r="AY13" s="147">
        <f>+集計･資料!AJ51</f>
        <v>97</v>
      </c>
      <c r="AZ13" s="147">
        <f>+集計･資料!AK51</f>
        <v>107</v>
      </c>
      <c r="BA13" s="183">
        <f>+集計･資料!AL51</f>
        <v>32</v>
      </c>
      <c r="BB13" s="149">
        <f>+集計･資料!AM51</f>
        <v>422</v>
      </c>
    </row>
    <row r="14" spans="1:54">
      <c r="A14" s="8"/>
      <c r="B14" s="9"/>
      <c r="C14" s="9"/>
      <c r="D14" s="9"/>
      <c r="E14" s="9"/>
      <c r="F14" s="9"/>
      <c r="G14" s="9"/>
      <c r="H14" s="9"/>
      <c r="I14" s="9"/>
      <c r="J14" s="9"/>
      <c r="K14" s="9"/>
      <c r="L14" s="9"/>
      <c r="M14" s="9"/>
      <c r="N14" s="9"/>
      <c r="O14" s="9"/>
      <c r="P14" s="9"/>
      <c r="Q14" s="9"/>
      <c r="R14" s="9"/>
      <c r="S14" s="9"/>
      <c r="T14" s="9"/>
      <c r="U14" s="9"/>
      <c r="V14" s="9"/>
      <c r="W14" s="9"/>
      <c r="X14" s="9"/>
      <c r="Y14" s="9"/>
      <c r="Z14" s="9"/>
      <c r="AA14" s="10"/>
      <c r="AB14" s="9"/>
      <c r="AD14" s="611" t="s">
        <v>432</v>
      </c>
      <c r="AE14" s="799">
        <f t="shared" ref="AE14:AJ14" si="15">AN10</f>
        <v>2.8129395218002813E-3</v>
      </c>
      <c r="AF14" s="799">
        <f t="shared" si="15"/>
        <v>0.18368495077355837</v>
      </c>
      <c r="AG14" s="799">
        <f t="shared" si="15"/>
        <v>0.17102672292545709</v>
      </c>
      <c r="AH14" s="799">
        <f t="shared" si="15"/>
        <v>0.23938115330520393</v>
      </c>
      <c r="AI14" s="983">
        <f t="shared" si="15"/>
        <v>0.26666666666666666</v>
      </c>
      <c r="AJ14" s="799">
        <f t="shared" si="15"/>
        <v>0.13642756680731363</v>
      </c>
      <c r="AK14" s="773"/>
      <c r="AM14" s="67" t="s">
        <v>625</v>
      </c>
      <c r="AN14" s="143">
        <f t="shared" si="3"/>
        <v>6.7536096879366554E-3</v>
      </c>
      <c r="AO14" s="144">
        <f t="shared" si="4"/>
        <v>0.19003260363297625</v>
      </c>
      <c r="AP14" s="144">
        <f t="shared" si="5"/>
        <v>0.21029343269678621</v>
      </c>
      <c r="AQ14" s="144">
        <f t="shared" si="6"/>
        <v>0.23125291103865858</v>
      </c>
      <c r="AR14" s="144">
        <f t="shared" si="7"/>
        <v>0.24359571495109456</v>
      </c>
      <c r="AS14" s="145">
        <f t="shared" si="8"/>
        <v>0.11807172799254774</v>
      </c>
      <c r="AU14" s="67" t="s">
        <v>625</v>
      </c>
      <c r="AV14" s="167">
        <f>+集計･資料!AG53</f>
        <v>29</v>
      </c>
      <c r="AW14" s="147">
        <f>+集計･資料!AH53</f>
        <v>816</v>
      </c>
      <c r="AX14" s="147">
        <f>+集計･資料!AI53</f>
        <v>903</v>
      </c>
      <c r="AY14" s="147">
        <f>+集計･資料!AJ53</f>
        <v>993</v>
      </c>
      <c r="AZ14" s="147">
        <f>+集計･資料!AK53</f>
        <v>1046</v>
      </c>
      <c r="BA14" s="183">
        <f>+集計･資料!AL53</f>
        <v>507</v>
      </c>
      <c r="BB14" s="149">
        <f>+集計･資料!AM53</f>
        <v>4294</v>
      </c>
    </row>
    <row r="15" spans="1:54">
      <c r="A15" s="8"/>
      <c r="B15" s="9"/>
      <c r="C15" s="9"/>
      <c r="D15" s="9"/>
      <c r="E15" s="9"/>
      <c r="F15" s="9"/>
      <c r="G15" s="9"/>
      <c r="H15" s="9"/>
      <c r="I15" s="9"/>
      <c r="J15" s="9"/>
      <c r="K15" s="9"/>
      <c r="L15" s="9"/>
      <c r="M15" s="9"/>
      <c r="N15" s="9"/>
      <c r="O15" s="9"/>
      <c r="P15" s="9"/>
      <c r="Q15" s="9"/>
      <c r="R15" s="9"/>
      <c r="S15" s="9"/>
      <c r="T15" s="9"/>
      <c r="U15" s="9"/>
      <c r="V15" s="9"/>
      <c r="W15" s="9"/>
      <c r="X15" s="9"/>
      <c r="Y15" s="9"/>
      <c r="Z15" s="9"/>
      <c r="AA15" s="10"/>
      <c r="AB15" s="9"/>
      <c r="AD15" s="611" t="s">
        <v>433</v>
      </c>
      <c r="AE15" s="799">
        <f t="shared" ref="AE15:AJ15" si="16">AN9</f>
        <v>0</v>
      </c>
      <c r="AF15" s="799">
        <f t="shared" si="16"/>
        <v>0.18211920529801323</v>
      </c>
      <c r="AG15" s="799">
        <f t="shared" si="16"/>
        <v>0.17549668874172186</v>
      </c>
      <c r="AH15" s="958">
        <f t="shared" si="16"/>
        <v>0.22406181015452539</v>
      </c>
      <c r="AI15" s="983">
        <f t="shared" si="16"/>
        <v>0.22847682119205298</v>
      </c>
      <c r="AJ15" s="958">
        <f t="shared" si="16"/>
        <v>0.18984547461368653</v>
      </c>
      <c r="AK15" s="773"/>
      <c r="AM15" s="67" t="s">
        <v>624</v>
      </c>
      <c r="AN15" s="143">
        <f t="shared" si="3"/>
        <v>5.6795131845841784E-3</v>
      </c>
      <c r="AO15" s="144">
        <f t="shared" si="4"/>
        <v>8.356997971602434E-2</v>
      </c>
      <c r="AP15" s="144">
        <f t="shared" si="5"/>
        <v>0.12413793103448276</v>
      </c>
      <c r="AQ15" s="144">
        <f t="shared" si="6"/>
        <v>0.23853955375253549</v>
      </c>
      <c r="AR15" s="144">
        <f t="shared" si="7"/>
        <v>0.39432048681541582</v>
      </c>
      <c r="AS15" s="145">
        <f t="shared" si="8"/>
        <v>0.15375253549695742</v>
      </c>
      <c r="AU15" s="67" t="s">
        <v>624</v>
      </c>
      <c r="AV15" s="167">
        <f>+集計･資料!AG55</f>
        <v>14</v>
      </c>
      <c r="AW15" s="147">
        <f>+集計･資料!AH55</f>
        <v>206</v>
      </c>
      <c r="AX15" s="147">
        <f>+集計･資料!AI55</f>
        <v>306</v>
      </c>
      <c r="AY15" s="147">
        <f>+集計･資料!AJ55</f>
        <v>588</v>
      </c>
      <c r="AZ15" s="147">
        <f>+集計･資料!AK55</f>
        <v>972</v>
      </c>
      <c r="BA15" s="183">
        <f>+集計･資料!AL55</f>
        <v>379</v>
      </c>
      <c r="BB15" s="149">
        <f>+集計･資料!AM55</f>
        <v>2465</v>
      </c>
    </row>
    <row r="16" spans="1:54">
      <c r="A16" s="8"/>
      <c r="B16" s="9"/>
      <c r="C16" s="9"/>
      <c r="D16" s="9"/>
      <c r="E16" s="9"/>
      <c r="F16" s="9"/>
      <c r="G16" s="9"/>
      <c r="H16" s="9"/>
      <c r="I16" s="9"/>
      <c r="J16" s="9"/>
      <c r="K16" s="9"/>
      <c r="L16" s="9"/>
      <c r="M16" s="9"/>
      <c r="N16" s="9"/>
      <c r="O16" s="9"/>
      <c r="P16" s="9"/>
      <c r="Q16" s="9"/>
      <c r="R16" s="9"/>
      <c r="S16" s="9"/>
      <c r="T16" s="9"/>
      <c r="U16" s="9"/>
      <c r="V16" s="9"/>
      <c r="W16" s="9"/>
      <c r="X16" s="9"/>
      <c r="Y16" s="9"/>
      <c r="Z16" s="9"/>
      <c r="AA16" s="10"/>
      <c r="AB16" s="9"/>
      <c r="AD16" s="611" t="s">
        <v>434</v>
      </c>
      <c r="AE16" s="799">
        <f t="shared" ref="AE16:AJ16" si="17">AN8</f>
        <v>1.1134517002708396E-2</v>
      </c>
      <c r="AF16" s="799">
        <f t="shared" si="17"/>
        <v>0.17845320493529943</v>
      </c>
      <c r="AG16" s="799">
        <f t="shared" si="17"/>
        <v>0.18116160096298525</v>
      </c>
      <c r="AH16" s="983">
        <f t="shared" si="17"/>
        <v>0.2341257899488414</v>
      </c>
      <c r="AI16" s="983">
        <f t="shared" si="17"/>
        <v>0.23382485705687631</v>
      </c>
      <c r="AJ16" s="799">
        <f t="shared" si="17"/>
        <v>0.16130003009328919</v>
      </c>
      <c r="AK16" s="773"/>
      <c r="AM16" s="67" t="s">
        <v>623</v>
      </c>
      <c r="AN16" s="143">
        <f t="shared" si="3"/>
        <v>1.6722408026755853E-3</v>
      </c>
      <c r="AO16" s="144">
        <f t="shared" si="4"/>
        <v>0.20234113712374582</v>
      </c>
      <c r="AP16" s="144">
        <f t="shared" si="5"/>
        <v>0.19063545150501673</v>
      </c>
      <c r="AQ16" s="144">
        <f t="shared" si="6"/>
        <v>0.24749163879598662</v>
      </c>
      <c r="AR16" s="144">
        <f t="shared" si="7"/>
        <v>0.2709030100334448</v>
      </c>
      <c r="AS16" s="145">
        <f t="shared" si="8"/>
        <v>8.6956521739130432E-2</v>
      </c>
      <c r="AU16" s="67" t="s">
        <v>623</v>
      </c>
      <c r="AV16" s="167">
        <f>+集計･資料!AG57</f>
        <v>1</v>
      </c>
      <c r="AW16" s="147">
        <f>+集計･資料!AH57</f>
        <v>121</v>
      </c>
      <c r="AX16" s="147">
        <f>+集計･資料!AI57</f>
        <v>114</v>
      </c>
      <c r="AY16" s="147">
        <f>+集計･資料!AJ57</f>
        <v>148</v>
      </c>
      <c r="AZ16" s="147">
        <f>+集計･資料!AK57</f>
        <v>162</v>
      </c>
      <c r="BA16" s="183">
        <f>+集計･資料!AL57</f>
        <v>52</v>
      </c>
      <c r="BB16" s="149">
        <f>+集計･資料!AM57</f>
        <v>598</v>
      </c>
    </row>
    <row r="17" spans="1:54">
      <c r="A17" s="8"/>
      <c r="B17" s="9"/>
      <c r="C17" s="9"/>
      <c r="D17" s="9"/>
      <c r="E17" s="9"/>
      <c r="F17" s="9"/>
      <c r="G17" s="9"/>
      <c r="H17" s="9"/>
      <c r="I17" s="9"/>
      <c r="J17" s="9"/>
      <c r="K17" s="9"/>
      <c r="L17" s="9"/>
      <c r="M17" s="9"/>
      <c r="N17" s="9"/>
      <c r="O17" s="9"/>
      <c r="P17" s="9"/>
      <c r="Q17" s="9"/>
      <c r="R17" s="9"/>
      <c r="S17" s="9"/>
      <c r="T17" s="9"/>
      <c r="U17" s="9"/>
      <c r="V17" s="9"/>
      <c r="W17" s="9"/>
      <c r="X17" s="9"/>
      <c r="Y17" s="9"/>
      <c r="Z17" s="9"/>
      <c r="AA17" s="10"/>
      <c r="AB17" s="9"/>
      <c r="AD17" s="784" t="s">
        <v>435</v>
      </c>
      <c r="AE17" s="799">
        <f t="shared" ref="AE17:AJ17" si="18">AN7</f>
        <v>4.3276661514683153E-3</v>
      </c>
      <c r="AF17" s="983">
        <f t="shared" si="18"/>
        <v>0.26831530139103554</v>
      </c>
      <c r="AG17" s="799">
        <f t="shared" si="18"/>
        <v>0.19227202472952087</v>
      </c>
      <c r="AH17" s="799">
        <f t="shared" si="18"/>
        <v>0.19072642967542505</v>
      </c>
      <c r="AI17" s="799">
        <f t="shared" si="18"/>
        <v>0.22751159196290571</v>
      </c>
      <c r="AJ17" s="799">
        <f t="shared" si="18"/>
        <v>0.11684698608964451</v>
      </c>
      <c r="AK17" s="773"/>
      <c r="AM17" s="67" t="s">
        <v>633</v>
      </c>
      <c r="AN17" s="143">
        <f t="shared" si="3"/>
        <v>1.2663316582914573E-2</v>
      </c>
      <c r="AO17" s="144">
        <f t="shared" si="4"/>
        <v>0.23075376884422111</v>
      </c>
      <c r="AP17" s="144">
        <f t="shared" si="5"/>
        <v>0.21668341708542713</v>
      </c>
      <c r="AQ17" s="144">
        <f t="shared" si="6"/>
        <v>0.22693467336683418</v>
      </c>
      <c r="AR17" s="144">
        <f t="shared" si="7"/>
        <v>0.20763819095477387</v>
      </c>
      <c r="AS17" s="145">
        <f t="shared" si="8"/>
        <v>0.10532663316582914</v>
      </c>
      <c r="AU17" s="67" t="s">
        <v>633</v>
      </c>
      <c r="AV17" s="167">
        <f>+集計･資料!AG59</f>
        <v>63</v>
      </c>
      <c r="AW17" s="147">
        <f>+集計･資料!AH59</f>
        <v>1148</v>
      </c>
      <c r="AX17" s="147">
        <f>+集計･資料!AI59</f>
        <v>1078</v>
      </c>
      <c r="AY17" s="147">
        <f>+集計･資料!AJ59</f>
        <v>1129</v>
      </c>
      <c r="AZ17" s="147">
        <f>+集計･資料!AK59</f>
        <v>1033</v>
      </c>
      <c r="BA17" s="183">
        <f>+集計･資料!AL59</f>
        <v>524</v>
      </c>
      <c r="BB17" s="149">
        <f>+集計･資料!AM59</f>
        <v>4975</v>
      </c>
    </row>
    <row r="18" spans="1:54" ht="12.75" thickBot="1">
      <c r="A18" s="8"/>
      <c r="B18" s="9"/>
      <c r="C18" s="9"/>
      <c r="D18" s="9"/>
      <c r="E18" s="9"/>
      <c r="F18" s="9"/>
      <c r="G18" s="9"/>
      <c r="H18" s="9"/>
      <c r="I18" s="9"/>
      <c r="J18" s="9"/>
      <c r="K18" s="9"/>
      <c r="L18" s="9"/>
      <c r="M18" s="9"/>
      <c r="N18" s="9"/>
      <c r="O18" s="9"/>
      <c r="P18" s="9"/>
      <c r="Q18" s="9"/>
      <c r="R18" s="9"/>
      <c r="S18" s="9"/>
      <c r="T18" s="9"/>
      <c r="U18" s="9"/>
      <c r="V18" s="9"/>
      <c r="W18" s="9"/>
      <c r="X18" s="9"/>
      <c r="Y18" s="9"/>
      <c r="Z18" s="9"/>
      <c r="AA18" s="10"/>
      <c r="AB18" s="9"/>
      <c r="AD18" s="611" t="s">
        <v>74</v>
      </c>
      <c r="AE18" s="799" t="e">
        <f t="shared" ref="AE18:AJ18" si="19">AN6</f>
        <v>#DIV/0!</v>
      </c>
      <c r="AF18" s="799" t="e">
        <f t="shared" si="19"/>
        <v>#DIV/0!</v>
      </c>
      <c r="AG18" s="799" t="e">
        <f t="shared" si="19"/>
        <v>#DIV/0!</v>
      </c>
      <c r="AH18" s="780" t="e">
        <f t="shared" si="19"/>
        <v>#DIV/0!</v>
      </c>
      <c r="AI18" s="780" t="e">
        <f t="shared" si="19"/>
        <v>#DIV/0!</v>
      </c>
      <c r="AJ18" s="780" t="e">
        <f t="shared" si="19"/>
        <v>#DIV/0!</v>
      </c>
      <c r="AM18" s="68" t="s">
        <v>634</v>
      </c>
      <c r="AN18" s="229">
        <f t="shared" si="3"/>
        <v>1.2687813021702838E-2</v>
      </c>
      <c r="AO18" s="230">
        <f t="shared" si="4"/>
        <v>0.1656093489148581</v>
      </c>
      <c r="AP18" s="230">
        <f t="shared" si="5"/>
        <v>0.13689482470784642</v>
      </c>
      <c r="AQ18" s="230">
        <f t="shared" si="6"/>
        <v>0.24774624373956594</v>
      </c>
      <c r="AR18" s="230">
        <f t="shared" si="7"/>
        <v>0.24040066777963273</v>
      </c>
      <c r="AS18" s="240">
        <f t="shared" si="8"/>
        <v>0.19666110183639399</v>
      </c>
      <c r="AU18" s="68" t="s">
        <v>634</v>
      </c>
      <c r="AV18" s="172">
        <f>+集計･資料!AG61</f>
        <v>38</v>
      </c>
      <c r="AW18" s="154">
        <f>+集計･資料!AH61</f>
        <v>496</v>
      </c>
      <c r="AX18" s="154">
        <f>+集計･資料!AI61</f>
        <v>410</v>
      </c>
      <c r="AY18" s="154">
        <f>+集計･資料!AJ61</f>
        <v>742</v>
      </c>
      <c r="AZ18" s="154">
        <f>+集計･資料!AK61</f>
        <v>720</v>
      </c>
      <c r="BA18" s="187">
        <f>+集計･資料!AL61</f>
        <v>589</v>
      </c>
      <c r="BB18" s="156">
        <f>+集計･資料!AM61</f>
        <v>2995</v>
      </c>
    </row>
    <row r="19" spans="1:54" ht="13.5" thickTop="1" thickBot="1">
      <c r="A19" s="8"/>
      <c r="B19" s="9"/>
      <c r="C19" s="9"/>
      <c r="D19" s="9"/>
      <c r="E19" s="9"/>
      <c r="F19" s="9"/>
      <c r="G19" s="9"/>
      <c r="H19" s="9"/>
      <c r="I19" s="9"/>
      <c r="J19" s="9"/>
      <c r="K19" s="9"/>
      <c r="L19" s="9"/>
      <c r="M19" s="9"/>
      <c r="N19" s="9"/>
      <c r="O19" s="9"/>
      <c r="P19" s="9"/>
      <c r="Q19" s="9"/>
      <c r="R19" s="9"/>
      <c r="S19" s="9"/>
      <c r="T19" s="9"/>
      <c r="U19" s="9"/>
      <c r="V19" s="9"/>
      <c r="W19" s="9"/>
      <c r="X19" s="9"/>
      <c r="Y19" s="9"/>
      <c r="Z19" s="9"/>
      <c r="AA19" s="10"/>
      <c r="AB19" s="9"/>
      <c r="AD19" s="610" t="s">
        <v>160</v>
      </c>
      <c r="AE19" s="800">
        <f t="shared" ref="AE19:AJ19" si="20">AN19</f>
        <v>7.7714454888609284E-3</v>
      </c>
      <c r="AF19" s="800">
        <f t="shared" si="20"/>
        <v>0.19188068980830433</v>
      </c>
      <c r="AG19" s="800">
        <f t="shared" si="20"/>
        <v>0.18307305158759529</v>
      </c>
      <c r="AH19" s="800">
        <f t="shared" si="20"/>
        <v>0.22966471763748056</v>
      </c>
      <c r="AI19" s="800">
        <f t="shared" si="20"/>
        <v>0.2505736066908445</v>
      </c>
      <c r="AJ19" s="800">
        <f t="shared" si="20"/>
        <v>0.13703648878691438</v>
      </c>
      <c r="AM19" s="111" t="s">
        <v>160</v>
      </c>
      <c r="AN19" s="411">
        <f t="shared" ref="AN19:AS19" si="21">+AV19/$BB19</f>
        <v>7.7714454888609284E-3</v>
      </c>
      <c r="AO19" s="401">
        <f t="shared" si="21"/>
        <v>0.19188068980830433</v>
      </c>
      <c r="AP19" s="401">
        <f t="shared" si="21"/>
        <v>0.18307305158759529</v>
      </c>
      <c r="AQ19" s="401">
        <f t="shared" si="21"/>
        <v>0.22966471763748056</v>
      </c>
      <c r="AR19" s="401">
        <f t="shared" si="21"/>
        <v>0.2505736066908445</v>
      </c>
      <c r="AS19" s="402">
        <f t="shared" si="21"/>
        <v>0.13703648878691438</v>
      </c>
      <c r="AU19" s="111" t="s">
        <v>150</v>
      </c>
      <c r="AV19" s="231">
        <f>+集計･資料!AG63</f>
        <v>210</v>
      </c>
      <c r="AW19" s="175">
        <f>+集計･資料!AH63</f>
        <v>5185</v>
      </c>
      <c r="AX19" s="175">
        <f>+集計･資料!AI63</f>
        <v>4947</v>
      </c>
      <c r="AY19" s="175">
        <f>+集計･資料!AJ63</f>
        <v>6206</v>
      </c>
      <c r="AZ19" s="175">
        <f>+集計･資料!AK63</f>
        <v>6771</v>
      </c>
      <c r="BA19" s="189">
        <f>+集計･資料!AL63</f>
        <v>3703</v>
      </c>
      <c r="BB19" s="162">
        <f>+集計･資料!AM63</f>
        <v>27022</v>
      </c>
    </row>
    <row r="20" spans="1:54">
      <c r="A20" s="8"/>
      <c r="B20" s="9"/>
      <c r="C20" s="9"/>
      <c r="D20" s="9"/>
      <c r="E20" s="9"/>
      <c r="F20" s="9"/>
      <c r="G20" s="9"/>
      <c r="H20" s="9"/>
      <c r="I20" s="9"/>
      <c r="J20" s="9"/>
      <c r="K20" s="9"/>
      <c r="L20" s="9"/>
      <c r="M20" s="9"/>
      <c r="N20" s="9"/>
      <c r="O20" s="9"/>
      <c r="P20" s="9"/>
      <c r="Q20" s="9"/>
      <c r="R20" s="9"/>
      <c r="S20" s="9"/>
      <c r="T20" s="9"/>
      <c r="U20" s="9"/>
      <c r="V20" s="9"/>
      <c r="W20" s="9"/>
      <c r="X20" s="9"/>
      <c r="Y20" s="9"/>
      <c r="Z20" s="9"/>
      <c r="AA20" s="10"/>
      <c r="AB20" s="9"/>
      <c r="AV20" s="135"/>
      <c r="AW20" s="135"/>
      <c r="AX20" s="135"/>
      <c r="AY20" s="135"/>
      <c r="AZ20" s="135"/>
      <c r="BA20" s="135"/>
      <c r="BB20" s="135"/>
    </row>
    <row r="21" spans="1:54">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9"/>
      <c r="AD21" s="115" t="s">
        <v>583</v>
      </c>
      <c r="AM21" s="193" t="s">
        <v>582</v>
      </c>
      <c r="AN21" s="232"/>
      <c r="AO21" s="232"/>
      <c r="AP21" s="232"/>
      <c r="AQ21" s="232"/>
      <c r="AR21" s="232"/>
      <c r="AS21" s="232"/>
      <c r="AU21" s="193" t="s">
        <v>584</v>
      </c>
    </row>
    <row r="22" spans="1:54" ht="12.75" thickBot="1">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9"/>
      <c r="AM22" s="193"/>
      <c r="AN22" s="232"/>
      <c r="AO22" s="232"/>
      <c r="AP22" s="232"/>
      <c r="AQ22" s="232"/>
      <c r="AR22" s="232"/>
      <c r="AS22" s="232"/>
    </row>
    <row r="23" spans="1:54"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9"/>
      <c r="AD23" s="610" t="s">
        <v>645</v>
      </c>
      <c r="AE23" s="610" t="s">
        <v>567</v>
      </c>
      <c r="AF23" s="610" t="s">
        <v>568</v>
      </c>
      <c r="AG23" s="610" t="s">
        <v>569</v>
      </c>
      <c r="AH23" s="610" t="s">
        <v>570</v>
      </c>
      <c r="AI23" s="610" t="s">
        <v>571</v>
      </c>
      <c r="AJ23" s="610" t="s">
        <v>224</v>
      </c>
      <c r="AK23" s="610" t="s">
        <v>150</v>
      </c>
      <c r="AM23" s="116" t="s">
        <v>646</v>
      </c>
      <c r="AN23" s="117" t="s">
        <v>572</v>
      </c>
      <c r="AO23" s="118" t="s">
        <v>573</v>
      </c>
      <c r="AP23" s="118" t="s">
        <v>574</v>
      </c>
      <c r="AQ23" s="118" t="s">
        <v>575</v>
      </c>
      <c r="AR23" s="118" t="s">
        <v>576</v>
      </c>
      <c r="AS23" s="119" t="s">
        <v>224</v>
      </c>
      <c r="AU23" s="116" t="s">
        <v>646</v>
      </c>
      <c r="AV23" s="117" t="s">
        <v>572</v>
      </c>
      <c r="AW23" s="118" t="s">
        <v>573</v>
      </c>
      <c r="AX23" s="118" t="s">
        <v>574</v>
      </c>
      <c r="AY23" s="118" t="s">
        <v>575</v>
      </c>
      <c r="AZ23" s="118" t="s">
        <v>576</v>
      </c>
      <c r="BA23" s="121" t="s">
        <v>224</v>
      </c>
      <c r="BB23" s="122" t="s">
        <v>150</v>
      </c>
    </row>
    <row r="24" spans="1:54">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9"/>
      <c r="AD24" s="611" t="s">
        <v>424</v>
      </c>
      <c r="AE24" s="782">
        <f t="shared" ref="AE24:AK24" si="22">AV18</f>
        <v>38</v>
      </c>
      <c r="AF24" s="782">
        <f t="shared" si="22"/>
        <v>496</v>
      </c>
      <c r="AG24" s="782">
        <f t="shared" si="22"/>
        <v>410</v>
      </c>
      <c r="AH24" s="990">
        <f t="shared" si="22"/>
        <v>742</v>
      </c>
      <c r="AI24" s="782">
        <f t="shared" si="22"/>
        <v>720</v>
      </c>
      <c r="AJ24" s="782">
        <f t="shared" si="22"/>
        <v>589</v>
      </c>
      <c r="AK24" s="782">
        <f t="shared" si="22"/>
        <v>2995</v>
      </c>
      <c r="AM24" s="163" t="s">
        <v>139</v>
      </c>
      <c r="AN24" s="326">
        <f t="shared" ref="AN24:AS30" si="23">+AV24/$BB24</f>
        <v>8.7541034860090673E-3</v>
      </c>
      <c r="AO24" s="377">
        <f t="shared" si="23"/>
        <v>0.22557448804126934</v>
      </c>
      <c r="AP24" s="377">
        <f t="shared" si="23"/>
        <v>0.19751445990307956</v>
      </c>
      <c r="AQ24" s="377">
        <f t="shared" si="23"/>
        <v>0.220962951383461</v>
      </c>
      <c r="AR24" s="377">
        <f t="shared" si="23"/>
        <v>0.24957011098952633</v>
      </c>
      <c r="AS24" s="580">
        <f t="shared" si="23"/>
        <v>9.7623886196654686E-2</v>
      </c>
      <c r="AU24" s="163" t="s">
        <v>139</v>
      </c>
      <c r="AV24" s="136">
        <f>+集計･資料!AG88</f>
        <v>112</v>
      </c>
      <c r="AW24" s="180">
        <f>+集計･資料!AH88</f>
        <v>2886</v>
      </c>
      <c r="AX24" s="180">
        <f>+集計･資料!AI88</f>
        <v>2527</v>
      </c>
      <c r="AY24" s="180">
        <f>+集計･資料!AJ88</f>
        <v>2827</v>
      </c>
      <c r="AZ24" s="180">
        <f>+集計･資料!AK88</f>
        <v>3193</v>
      </c>
      <c r="BA24" s="233">
        <f>+集計･資料!AL88</f>
        <v>1249</v>
      </c>
      <c r="BB24" s="165">
        <f>+集計･資料!AM88</f>
        <v>12794</v>
      </c>
    </row>
    <row r="25" spans="1:54">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9"/>
      <c r="AD25" s="784" t="s">
        <v>425</v>
      </c>
      <c r="AE25" s="782">
        <f t="shared" ref="AE25:AK25" si="24">AV17</f>
        <v>63</v>
      </c>
      <c r="AF25" s="990">
        <f t="shared" si="24"/>
        <v>1148</v>
      </c>
      <c r="AG25" s="782">
        <f t="shared" si="24"/>
        <v>1078</v>
      </c>
      <c r="AH25" s="782">
        <f t="shared" si="24"/>
        <v>1129</v>
      </c>
      <c r="AI25" s="782">
        <f t="shared" si="24"/>
        <v>1033</v>
      </c>
      <c r="AJ25" s="782">
        <f t="shared" si="24"/>
        <v>524</v>
      </c>
      <c r="AK25" s="782">
        <f t="shared" si="24"/>
        <v>4975</v>
      </c>
      <c r="AM25" s="166" t="s">
        <v>554</v>
      </c>
      <c r="AN25" s="408">
        <f t="shared" si="23"/>
        <v>7.0532915360501571E-3</v>
      </c>
      <c r="AO25" s="382">
        <f t="shared" si="23"/>
        <v>0.20271682340647859</v>
      </c>
      <c r="AP25" s="382">
        <f t="shared" si="23"/>
        <v>0.19252873563218389</v>
      </c>
      <c r="AQ25" s="382">
        <f t="shared" si="23"/>
        <v>0.23772204806687566</v>
      </c>
      <c r="AR25" s="382">
        <f t="shared" si="23"/>
        <v>0.24033437826541273</v>
      </c>
      <c r="AS25" s="581">
        <f t="shared" si="23"/>
        <v>0.11964472309299895</v>
      </c>
      <c r="AU25" s="166" t="s">
        <v>554</v>
      </c>
      <c r="AV25" s="167">
        <f>+集計･資料!AG90</f>
        <v>27</v>
      </c>
      <c r="AW25" s="182">
        <f>+集計･資料!AH90</f>
        <v>776</v>
      </c>
      <c r="AX25" s="182">
        <f>+集計･資料!AI90</f>
        <v>737</v>
      </c>
      <c r="AY25" s="182">
        <f>+集計･資料!AJ90</f>
        <v>910</v>
      </c>
      <c r="AZ25" s="182">
        <f>+集計･資料!AK90</f>
        <v>920</v>
      </c>
      <c r="BA25" s="234">
        <f>+集計･資料!AL90</f>
        <v>458</v>
      </c>
      <c r="BB25" s="201">
        <f>+集計･資料!AM90</f>
        <v>3828</v>
      </c>
    </row>
    <row r="26" spans="1:54">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9"/>
      <c r="AD26" s="611" t="s">
        <v>426</v>
      </c>
      <c r="AE26" s="782">
        <f t="shared" ref="AE26:AK26" si="25">AV16</f>
        <v>1</v>
      </c>
      <c r="AF26" s="782">
        <f t="shared" si="25"/>
        <v>121</v>
      </c>
      <c r="AG26" s="782">
        <f t="shared" si="25"/>
        <v>114</v>
      </c>
      <c r="AH26" s="782">
        <f t="shared" si="25"/>
        <v>148</v>
      </c>
      <c r="AI26" s="990">
        <f t="shared" si="25"/>
        <v>162</v>
      </c>
      <c r="AJ26" s="782">
        <f t="shared" si="25"/>
        <v>52</v>
      </c>
      <c r="AK26" s="782">
        <f t="shared" si="25"/>
        <v>598</v>
      </c>
      <c r="AM26" s="166" t="s">
        <v>555</v>
      </c>
      <c r="AN26" s="408">
        <f t="shared" si="23"/>
        <v>1.0537790697674418E-2</v>
      </c>
      <c r="AO26" s="382">
        <f t="shared" si="23"/>
        <v>0.18059593023255813</v>
      </c>
      <c r="AP26" s="382">
        <f t="shared" si="23"/>
        <v>0.17841569767441862</v>
      </c>
      <c r="AQ26" s="382">
        <f t="shared" si="23"/>
        <v>0.22492732558139536</v>
      </c>
      <c r="AR26" s="382">
        <f t="shared" si="23"/>
        <v>0.24091569767441862</v>
      </c>
      <c r="AS26" s="581">
        <f t="shared" si="23"/>
        <v>0.16460755813953487</v>
      </c>
      <c r="AU26" s="166" t="s">
        <v>555</v>
      </c>
      <c r="AV26" s="167">
        <f>+集計･資料!AG92</f>
        <v>29</v>
      </c>
      <c r="AW26" s="182">
        <f>+集計･資料!AH92</f>
        <v>497</v>
      </c>
      <c r="AX26" s="182">
        <f>+集計･資料!AI92</f>
        <v>491</v>
      </c>
      <c r="AY26" s="182">
        <f>+集計･資料!AJ92</f>
        <v>619</v>
      </c>
      <c r="AZ26" s="182">
        <f>+集計･資料!AK92</f>
        <v>663</v>
      </c>
      <c r="BA26" s="234">
        <f>+集計･資料!AL92</f>
        <v>453</v>
      </c>
      <c r="BB26" s="201">
        <f>+集計･資料!AM92</f>
        <v>2752</v>
      </c>
    </row>
    <row r="27" spans="1:54">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9"/>
      <c r="AD27" s="784" t="s">
        <v>427</v>
      </c>
      <c r="AE27" s="782">
        <f t="shared" ref="AE27:AK27" si="26">AV15</f>
        <v>14</v>
      </c>
      <c r="AF27" s="782">
        <f t="shared" si="26"/>
        <v>206</v>
      </c>
      <c r="AG27" s="782">
        <f t="shared" si="26"/>
        <v>306</v>
      </c>
      <c r="AH27" s="782">
        <f t="shared" si="26"/>
        <v>588</v>
      </c>
      <c r="AI27" s="990">
        <f t="shared" si="26"/>
        <v>972</v>
      </c>
      <c r="AJ27" s="782">
        <f t="shared" si="26"/>
        <v>379</v>
      </c>
      <c r="AK27" s="782">
        <f t="shared" si="26"/>
        <v>2465</v>
      </c>
      <c r="AM27" s="166" t="s">
        <v>556</v>
      </c>
      <c r="AN27" s="408">
        <f t="shared" si="23"/>
        <v>6.648936170212766E-3</v>
      </c>
      <c r="AO27" s="382">
        <f t="shared" si="23"/>
        <v>0.14969604863221886</v>
      </c>
      <c r="AP27" s="382">
        <f t="shared" si="23"/>
        <v>0.16755319148936171</v>
      </c>
      <c r="AQ27" s="382">
        <f t="shared" si="23"/>
        <v>0.24468085106382978</v>
      </c>
      <c r="AR27" s="382">
        <f t="shared" si="23"/>
        <v>0.24848024316109424</v>
      </c>
      <c r="AS27" s="581">
        <f t="shared" si="23"/>
        <v>0.18294072948328269</v>
      </c>
      <c r="AU27" s="166" t="s">
        <v>556</v>
      </c>
      <c r="AV27" s="167">
        <f>+集計･資料!AG94</f>
        <v>35</v>
      </c>
      <c r="AW27" s="182">
        <f>+集計･資料!AH94</f>
        <v>788</v>
      </c>
      <c r="AX27" s="182">
        <f>+集計･資料!AI94</f>
        <v>882</v>
      </c>
      <c r="AY27" s="182">
        <f>+集計･資料!AJ94</f>
        <v>1288</v>
      </c>
      <c r="AZ27" s="182">
        <f>+集計･資料!AK94</f>
        <v>1308</v>
      </c>
      <c r="BA27" s="234">
        <f>+集計･資料!AL94</f>
        <v>963</v>
      </c>
      <c r="BB27" s="201">
        <f>+集計･資料!AM94</f>
        <v>5264</v>
      </c>
    </row>
    <row r="28" spans="1:54">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9"/>
      <c r="AD28" s="611" t="s">
        <v>428</v>
      </c>
      <c r="AE28" s="782">
        <f t="shared" ref="AE28:AK28" si="27">AV14</f>
        <v>29</v>
      </c>
      <c r="AF28" s="782">
        <f t="shared" si="27"/>
        <v>816</v>
      </c>
      <c r="AG28" s="782">
        <f t="shared" si="27"/>
        <v>903</v>
      </c>
      <c r="AH28" s="782">
        <f t="shared" si="27"/>
        <v>993</v>
      </c>
      <c r="AI28" s="990">
        <f t="shared" si="27"/>
        <v>1046</v>
      </c>
      <c r="AJ28" s="782">
        <f t="shared" si="27"/>
        <v>507</v>
      </c>
      <c r="AK28" s="782">
        <f t="shared" si="27"/>
        <v>4294</v>
      </c>
      <c r="AM28" s="166" t="s">
        <v>557</v>
      </c>
      <c r="AN28" s="408">
        <f t="shared" si="23"/>
        <v>3.4046692607003892E-3</v>
      </c>
      <c r="AO28" s="382">
        <f t="shared" si="23"/>
        <v>0.10505836575875487</v>
      </c>
      <c r="AP28" s="382">
        <f t="shared" si="23"/>
        <v>0.12889105058365757</v>
      </c>
      <c r="AQ28" s="382">
        <f t="shared" si="23"/>
        <v>0.24221789883268482</v>
      </c>
      <c r="AR28" s="382">
        <f t="shared" si="23"/>
        <v>0.28501945525291827</v>
      </c>
      <c r="AS28" s="581">
        <f t="shared" si="23"/>
        <v>0.23540856031128404</v>
      </c>
      <c r="AU28" s="166" t="s">
        <v>557</v>
      </c>
      <c r="AV28" s="167">
        <f>+集計･資料!AG96</f>
        <v>7</v>
      </c>
      <c r="AW28" s="182">
        <f>+集計･資料!AH96</f>
        <v>216</v>
      </c>
      <c r="AX28" s="182">
        <f>+集計･資料!AI96</f>
        <v>265</v>
      </c>
      <c r="AY28" s="182">
        <f>+集計･資料!AJ96</f>
        <v>498</v>
      </c>
      <c r="AZ28" s="182">
        <f>+集計･資料!AK96</f>
        <v>586</v>
      </c>
      <c r="BA28" s="234">
        <f>+集計･資料!AL96</f>
        <v>484</v>
      </c>
      <c r="BB28" s="201">
        <f>+集計･資料!AM96</f>
        <v>2056</v>
      </c>
    </row>
    <row r="29" spans="1:54" ht="12.7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9"/>
      <c r="AD29" s="784" t="s">
        <v>429</v>
      </c>
      <c r="AE29" s="782">
        <f t="shared" ref="AE29:AK29" si="28">AV13</f>
        <v>3</v>
      </c>
      <c r="AF29" s="782">
        <f t="shared" si="28"/>
        <v>80</v>
      </c>
      <c r="AG29" s="782">
        <f t="shared" si="28"/>
        <v>103</v>
      </c>
      <c r="AH29" s="782">
        <f t="shared" si="28"/>
        <v>97</v>
      </c>
      <c r="AI29" s="990">
        <f t="shared" si="28"/>
        <v>107</v>
      </c>
      <c r="AJ29" s="782">
        <f t="shared" si="28"/>
        <v>32</v>
      </c>
      <c r="AK29" s="782">
        <f t="shared" si="28"/>
        <v>422</v>
      </c>
      <c r="AM29" s="171" t="s">
        <v>558</v>
      </c>
      <c r="AN29" s="582">
        <f t="shared" si="23"/>
        <v>0</v>
      </c>
      <c r="AO29" s="397">
        <f t="shared" si="23"/>
        <v>6.7073170731707321E-2</v>
      </c>
      <c r="AP29" s="397">
        <f t="shared" si="23"/>
        <v>0.13719512195121952</v>
      </c>
      <c r="AQ29" s="397">
        <f t="shared" si="23"/>
        <v>0.1951219512195122</v>
      </c>
      <c r="AR29" s="397">
        <f t="shared" si="23"/>
        <v>0.30792682926829268</v>
      </c>
      <c r="AS29" s="583">
        <f t="shared" si="23"/>
        <v>0.29268292682926828</v>
      </c>
      <c r="AU29" s="171" t="s">
        <v>558</v>
      </c>
      <c r="AV29" s="172">
        <f>+集計･資料!AG98</f>
        <v>0</v>
      </c>
      <c r="AW29" s="186">
        <f>+集計･資料!AH98</f>
        <v>22</v>
      </c>
      <c r="AX29" s="186">
        <f>+集計･資料!AI98</f>
        <v>45</v>
      </c>
      <c r="AY29" s="186">
        <f>+集計･資料!AJ98</f>
        <v>64</v>
      </c>
      <c r="AZ29" s="186">
        <f>+集計･資料!AK98</f>
        <v>101</v>
      </c>
      <c r="BA29" s="235">
        <f>+集計･資料!AL98</f>
        <v>96</v>
      </c>
      <c r="BB29" s="190">
        <f>+集計･資料!AM98</f>
        <v>328</v>
      </c>
    </row>
    <row r="30" spans="1:54" ht="13.5" thickTop="1"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9"/>
      <c r="AD30" s="611" t="s">
        <v>430</v>
      </c>
      <c r="AE30" s="782">
        <f t="shared" ref="AE30:AK30" si="29">AV12</f>
        <v>0</v>
      </c>
      <c r="AF30" s="782">
        <f t="shared" si="29"/>
        <v>13</v>
      </c>
      <c r="AG30" s="782">
        <f t="shared" si="29"/>
        <v>16</v>
      </c>
      <c r="AH30" s="782">
        <f t="shared" si="29"/>
        <v>14</v>
      </c>
      <c r="AI30" s="782">
        <f t="shared" si="29"/>
        <v>21</v>
      </c>
      <c r="AJ30" s="990">
        <f t="shared" si="29"/>
        <v>27</v>
      </c>
      <c r="AK30" s="782">
        <f t="shared" si="29"/>
        <v>91</v>
      </c>
      <c r="AM30" s="112" t="s">
        <v>160</v>
      </c>
      <c r="AN30" s="411">
        <f t="shared" si="23"/>
        <v>7.7714454888609284E-3</v>
      </c>
      <c r="AO30" s="400">
        <f t="shared" si="23"/>
        <v>0.19188068980830433</v>
      </c>
      <c r="AP30" s="400">
        <f t="shared" si="23"/>
        <v>0.18307305158759529</v>
      </c>
      <c r="AQ30" s="400">
        <f t="shared" si="23"/>
        <v>0.22966471763748056</v>
      </c>
      <c r="AR30" s="400">
        <f t="shared" si="23"/>
        <v>0.2505736066908445</v>
      </c>
      <c r="AS30" s="412">
        <f t="shared" si="23"/>
        <v>0.13703648878691438</v>
      </c>
      <c r="AU30" s="112" t="s">
        <v>150</v>
      </c>
      <c r="AV30" s="231">
        <f>+集計･資料!AG100</f>
        <v>210</v>
      </c>
      <c r="AW30" s="188">
        <f>+集計･資料!AH100</f>
        <v>5185</v>
      </c>
      <c r="AX30" s="188">
        <f>+集計･資料!AI100</f>
        <v>4947</v>
      </c>
      <c r="AY30" s="188">
        <f>+集計･資料!AJ100</f>
        <v>6206</v>
      </c>
      <c r="AZ30" s="188">
        <f>+集計･資料!AK100</f>
        <v>6771</v>
      </c>
      <c r="BA30" s="204">
        <f>+集計･資料!AL100</f>
        <v>3703</v>
      </c>
      <c r="BB30" s="205">
        <f>+集計･資料!AM100</f>
        <v>27022</v>
      </c>
    </row>
    <row r="31" spans="1:54">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9"/>
      <c r="AD31" s="784" t="s">
        <v>431</v>
      </c>
      <c r="AE31" s="782">
        <f t="shared" ref="AE31:AK31" si="30">AV11</f>
        <v>1</v>
      </c>
      <c r="AF31" s="782">
        <f t="shared" si="30"/>
        <v>26</v>
      </c>
      <c r="AG31" s="782">
        <f t="shared" si="30"/>
        <v>26</v>
      </c>
      <c r="AH31" s="990">
        <f t="shared" si="30"/>
        <v>46</v>
      </c>
      <c r="AI31" s="782">
        <f t="shared" si="30"/>
        <v>42</v>
      </c>
      <c r="AJ31" s="782">
        <f t="shared" si="30"/>
        <v>22</v>
      </c>
      <c r="AK31" s="782">
        <f t="shared" si="30"/>
        <v>163</v>
      </c>
    </row>
    <row r="32" spans="1:54">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9"/>
      <c r="AD32" s="611" t="s">
        <v>432</v>
      </c>
      <c r="AE32" s="782">
        <f t="shared" ref="AE32:AK32" si="31">AV10</f>
        <v>10</v>
      </c>
      <c r="AF32" s="782">
        <f t="shared" si="31"/>
        <v>653</v>
      </c>
      <c r="AG32" s="782">
        <f t="shared" si="31"/>
        <v>608</v>
      </c>
      <c r="AH32" s="782">
        <f t="shared" si="31"/>
        <v>851</v>
      </c>
      <c r="AI32" s="990">
        <f t="shared" si="31"/>
        <v>948</v>
      </c>
      <c r="AJ32" s="782">
        <f t="shared" si="31"/>
        <v>485</v>
      </c>
      <c r="AK32" s="782">
        <f t="shared" si="31"/>
        <v>3555</v>
      </c>
    </row>
    <row r="33" spans="1:54">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9"/>
      <c r="AD33" s="784" t="s">
        <v>433</v>
      </c>
      <c r="AE33" s="782">
        <f t="shared" ref="AE33:AK33" si="32">AV9</f>
        <v>0</v>
      </c>
      <c r="AF33" s="782">
        <f t="shared" si="32"/>
        <v>165</v>
      </c>
      <c r="AG33" s="782">
        <f t="shared" si="32"/>
        <v>159</v>
      </c>
      <c r="AH33" s="782">
        <f t="shared" si="32"/>
        <v>203</v>
      </c>
      <c r="AI33" s="990">
        <f t="shared" si="32"/>
        <v>207</v>
      </c>
      <c r="AJ33" s="782">
        <f t="shared" si="32"/>
        <v>172</v>
      </c>
      <c r="AK33" s="782">
        <f t="shared" si="32"/>
        <v>906</v>
      </c>
      <c r="AN33" s="236"/>
      <c r="AO33" s="236"/>
      <c r="AP33" s="236"/>
      <c r="AQ33" s="236"/>
      <c r="AR33" s="236"/>
      <c r="AS33" s="236"/>
      <c r="AV33" s="237"/>
      <c r="AW33" s="237"/>
      <c r="AX33" s="237"/>
      <c r="AY33" s="237"/>
      <c r="AZ33" s="237"/>
      <c r="BA33" s="237"/>
      <c r="BB33" s="237"/>
    </row>
    <row r="34" spans="1:54">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9"/>
      <c r="AD34" s="611" t="s">
        <v>434</v>
      </c>
      <c r="AE34" s="782">
        <f t="shared" ref="AE34:AK34" si="33">AV8</f>
        <v>37</v>
      </c>
      <c r="AF34" s="782">
        <f t="shared" si="33"/>
        <v>593</v>
      </c>
      <c r="AG34" s="782">
        <f t="shared" si="33"/>
        <v>602</v>
      </c>
      <c r="AH34" s="990">
        <f t="shared" si="33"/>
        <v>778</v>
      </c>
      <c r="AI34" s="782">
        <f t="shared" si="33"/>
        <v>777</v>
      </c>
      <c r="AJ34" s="782">
        <f t="shared" si="33"/>
        <v>536</v>
      </c>
      <c r="AK34" s="782">
        <f t="shared" si="33"/>
        <v>3323</v>
      </c>
      <c r="AN34" s="236"/>
      <c r="AO34" s="236"/>
      <c r="AP34" s="236"/>
      <c r="AQ34" s="236"/>
      <c r="AR34" s="236"/>
      <c r="AS34" s="236"/>
      <c r="AV34" s="193"/>
      <c r="AW34" s="193"/>
      <c r="AX34" s="193"/>
      <c r="AY34" s="193"/>
      <c r="AZ34" s="193"/>
      <c r="BA34" s="193"/>
      <c r="BB34" s="193"/>
    </row>
    <row r="35" spans="1:54">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9"/>
      <c r="AD35" s="784" t="s">
        <v>435</v>
      </c>
      <c r="AE35" s="782">
        <f t="shared" ref="AE35:AK35" si="34">AV7</f>
        <v>14</v>
      </c>
      <c r="AF35" s="990">
        <f t="shared" si="34"/>
        <v>868</v>
      </c>
      <c r="AG35" s="782">
        <f t="shared" si="34"/>
        <v>622</v>
      </c>
      <c r="AH35" s="782">
        <f t="shared" si="34"/>
        <v>617</v>
      </c>
      <c r="AI35" s="782">
        <f t="shared" si="34"/>
        <v>736</v>
      </c>
      <c r="AJ35" s="782">
        <f t="shared" si="34"/>
        <v>378</v>
      </c>
      <c r="AK35" s="782">
        <f t="shared" si="34"/>
        <v>3235</v>
      </c>
      <c r="AN35" s="236"/>
      <c r="AO35" s="236"/>
      <c r="AP35" s="236"/>
      <c r="AQ35" s="236"/>
      <c r="AR35" s="236"/>
      <c r="AS35" s="236"/>
      <c r="AV35" s="237"/>
      <c r="AW35" s="237"/>
      <c r="AX35" s="237"/>
      <c r="AY35" s="237"/>
      <c r="AZ35" s="237"/>
      <c r="BA35" s="237"/>
      <c r="BB35" s="237"/>
    </row>
    <row r="36" spans="1:54">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9"/>
      <c r="AD36" s="611" t="s">
        <v>74</v>
      </c>
      <c r="AE36" s="782">
        <f t="shared" ref="AE36:AK36" si="35">AV6</f>
        <v>0</v>
      </c>
      <c r="AF36" s="782">
        <f t="shared" si="35"/>
        <v>0</v>
      </c>
      <c r="AG36" s="782">
        <f t="shared" si="35"/>
        <v>0</v>
      </c>
      <c r="AH36" s="782">
        <f t="shared" si="35"/>
        <v>0</v>
      </c>
      <c r="AI36" s="782">
        <f t="shared" si="35"/>
        <v>0</v>
      </c>
      <c r="AJ36" s="782">
        <f t="shared" si="35"/>
        <v>0</v>
      </c>
      <c r="AK36" s="782">
        <f t="shared" si="35"/>
        <v>0</v>
      </c>
      <c r="AN36" s="236"/>
      <c r="AO36" s="236"/>
      <c r="AP36" s="236"/>
      <c r="AQ36" s="236"/>
      <c r="AR36" s="236"/>
      <c r="AS36" s="236"/>
      <c r="AV36" s="193"/>
      <c r="AW36" s="193"/>
      <c r="AX36" s="193"/>
      <c r="AY36" s="193"/>
      <c r="AZ36" s="193"/>
      <c r="BA36" s="193"/>
      <c r="BB36" s="193"/>
    </row>
    <row r="37" spans="1:54">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9"/>
      <c r="AD37" s="610" t="s">
        <v>150</v>
      </c>
      <c r="AE37" s="782">
        <f t="shared" ref="AE37:AK37" si="36">AV19</f>
        <v>210</v>
      </c>
      <c r="AF37" s="782">
        <f t="shared" si="36"/>
        <v>5185</v>
      </c>
      <c r="AG37" s="782">
        <f t="shared" si="36"/>
        <v>4947</v>
      </c>
      <c r="AH37" s="782">
        <f t="shared" si="36"/>
        <v>6206</v>
      </c>
      <c r="AI37" s="782">
        <f t="shared" si="36"/>
        <v>6771</v>
      </c>
      <c r="AJ37" s="782">
        <f t="shared" si="36"/>
        <v>3703</v>
      </c>
      <c r="AK37" s="782">
        <f t="shared" si="36"/>
        <v>27022</v>
      </c>
      <c r="AN37" s="236"/>
      <c r="AO37" s="236"/>
      <c r="AP37" s="236"/>
      <c r="AQ37" s="236"/>
      <c r="AR37" s="236"/>
      <c r="AS37" s="236"/>
      <c r="AV37" s="237"/>
      <c r="AW37" s="237"/>
      <c r="AX37" s="237"/>
      <c r="AY37" s="237"/>
      <c r="AZ37" s="237"/>
      <c r="BA37" s="237"/>
      <c r="BB37" s="237"/>
    </row>
    <row r="38" spans="1:54">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9"/>
      <c r="AV38" s="193"/>
      <c r="AW38" s="193"/>
      <c r="AX38" s="193"/>
      <c r="AY38" s="193"/>
      <c r="AZ38" s="193"/>
      <c r="BA38" s="193"/>
      <c r="BB38" s="193"/>
    </row>
    <row r="39" spans="1:54">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9"/>
      <c r="AD39" s="193" t="s">
        <v>584</v>
      </c>
      <c r="AV39" s="237"/>
      <c r="AW39" s="237"/>
      <c r="AX39" s="237"/>
      <c r="AY39" s="237"/>
      <c r="AZ39" s="237"/>
      <c r="BA39" s="237"/>
      <c r="BB39" s="237"/>
    </row>
    <row r="40" spans="1:54">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9"/>
      <c r="AV40" s="237"/>
      <c r="AW40" s="237"/>
      <c r="AX40" s="237"/>
      <c r="AY40" s="237"/>
      <c r="AZ40" s="237"/>
      <c r="BA40" s="237"/>
      <c r="BB40" s="237"/>
    </row>
    <row r="41" spans="1:54">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9"/>
      <c r="AD41" s="610" t="s">
        <v>646</v>
      </c>
      <c r="AE41" s="610" t="s">
        <v>572</v>
      </c>
      <c r="AF41" s="610" t="s">
        <v>573</v>
      </c>
      <c r="AG41" s="610" t="s">
        <v>574</v>
      </c>
      <c r="AH41" s="610" t="s">
        <v>575</v>
      </c>
      <c r="AI41" s="610" t="s">
        <v>576</v>
      </c>
      <c r="AJ41" s="610" t="s">
        <v>224</v>
      </c>
      <c r="AK41" s="610" t="s">
        <v>150</v>
      </c>
      <c r="AV41" s="237"/>
      <c r="AW41" s="237"/>
      <c r="AX41" s="237"/>
      <c r="AY41" s="237"/>
      <c r="AZ41" s="237"/>
      <c r="BA41" s="237"/>
      <c r="BB41" s="237"/>
    </row>
    <row r="42" spans="1:54">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9"/>
      <c r="AD42" s="613" t="s">
        <v>436</v>
      </c>
      <c r="AE42" s="782">
        <f t="shared" ref="AE42:AK42" si="37">AV29</f>
        <v>0</v>
      </c>
      <c r="AF42" s="782">
        <f t="shared" si="37"/>
        <v>22</v>
      </c>
      <c r="AG42" s="782">
        <f t="shared" si="37"/>
        <v>45</v>
      </c>
      <c r="AH42" s="782">
        <f t="shared" si="37"/>
        <v>64</v>
      </c>
      <c r="AI42" s="990">
        <f t="shared" si="37"/>
        <v>101</v>
      </c>
      <c r="AJ42" s="782">
        <f t="shared" si="37"/>
        <v>96</v>
      </c>
      <c r="AK42" s="782">
        <f t="shared" si="37"/>
        <v>328</v>
      </c>
    </row>
    <row r="43" spans="1:54">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9"/>
      <c r="AD43" s="613" t="s">
        <v>437</v>
      </c>
      <c r="AE43" s="782">
        <f t="shared" ref="AE43:AK43" si="38">AV28</f>
        <v>7</v>
      </c>
      <c r="AF43" s="782">
        <f t="shared" si="38"/>
        <v>216</v>
      </c>
      <c r="AG43" s="782">
        <f t="shared" si="38"/>
        <v>265</v>
      </c>
      <c r="AH43" s="782">
        <f t="shared" si="38"/>
        <v>498</v>
      </c>
      <c r="AI43" s="990">
        <f t="shared" si="38"/>
        <v>586</v>
      </c>
      <c r="AJ43" s="782">
        <f t="shared" si="38"/>
        <v>484</v>
      </c>
      <c r="AK43" s="782">
        <f t="shared" si="38"/>
        <v>2056</v>
      </c>
    </row>
    <row r="44" spans="1:54">
      <c r="A44" s="8"/>
      <c r="B44" s="9"/>
      <c r="C44" s="9"/>
      <c r="D44" s="9"/>
      <c r="E44" s="9"/>
      <c r="F44" s="9"/>
      <c r="G44" s="9"/>
      <c r="H44" s="9"/>
      <c r="I44" s="9"/>
      <c r="J44" s="9"/>
      <c r="K44" s="9"/>
      <c r="L44" s="9"/>
      <c r="M44" s="9"/>
      <c r="N44" s="9"/>
      <c r="O44" s="9"/>
      <c r="P44" s="9"/>
      <c r="Q44" s="9"/>
      <c r="R44" s="9"/>
      <c r="S44" s="9"/>
      <c r="T44" s="9"/>
      <c r="U44" s="9"/>
      <c r="V44" s="9"/>
      <c r="W44" s="9"/>
      <c r="X44" s="9"/>
      <c r="Y44" s="9"/>
      <c r="Z44" s="9"/>
      <c r="AA44" s="10"/>
      <c r="AD44" s="613" t="s">
        <v>438</v>
      </c>
      <c r="AE44" s="782">
        <f t="shared" ref="AE44:AK44" si="39">AV27</f>
        <v>35</v>
      </c>
      <c r="AF44" s="782">
        <f t="shared" si="39"/>
        <v>788</v>
      </c>
      <c r="AG44" s="782">
        <f t="shared" si="39"/>
        <v>882</v>
      </c>
      <c r="AH44" s="782">
        <f t="shared" si="39"/>
        <v>1288</v>
      </c>
      <c r="AI44" s="990">
        <f t="shared" si="39"/>
        <v>1308</v>
      </c>
      <c r="AJ44" s="782">
        <f t="shared" si="39"/>
        <v>963</v>
      </c>
      <c r="AK44" s="782">
        <f t="shared" si="39"/>
        <v>5264</v>
      </c>
    </row>
    <row r="45" spans="1:54">
      <c r="A45" s="8"/>
      <c r="B45" s="9"/>
      <c r="C45" s="9"/>
      <c r="D45" s="9"/>
      <c r="E45" s="9"/>
      <c r="F45" s="9"/>
      <c r="G45" s="9"/>
      <c r="H45" s="9"/>
      <c r="I45" s="9"/>
      <c r="J45" s="9"/>
      <c r="K45" s="9"/>
      <c r="L45" s="9"/>
      <c r="M45" s="9"/>
      <c r="N45" s="9"/>
      <c r="O45" s="9"/>
      <c r="P45" s="9"/>
      <c r="Q45" s="9"/>
      <c r="R45" s="9"/>
      <c r="S45" s="9"/>
      <c r="T45" s="9"/>
      <c r="U45" s="9"/>
      <c r="V45" s="9"/>
      <c r="W45" s="9"/>
      <c r="X45" s="9"/>
      <c r="Y45" s="9"/>
      <c r="Z45" s="9"/>
      <c r="AA45" s="10"/>
      <c r="AD45" s="613" t="s">
        <v>439</v>
      </c>
      <c r="AE45" s="782">
        <f t="shared" ref="AE45:AK45" si="40">AV26</f>
        <v>29</v>
      </c>
      <c r="AF45" s="782">
        <f t="shared" si="40"/>
        <v>497</v>
      </c>
      <c r="AG45" s="782">
        <f t="shared" si="40"/>
        <v>491</v>
      </c>
      <c r="AH45" s="782">
        <f t="shared" si="40"/>
        <v>619</v>
      </c>
      <c r="AI45" s="990">
        <f t="shared" si="40"/>
        <v>663</v>
      </c>
      <c r="AJ45" s="782">
        <f t="shared" si="40"/>
        <v>453</v>
      </c>
      <c r="AK45" s="782">
        <f t="shared" si="40"/>
        <v>2752</v>
      </c>
    </row>
    <row r="46" spans="1:54">
      <c r="A46" s="8"/>
      <c r="B46" s="9"/>
      <c r="C46" s="9"/>
      <c r="D46" s="9"/>
      <c r="E46" s="9"/>
      <c r="F46" s="9"/>
      <c r="G46" s="9"/>
      <c r="H46" s="9"/>
      <c r="I46" s="9"/>
      <c r="J46" s="9"/>
      <c r="K46" s="9"/>
      <c r="L46" s="9"/>
      <c r="M46" s="9"/>
      <c r="N46" s="9"/>
      <c r="O46" s="9"/>
      <c r="P46" s="9"/>
      <c r="Q46" s="9"/>
      <c r="R46" s="9"/>
      <c r="S46" s="9"/>
      <c r="T46" s="9"/>
      <c r="U46" s="9"/>
      <c r="V46" s="9"/>
      <c r="W46" s="9"/>
      <c r="X46" s="9"/>
      <c r="Y46" s="9"/>
      <c r="Z46" s="9"/>
      <c r="AA46" s="10"/>
      <c r="AD46" s="613" t="s">
        <v>440</v>
      </c>
      <c r="AE46" s="782">
        <f t="shared" ref="AE46:AK46" si="41">AV25</f>
        <v>27</v>
      </c>
      <c r="AF46" s="782">
        <f t="shared" si="41"/>
        <v>776</v>
      </c>
      <c r="AG46" s="782">
        <f t="shared" si="41"/>
        <v>737</v>
      </c>
      <c r="AH46" s="782">
        <f t="shared" si="41"/>
        <v>910</v>
      </c>
      <c r="AI46" s="990">
        <f t="shared" si="41"/>
        <v>920</v>
      </c>
      <c r="AJ46" s="782">
        <f t="shared" si="41"/>
        <v>458</v>
      </c>
      <c r="AK46" s="782">
        <f t="shared" si="41"/>
        <v>3828</v>
      </c>
    </row>
    <row r="47" spans="1:54">
      <c r="A47" s="8"/>
      <c r="B47" s="9"/>
      <c r="C47" s="9"/>
      <c r="D47" s="9"/>
      <c r="E47" s="9"/>
      <c r="F47" s="9"/>
      <c r="G47" s="9"/>
      <c r="H47" s="9"/>
      <c r="I47" s="9"/>
      <c r="J47" s="9"/>
      <c r="K47" s="9"/>
      <c r="L47" s="9"/>
      <c r="M47" s="9"/>
      <c r="N47" s="9"/>
      <c r="O47" s="9"/>
      <c r="P47" s="9"/>
      <c r="Q47" s="9"/>
      <c r="R47" s="9"/>
      <c r="S47" s="9"/>
      <c r="T47" s="9"/>
      <c r="U47" s="9"/>
      <c r="V47" s="9"/>
      <c r="W47" s="9"/>
      <c r="X47" s="9"/>
      <c r="Y47" s="9"/>
      <c r="Z47" s="9"/>
      <c r="AA47" s="10"/>
      <c r="AD47" s="613" t="s">
        <v>441</v>
      </c>
      <c r="AE47" s="782">
        <f t="shared" ref="AE47:AK47" si="42">AV24</f>
        <v>112</v>
      </c>
      <c r="AF47" s="782">
        <f t="shared" si="42"/>
        <v>2886</v>
      </c>
      <c r="AG47" s="782">
        <f t="shared" si="42"/>
        <v>2527</v>
      </c>
      <c r="AH47" s="782">
        <f t="shared" si="42"/>
        <v>2827</v>
      </c>
      <c r="AI47" s="990">
        <f t="shared" si="42"/>
        <v>3193</v>
      </c>
      <c r="AJ47" s="782">
        <f t="shared" si="42"/>
        <v>1249</v>
      </c>
      <c r="AK47" s="782">
        <f t="shared" si="42"/>
        <v>12794</v>
      </c>
    </row>
    <row r="48" spans="1:54">
      <c r="A48" s="8"/>
      <c r="B48" s="9"/>
      <c r="C48" s="9"/>
      <c r="D48" s="9"/>
      <c r="E48" s="9"/>
      <c r="F48" s="9"/>
      <c r="G48" s="9"/>
      <c r="H48" s="9"/>
      <c r="I48" s="9"/>
      <c r="J48" s="9"/>
      <c r="K48" s="9"/>
      <c r="L48" s="9"/>
      <c r="M48" s="9"/>
      <c r="N48" s="9"/>
      <c r="O48" s="9"/>
      <c r="P48" s="9"/>
      <c r="Q48" s="9"/>
      <c r="R48" s="9"/>
      <c r="S48" s="9"/>
      <c r="T48" s="9"/>
      <c r="U48" s="9"/>
      <c r="V48" s="9"/>
      <c r="W48" s="9"/>
      <c r="X48" s="9"/>
      <c r="Y48" s="9"/>
      <c r="Z48" s="9"/>
      <c r="AA48" s="10"/>
      <c r="AD48" s="610" t="s">
        <v>150</v>
      </c>
      <c r="AE48" s="782">
        <f t="shared" ref="AE48:AK48" si="43">AV30</f>
        <v>210</v>
      </c>
      <c r="AF48" s="782">
        <f t="shared" si="43"/>
        <v>5185</v>
      </c>
      <c r="AG48" s="782">
        <f t="shared" si="43"/>
        <v>4947</v>
      </c>
      <c r="AH48" s="782">
        <f t="shared" si="43"/>
        <v>6206</v>
      </c>
      <c r="AI48" s="782">
        <f t="shared" si="43"/>
        <v>6771</v>
      </c>
      <c r="AJ48" s="782">
        <f t="shared" si="43"/>
        <v>3703</v>
      </c>
      <c r="AK48" s="782">
        <f t="shared" si="43"/>
        <v>27022</v>
      </c>
    </row>
    <row r="49" spans="1:36">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36">
      <c r="A50" s="8"/>
      <c r="B50" s="9"/>
      <c r="C50" s="9"/>
      <c r="D50" s="9"/>
      <c r="E50" s="9"/>
      <c r="F50" s="9"/>
      <c r="G50" s="9"/>
      <c r="H50" s="9"/>
      <c r="I50" s="9"/>
      <c r="J50" s="9"/>
      <c r="K50" s="9"/>
      <c r="L50" s="9"/>
      <c r="M50" s="9"/>
      <c r="N50" s="9"/>
      <c r="O50" s="9"/>
      <c r="P50" s="9"/>
      <c r="Q50" s="9"/>
      <c r="R50" s="9"/>
      <c r="S50" s="9"/>
      <c r="T50" s="9"/>
      <c r="U50" s="9"/>
      <c r="V50" s="9"/>
      <c r="W50" s="9"/>
      <c r="X50" s="9"/>
      <c r="Y50" s="9"/>
      <c r="Z50" s="9"/>
      <c r="AA50" s="10"/>
      <c r="AD50" s="193" t="s">
        <v>582</v>
      </c>
      <c r="AE50" s="232"/>
      <c r="AF50" s="232"/>
      <c r="AG50" s="232"/>
      <c r="AH50" s="232"/>
      <c r="AI50" s="232"/>
      <c r="AJ50" s="232"/>
    </row>
    <row r="51" spans="1:36">
      <c r="A51" s="8"/>
      <c r="B51" s="9"/>
      <c r="C51" s="9"/>
      <c r="D51" s="9"/>
      <c r="E51" s="9"/>
      <c r="F51" s="9"/>
      <c r="G51" s="9"/>
      <c r="H51" s="9"/>
      <c r="I51" s="9"/>
      <c r="J51" s="9"/>
      <c r="K51" s="9"/>
      <c r="L51" s="9"/>
      <c r="M51" s="9"/>
      <c r="N51" s="9"/>
      <c r="O51" s="9"/>
      <c r="P51" s="9"/>
      <c r="Q51" s="9"/>
      <c r="R51" s="9"/>
      <c r="S51" s="9"/>
      <c r="T51" s="9"/>
      <c r="U51" s="9"/>
      <c r="V51" s="9"/>
      <c r="W51" s="9"/>
      <c r="X51" s="9"/>
      <c r="Y51" s="9"/>
      <c r="Z51" s="9"/>
      <c r="AA51" s="10"/>
      <c r="AD51" s="193"/>
      <c r="AE51" s="232"/>
      <c r="AF51" s="232"/>
      <c r="AG51" s="232"/>
      <c r="AH51" s="232"/>
      <c r="AI51" s="232"/>
      <c r="AJ51" s="232"/>
    </row>
    <row r="52" spans="1:36">
      <c r="A52" s="8"/>
      <c r="B52" s="9"/>
      <c r="C52" s="9"/>
      <c r="D52" s="9"/>
      <c r="E52" s="9"/>
      <c r="F52" s="9"/>
      <c r="G52" s="9"/>
      <c r="H52" s="9"/>
      <c r="I52" s="9"/>
      <c r="J52" s="9"/>
      <c r="K52" s="9"/>
      <c r="L52" s="9"/>
      <c r="M52" s="9"/>
      <c r="N52" s="9"/>
      <c r="O52" s="9"/>
      <c r="P52" s="9"/>
      <c r="Q52" s="9"/>
      <c r="R52" s="9"/>
      <c r="S52" s="9"/>
      <c r="T52" s="9"/>
      <c r="U52" s="9"/>
      <c r="V52" s="9"/>
      <c r="W52" s="9"/>
      <c r="X52" s="9"/>
      <c r="Y52" s="9"/>
      <c r="Z52" s="9"/>
      <c r="AA52" s="10"/>
      <c r="AD52" s="610" t="s">
        <v>646</v>
      </c>
      <c r="AE52" s="610" t="s">
        <v>572</v>
      </c>
      <c r="AF52" s="610" t="s">
        <v>573</v>
      </c>
      <c r="AG52" s="610" t="s">
        <v>574</v>
      </c>
      <c r="AH52" s="610" t="s">
        <v>575</v>
      </c>
      <c r="AI52" s="610" t="s">
        <v>576</v>
      </c>
      <c r="AJ52" s="610" t="s">
        <v>224</v>
      </c>
    </row>
    <row r="53" spans="1:36">
      <c r="A53" s="8"/>
      <c r="B53" s="9"/>
      <c r="C53" s="9"/>
      <c r="D53" s="9"/>
      <c r="E53" s="9"/>
      <c r="F53" s="9"/>
      <c r="G53" s="9"/>
      <c r="H53" s="9"/>
      <c r="I53" s="9"/>
      <c r="J53" s="9"/>
      <c r="K53" s="9"/>
      <c r="L53" s="9"/>
      <c r="M53" s="9"/>
      <c r="N53" s="9"/>
      <c r="O53" s="9"/>
      <c r="P53" s="9"/>
      <c r="Q53" s="9"/>
      <c r="R53" s="9"/>
      <c r="S53" s="9"/>
      <c r="T53" s="9"/>
      <c r="U53" s="9"/>
      <c r="V53" s="9"/>
      <c r="W53" s="9"/>
      <c r="X53" s="9"/>
      <c r="Y53" s="9"/>
      <c r="Z53" s="9"/>
      <c r="AA53" s="10"/>
      <c r="AD53" s="613" t="s">
        <v>436</v>
      </c>
      <c r="AE53" s="780">
        <f t="shared" ref="AE53:AJ53" si="44">AN29</f>
        <v>0</v>
      </c>
      <c r="AF53" s="958">
        <f t="shared" si="44"/>
        <v>6.7073170731707321E-2</v>
      </c>
      <c r="AG53" s="958">
        <f t="shared" si="44"/>
        <v>0.13719512195121952</v>
      </c>
      <c r="AH53" s="799">
        <f t="shared" si="44"/>
        <v>0.1951219512195122</v>
      </c>
      <c r="AI53" s="799">
        <f t="shared" si="44"/>
        <v>0.30792682926829268</v>
      </c>
      <c r="AJ53" s="958">
        <f t="shared" si="44"/>
        <v>0.29268292682926828</v>
      </c>
    </row>
    <row r="54" spans="1:36">
      <c r="A54" s="8"/>
      <c r="B54" s="9"/>
      <c r="C54" s="9"/>
      <c r="D54" s="9"/>
      <c r="E54" s="9"/>
      <c r="F54" s="9"/>
      <c r="G54" s="9"/>
      <c r="H54" s="9"/>
      <c r="I54" s="9"/>
      <c r="J54" s="9"/>
      <c r="K54" s="9"/>
      <c r="L54" s="9"/>
      <c r="M54" s="9"/>
      <c r="N54" s="9"/>
      <c r="O54" s="9"/>
      <c r="P54" s="9"/>
      <c r="Q54" s="9"/>
      <c r="R54" s="9"/>
      <c r="S54" s="9"/>
      <c r="T54" s="9"/>
      <c r="U54" s="9"/>
      <c r="V54" s="9"/>
      <c r="W54" s="9"/>
      <c r="X54" s="9"/>
      <c r="Y54" s="9"/>
      <c r="Z54" s="9"/>
      <c r="AA54" s="10"/>
      <c r="AD54" s="613" t="s">
        <v>437</v>
      </c>
      <c r="AE54" s="780">
        <f t="shared" ref="AE54:AJ54" si="45">AN28</f>
        <v>3.4046692607003892E-3</v>
      </c>
      <c r="AF54" s="958">
        <f t="shared" si="45"/>
        <v>0.10505836575875487</v>
      </c>
      <c r="AG54" s="958">
        <f t="shared" si="45"/>
        <v>0.12889105058365757</v>
      </c>
      <c r="AH54" s="799">
        <f t="shared" si="45"/>
        <v>0.24221789883268482</v>
      </c>
      <c r="AI54" s="799">
        <f t="shared" si="45"/>
        <v>0.28501945525291827</v>
      </c>
      <c r="AJ54" s="958">
        <f t="shared" si="45"/>
        <v>0.23540856031128404</v>
      </c>
    </row>
    <row r="55" spans="1:36">
      <c r="A55" s="8"/>
      <c r="B55" s="9"/>
      <c r="C55" s="9"/>
      <c r="D55" s="9"/>
      <c r="E55" s="9"/>
      <c r="F55" s="9"/>
      <c r="G55" s="9"/>
      <c r="H55" s="9"/>
      <c r="I55" s="9"/>
      <c r="J55" s="9"/>
      <c r="K55" s="9"/>
      <c r="L55" s="9"/>
      <c r="M55" s="9"/>
      <c r="N55" s="9"/>
      <c r="O55" s="9"/>
      <c r="P55" s="9"/>
      <c r="Q55" s="9"/>
      <c r="R55" s="9"/>
      <c r="S55" s="9"/>
      <c r="T55" s="9"/>
      <c r="U55" s="9"/>
      <c r="V55" s="9"/>
      <c r="W55" s="9"/>
      <c r="X55" s="9"/>
      <c r="Y55" s="9"/>
      <c r="Z55" s="9"/>
      <c r="AA55" s="10"/>
      <c r="AD55" s="613" t="s">
        <v>438</v>
      </c>
      <c r="AE55" s="780">
        <f t="shared" ref="AE55:AJ55" si="46">AN27</f>
        <v>6.648936170212766E-3</v>
      </c>
      <c r="AF55" s="958">
        <f t="shared" si="46"/>
        <v>0.14969604863221886</v>
      </c>
      <c r="AG55" s="958">
        <f t="shared" si="46"/>
        <v>0.16755319148936171</v>
      </c>
      <c r="AH55" s="799">
        <f t="shared" si="46"/>
        <v>0.24468085106382978</v>
      </c>
      <c r="AI55" s="799">
        <f t="shared" si="46"/>
        <v>0.24848024316109424</v>
      </c>
      <c r="AJ55" s="799">
        <f t="shared" si="46"/>
        <v>0.18294072948328269</v>
      </c>
    </row>
    <row r="56" spans="1:36">
      <c r="A56" s="8"/>
      <c r="B56" s="9"/>
      <c r="C56" s="9"/>
      <c r="D56" s="9"/>
      <c r="E56" s="9"/>
      <c r="F56" s="9"/>
      <c r="G56" s="9"/>
      <c r="H56" s="9"/>
      <c r="I56" s="9"/>
      <c r="J56" s="9"/>
      <c r="K56" s="9"/>
      <c r="L56" s="9"/>
      <c r="M56" s="9"/>
      <c r="N56" s="9"/>
      <c r="O56" s="9"/>
      <c r="P56" s="9"/>
      <c r="Q56" s="9"/>
      <c r="R56" s="9"/>
      <c r="S56" s="9"/>
      <c r="T56" s="9"/>
      <c r="U56" s="9"/>
      <c r="V56" s="9"/>
      <c r="W56" s="9"/>
      <c r="X56" s="9"/>
      <c r="Y56" s="9"/>
      <c r="Z56" s="9"/>
      <c r="AA56" s="10"/>
      <c r="AD56" s="613" t="s">
        <v>439</v>
      </c>
      <c r="AE56" s="780">
        <f t="shared" ref="AE56:AJ56" si="47">AN26</f>
        <v>1.0537790697674418E-2</v>
      </c>
      <c r="AF56" s="958">
        <f t="shared" si="47"/>
        <v>0.18059593023255813</v>
      </c>
      <c r="AG56" s="958">
        <f t="shared" si="47"/>
        <v>0.17841569767441862</v>
      </c>
      <c r="AH56" s="799">
        <f t="shared" si="47"/>
        <v>0.22492732558139536</v>
      </c>
      <c r="AI56" s="799">
        <f t="shared" si="47"/>
        <v>0.24091569767441862</v>
      </c>
      <c r="AJ56" s="799">
        <f t="shared" si="47"/>
        <v>0.16460755813953487</v>
      </c>
    </row>
    <row r="57" spans="1:36">
      <c r="A57" s="8"/>
      <c r="B57" s="9"/>
      <c r="C57" s="9"/>
      <c r="D57" s="9"/>
      <c r="E57" s="9"/>
      <c r="F57" s="9"/>
      <c r="G57" s="9"/>
      <c r="H57" s="9"/>
      <c r="I57" s="9"/>
      <c r="J57" s="9"/>
      <c r="K57" s="9"/>
      <c r="L57" s="9"/>
      <c r="M57" s="9"/>
      <c r="N57" s="9"/>
      <c r="O57" s="9"/>
      <c r="P57" s="9"/>
      <c r="Q57" s="9"/>
      <c r="R57" s="9"/>
      <c r="S57" s="9"/>
      <c r="T57" s="9"/>
      <c r="U57" s="9"/>
      <c r="V57" s="9"/>
      <c r="W57" s="9"/>
      <c r="X57" s="9"/>
      <c r="Y57" s="9"/>
      <c r="Z57" s="9"/>
      <c r="AA57" s="10"/>
      <c r="AD57" s="613" t="s">
        <v>440</v>
      </c>
      <c r="AE57" s="780">
        <f t="shared" ref="AE57:AJ57" si="48">AN25</f>
        <v>7.0532915360501571E-3</v>
      </c>
      <c r="AF57" s="958">
        <f t="shared" si="48"/>
        <v>0.20271682340647859</v>
      </c>
      <c r="AG57" s="958">
        <f t="shared" si="48"/>
        <v>0.19252873563218389</v>
      </c>
      <c r="AH57" s="799">
        <f t="shared" si="48"/>
        <v>0.23772204806687566</v>
      </c>
      <c r="AI57" s="799">
        <f t="shared" si="48"/>
        <v>0.24033437826541273</v>
      </c>
      <c r="AJ57" s="799">
        <f t="shared" si="48"/>
        <v>0.11964472309299895</v>
      </c>
    </row>
    <row r="58" spans="1:36">
      <c r="A58" s="8"/>
      <c r="B58" s="9"/>
      <c r="C58" s="9"/>
      <c r="D58" s="9"/>
      <c r="E58" s="9"/>
      <c r="F58" s="9"/>
      <c r="G58" s="9"/>
      <c r="H58" s="9"/>
      <c r="I58" s="9"/>
      <c r="J58" s="9"/>
      <c r="K58" s="9"/>
      <c r="L58" s="9"/>
      <c r="M58" s="9"/>
      <c r="N58" s="9"/>
      <c r="O58" s="9"/>
      <c r="P58" s="9"/>
      <c r="Q58" s="9"/>
      <c r="R58" s="9"/>
      <c r="S58" s="9"/>
      <c r="T58" s="9"/>
      <c r="U58" s="9"/>
      <c r="V58" s="9"/>
      <c r="W58" s="9"/>
      <c r="X58" s="9"/>
      <c r="Y58" s="9"/>
      <c r="Z58" s="9"/>
      <c r="AA58" s="10"/>
      <c r="AD58" s="613" t="s">
        <v>441</v>
      </c>
      <c r="AE58" s="780">
        <f t="shared" ref="AE58:AJ58" si="49">AN24</f>
        <v>8.7541034860090673E-3</v>
      </c>
      <c r="AF58" s="958">
        <f t="shared" si="49"/>
        <v>0.22557448804126934</v>
      </c>
      <c r="AG58" s="958">
        <f t="shared" si="49"/>
        <v>0.19751445990307956</v>
      </c>
      <c r="AH58" s="958">
        <f t="shared" si="49"/>
        <v>0.220962951383461</v>
      </c>
      <c r="AI58" s="799">
        <f t="shared" si="49"/>
        <v>0.24957011098952633</v>
      </c>
      <c r="AJ58" s="799">
        <f t="shared" si="49"/>
        <v>9.7623886196654686E-2</v>
      </c>
    </row>
    <row r="59" spans="1:36">
      <c r="A59" s="8"/>
      <c r="B59" s="9"/>
      <c r="C59" s="9"/>
      <c r="D59" s="9"/>
      <c r="E59" s="9"/>
      <c r="F59" s="9"/>
      <c r="G59" s="9"/>
      <c r="H59" s="9"/>
      <c r="I59" s="9"/>
      <c r="J59" s="9"/>
      <c r="K59" s="9"/>
      <c r="L59" s="9"/>
      <c r="M59" s="9"/>
      <c r="N59" s="9"/>
      <c r="O59" s="9"/>
      <c r="P59" s="9"/>
      <c r="Q59" s="9"/>
      <c r="R59" s="9"/>
      <c r="S59" s="9"/>
      <c r="T59" s="9"/>
      <c r="U59" s="9"/>
      <c r="V59" s="9"/>
      <c r="W59" s="9"/>
      <c r="X59" s="9"/>
      <c r="Y59" s="9"/>
      <c r="Z59" s="9"/>
      <c r="AA59" s="10"/>
      <c r="AD59" s="610" t="s">
        <v>160</v>
      </c>
      <c r="AE59" s="800">
        <f t="shared" ref="AE59:AJ59" si="50">AN30</f>
        <v>7.7714454888609284E-3</v>
      </c>
      <c r="AF59" s="800">
        <f t="shared" si="50"/>
        <v>0.19188068980830433</v>
      </c>
      <c r="AG59" s="800">
        <f t="shared" si="50"/>
        <v>0.18307305158759529</v>
      </c>
      <c r="AH59" s="826">
        <f t="shared" si="50"/>
        <v>0.22966471763748056</v>
      </c>
      <c r="AI59" s="826">
        <f t="shared" si="50"/>
        <v>0.2505736066908445</v>
      </c>
      <c r="AJ59" s="826">
        <f t="shared" si="50"/>
        <v>0.13703648878691438</v>
      </c>
    </row>
    <row r="60" spans="1:36">
      <c r="A60" s="8"/>
      <c r="B60" s="9"/>
      <c r="C60" s="9"/>
      <c r="D60" s="9"/>
      <c r="E60" s="9"/>
      <c r="F60" s="9"/>
      <c r="G60" s="9"/>
      <c r="H60" s="9"/>
      <c r="I60" s="9"/>
      <c r="J60" s="9"/>
      <c r="K60" s="9"/>
      <c r="L60" s="9"/>
      <c r="M60" s="9"/>
      <c r="N60" s="9"/>
      <c r="O60" s="9"/>
      <c r="P60" s="9"/>
      <c r="Q60" s="9"/>
      <c r="R60" s="9"/>
      <c r="S60" s="9"/>
      <c r="T60" s="9"/>
      <c r="U60" s="9"/>
      <c r="V60" s="9"/>
      <c r="W60" s="9"/>
      <c r="X60" s="9"/>
      <c r="Y60" s="9"/>
      <c r="Z60" s="9"/>
      <c r="AA60" s="10"/>
    </row>
    <row r="61" spans="1:36">
      <c r="A61" s="8"/>
      <c r="B61" s="9"/>
      <c r="C61" s="9"/>
      <c r="D61" s="9"/>
      <c r="E61" s="9"/>
      <c r="F61" s="9"/>
      <c r="G61" s="9"/>
      <c r="H61" s="9"/>
      <c r="I61" s="9"/>
      <c r="J61" s="9"/>
      <c r="K61" s="9"/>
      <c r="L61" s="9"/>
      <c r="M61" s="9"/>
      <c r="N61" s="9"/>
      <c r="O61" s="9"/>
      <c r="P61" s="9"/>
      <c r="Q61" s="9"/>
      <c r="R61" s="9"/>
      <c r="S61" s="9"/>
      <c r="T61" s="9"/>
      <c r="U61" s="9"/>
      <c r="V61" s="9"/>
      <c r="W61" s="9"/>
      <c r="X61" s="9"/>
      <c r="Y61" s="9"/>
      <c r="Z61" s="9"/>
      <c r="AA61" s="10"/>
    </row>
    <row r="62" spans="1:36">
      <c r="A62" s="8"/>
      <c r="B62" s="9"/>
      <c r="C62" s="9"/>
      <c r="D62" s="9"/>
      <c r="E62" s="9"/>
      <c r="F62" s="9"/>
      <c r="G62" s="9"/>
      <c r="H62" s="9"/>
      <c r="I62" s="9"/>
      <c r="J62" s="9"/>
      <c r="K62" s="9"/>
      <c r="L62" s="9"/>
      <c r="M62" s="9"/>
      <c r="N62" s="9"/>
      <c r="O62" s="9"/>
      <c r="P62" s="9"/>
      <c r="Q62" s="9"/>
      <c r="R62" s="9"/>
      <c r="S62" s="9"/>
      <c r="T62" s="9"/>
      <c r="U62" s="9"/>
      <c r="V62" s="9"/>
      <c r="W62" s="9"/>
      <c r="X62" s="9"/>
      <c r="Y62" s="9"/>
      <c r="Z62" s="9"/>
      <c r="AA62" s="10"/>
    </row>
    <row r="63" spans="1:36">
      <c r="A63" s="8"/>
      <c r="B63" s="9"/>
      <c r="C63" s="9"/>
      <c r="D63" s="9"/>
      <c r="E63" s="9"/>
      <c r="F63" s="9"/>
      <c r="G63" s="9"/>
      <c r="H63" s="9"/>
      <c r="I63" s="9"/>
      <c r="J63" s="9"/>
      <c r="K63" s="9"/>
      <c r="L63" s="9"/>
      <c r="M63" s="9"/>
      <c r="N63" s="9"/>
      <c r="O63" s="9"/>
      <c r="P63" s="9"/>
      <c r="Q63" s="9"/>
      <c r="R63" s="9"/>
      <c r="S63" s="9"/>
      <c r="T63" s="9"/>
      <c r="U63" s="9"/>
      <c r="V63" s="9"/>
      <c r="W63" s="9"/>
      <c r="X63" s="9"/>
      <c r="Y63" s="9"/>
      <c r="Z63" s="9"/>
      <c r="AA63" s="10"/>
    </row>
    <row r="64" spans="1:36">
      <c r="A64" s="8"/>
      <c r="B64" s="9"/>
      <c r="C64" s="9"/>
      <c r="D64" s="9"/>
      <c r="E64" s="9"/>
      <c r="F64" s="9"/>
      <c r="G64" s="9"/>
      <c r="H64" s="9"/>
      <c r="I64" s="9"/>
      <c r="J64" s="9"/>
      <c r="K64" s="9"/>
      <c r="L64" s="9"/>
      <c r="M64" s="9"/>
      <c r="N64" s="9"/>
      <c r="O64" s="9"/>
      <c r="P64" s="9"/>
      <c r="Q64" s="9"/>
      <c r="R64" s="9"/>
      <c r="S64" s="9"/>
      <c r="T64" s="9"/>
      <c r="U64" s="9"/>
      <c r="V64" s="9"/>
      <c r="W64" s="9"/>
      <c r="X64" s="9"/>
      <c r="Y64" s="9"/>
      <c r="Z64" s="9"/>
      <c r="AA64" s="10"/>
    </row>
    <row r="65" spans="1:27">
      <c r="A65" s="8"/>
      <c r="B65" s="9"/>
      <c r="C65" s="9"/>
      <c r="D65" s="9"/>
      <c r="E65" s="9"/>
      <c r="F65" s="9"/>
      <c r="G65" s="9"/>
      <c r="H65" s="9"/>
      <c r="I65" s="9"/>
      <c r="J65" s="9"/>
      <c r="K65" s="9"/>
      <c r="L65" s="9"/>
      <c r="M65" s="9"/>
      <c r="N65" s="9"/>
      <c r="O65" s="9"/>
      <c r="P65" s="9"/>
      <c r="Q65" s="9"/>
      <c r="R65" s="9"/>
      <c r="S65" s="9"/>
      <c r="T65" s="9"/>
      <c r="U65" s="9"/>
      <c r="V65" s="9"/>
      <c r="W65" s="9"/>
      <c r="X65" s="9"/>
      <c r="Y65" s="9"/>
      <c r="Z65" s="9"/>
      <c r="AA65" s="10"/>
    </row>
    <row r="66" spans="1:27">
      <c r="A66" s="1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3"/>
    </row>
  </sheetData>
  <mergeCells count="2">
    <mergeCell ref="V1:AA1"/>
    <mergeCell ref="B3:Z7"/>
  </mergeCells>
  <phoneticPr fontId="5"/>
  <conditionalFormatting sqref="AE6:AJ10 AE15:AJ17 AE12:AJ13">
    <cfRule type="expression" dxfId="68" priority="8" stopIfTrue="1">
      <formula>SUM($AE6:$AG6)&gt;SUM($AH6:$AJ6)</formula>
    </cfRule>
  </conditionalFormatting>
  <conditionalFormatting sqref="AE54:AJ54">
    <cfRule type="top10" dxfId="67" priority="6" rank="1"/>
  </conditionalFormatting>
  <conditionalFormatting sqref="AE55:AJ55">
    <cfRule type="top10" dxfId="66" priority="5" rank="1"/>
  </conditionalFormatting>
  <conditionalFormatting sqref="AE56:AJ56">
    <cfRule type="top10" dxfId="65" priority="4" rank="1"/>
  </conditionalFormatting>
  <conditionalFormatting sqref="AE57:AJ57">
    <cfRule type="top10" dxfId="64" priority="3" rank="1"/>
  </conditionalFormatting>
  <conditionalFormatting sqref="AE58:AJ58">
    <cfRule type="top10" dxfId="63" priority="2" rank="1"/>
  </conditionalFormatting>
  <conditionalFormatting sqref="AE53:AJ53">
    <cfRule type="top10" dxfId="62"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3" manualBreakCount="3">
    <brk id="28" max="65" man="1"/>
    <brk id="37" max="1048575" man="1"/>
    <brk id="4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8">
    <tabColor theme="9" tint="0.59999389629810485"/>
  </sheetPr>
  <dimension ref="A1:CL66"/>
  <sheetViews>
    <sheetView showGridLines="0" view="pageBreakPreview" topLeftCell="A29" zoomScaleNormal="100" zoomScaleSheetLayoutView="100" workbookViewId="0">
      <selection activeCell="B3" sqref="B3:Z7"/>
    </sheetView>
  </sheetViews>
  <sheetFormatPr defaultColWidth="10.28515625" defaultRowHeight="12"/>
  <cols>
    <col min="1" max="27" width="3.5703125" style="624" customWidth="1"/>
    <col min="28" max="28" width="1.140625" style="624" customWidth="1"/>
    <col min="29" max="29" width="1.28515625" style="624" customWidth="1"/>
    <col min="30" max="30" width="17" style="115" customWidth="1"/>
    <col min="31" max="37" width="10.5703125" style="115" customWidth="1"/>
    <col min="38" max="38" width="15.85546875" style="115" bestFit="1" customWidth="1"/>
    <col min="39" max="39" width="7.140625" style="115" bestFit="1" customWidth="1"/>
    <col min="40" max="40" width="5.42578125" style="115" bestFit="1" customWidth="1"/>
    <col min="41" max="41" width="7.140625" style="115" customWidth="1"/>
    <col min="42" max="42" width="7.140625" style="115" bestFit="1" customWidth="1"/>
    <col min="43" max="43" width="8.28515625" style="115" bestFit="1" customWidth="1"/>
    <col min="44" max="44" width="5.42578125" style="115" bestFit="1" customWidth="1"/>
    <col min="45" max="52" width="5.42578125" style="115" customWidth="1"/>
    <col min="53" max="53" width="1.28515625" style="624" customWidth="1"/>
    <col min="54" max="54" width="15.140625" style="115" customWidth="1"/>
    <col min="55" max="60" width="7.5703125" style="115" customWidth="1"/>
    <col min="61" max="61" width="1.5703125" style="115" customWidth="1"/>
    <col min="62" max="62" width="15.5703125" style="115" customWidth="1"/>
    <col min="63" max="69" width="7.5703125" style="115" customWidth="1"/>
    <col min="70" max="90" width="10.28515625" style="4" customWidth="1"/>
    <col min="91" max="16384" width="10.28515625" style="624"/>
  </cols>
  <sheetData>
    <row r="1" spans="1:69" ht="21" customHeight="1" thickBot="1">
      <c r="A1" s="908">
        <v>5</v>
      </c>
      <c r="B1" s="908" t="s">
        <v>598</v>
      </c>
      <c r="C1" s="908" t="s">
        <v>66</v>
      </c>
      <c r="D1" s="908"/>
      <c r="E1" s="908"/>
      <c r="F1" s="908"/>
      <c r="G1" s="908"/>
      <c r="H1" s="908"/>
      <c r="I1" s="908"/>
      <c r="J1" s="908"/>
      <c r="K1" s="908" t="s">
        <v>126</v>
      </c>
      <c r="L1" s="908"/>
      <c r="M1" s="908"/>
      <c r="N1" s="908"/>
      <c r="O1" s="908"/>
      <c r="P1" s="908"/>
      <c r="Q1" s="908"/>
      <c r="R1" s="908"/>
      <c r="S1" s="908"/>
      <c r="T1" s="908"/>
      <c r="U1" s="908"/>
      <c r="V1" s="1260" t="s">
        <v>566</v>
      </c>
      <c r="W1" s="1260"/>
      <c r="X1" s="1260"/>
      <c r="Y1" s="1260"/>
      <c r="Z1" s="1260"/>
      <c r="AA1" s="1260"/>
      <c r="AB1" s="919"/>
      <c r="AD1" s="115" t="s">
        <v>600</v>
      </c>
      <c r="AF1" s="115" t="s">
        <v>126</v>
      </c>
      <c r="BB1" s="115" t="s">
        <v>577</v>
      </c>
    </row>
    <row r="3" spans="1:69" ht="12" customHeight="1">
      <c r="A3" s="625"/>
      <c r="B3" s="1238" t="s">
        <v>979</v>
      </c>
      <c r="C3" s="1238"/>
      <c r="D3" s="1238"/>
      <c r="E3" s="1238"/>
      <c r="F3" s="1238"/>
      <c r="G3" s="1238"/>
      <c r="H3" s="1238"/>
      <c r="I3" s="1238"/>
      <c r="J3" s="1238"/>
      <c r="K3" s="1238"/>
      <c r="L3" s="1238"/>
      <c r="M3" s="1238"/>
      <c r="N3" s="1238"/>
      <c r="O3" s="1238"/>
      <c r="P3" s="1238"/>
      <c r="Q3" s="1238"/>
      <c r="R3" s="1238"/>
      <c r="S3" s="1238"/>
      <c r="T3" s="1238"/>
      <c r="U3" s="1238"/>
      <c r="V3" s="1238"/>
      <c r="W3" s="1238"/>
      <c r="X3" s="1238"/>
      <c r="Y3" s="1238"/>
      <c r="Z3" s="1238"/>
      <c r="AA3" s="625"/>
      <c r="AB3" s="625"/>
      <c r="AD3" s="115" t="s">
        <v>581</v>
      </c>
      <c r="AM3" s="115" t="s">
        <v>728</v>
      </c>
      <c r="BB3" s="115" t="s">
        <v>581</v>
      </c>
      <c r="BJ3" s="115" t="s">
        <v>583</v>
      </c>
    </row>
    <row r="4" spans="1:69" ht="12.75" customHeight="1" thickBot="1">
      <c r="A4" s="625"/>
      <c r="B4" s="1238"/>
      <c r="C4" s="1238"/>
      <c r="D4" s="1238"/>
      <c r="E4" s="1238"/>
      <c r="F4" s="1238"/>
      <c r="G4" s="1238"/>
      <c r="H4" s="1238"/>
      <c r="I4" s="1238"/>
      <c r="J4" s="1238"/>
      <c r="K4" s="1238"/>
      <c r="L4" s="1238"/>
      <c r="M4" s="1238"/>
      <c r="N4" s="1238"/>
      <c r="O4" s="1238"/>
      <c r="P4" s="1238"/>
      <c r="Q4" s="1238"/>
      <c r="R4" s="1238"/>
      <c r="S4" s="1238"/>
      <c r="T4" s="1238"/>
      <c r="U4" s="1238"/>
      <c r="V4" s="1238"/>
      <c r="W4" s="1238"/>
      <c r="X4" s="1238"/>
      <c r="Y4" s="1238"/>
      <c r="Z4" s="1238"/>
      <c r="AA4" s="625"/>
      <c r="AB4" s="625"/>
      <c r="AM4" s="115" t="s">
        <v>808</v>
      </c>
    </row>
    <row r="5" spans="1:69" ht="12.75" thickBot="1">
      <c r="A5" s="625"/>
      <c r="B5" s="1238"/>
      <c r="C5" s="1238"/>
      <c r="D5" s="1238"/>
      <c r="E5" s="1238"/>
      <c r="F5" s="1238"/>
      <c r="G5" s="1238"/>
      <c r="H5" s="1238"/>
      <c r="I5" s="1238"/>
      <c r="J5" s="1238"/>
      <c r="K5" s="1238"/>
      <c r="L5" s="1238"/>
      <c r="M5" s="1238"/>
      <c r="N5" s="1238"/>
      <c r="O5" s="1238"/>
      <c r="P5" s="1238"/>
      <c r="Q5" s="1238"/>
      <c r="R5" s="1238"/>
      <c r="S5" s="1238"/>
      <c r="T5" s="1238"/>
      <c r="U5" s="1238"/>
      <c r="V5" s="1238"/>
      <c r="W5" s="1238"/>
      <c r="X5" s="1238"/>
      <c r="Y5" s="1238"/>
      <c r="Z5" s="1238"/>
      <c r="AA5" s="625"/>
      <c r="AB5" s="625"/>
      <c r="AD5" s="610" t="s">
        <v>645</v>
      </c>
      <c r="AE5" s="610" t="s">
        <v>116</v>
      </c>
      <c r="AF5" s="610" t="s">
        <v>117</v>
      </c>
      <c r="AG5" s="610" t="s">
        <v>118</v>
      </c>
      <c r="AH5" s="610" t="s">
        <v>119</v>
      </c>
      <c r="AI5" s="610" t="s">
        <v>120</v>
      </c>
      <c r="AJ5" s="610" t="s">
        <v>224</v>
      </c>
      <c r="AM5" s="115" t="s">
        <v>729</v>
      </c>
      <c r="AO5" s="1044" t="s">
        <v>732</v>
      </c>
      <c r="AP5" s="1044" t="s">
        <v>733</v>
      </c>
      <c r="AQ5" s="1044" t="s">
        <v>734</v>
      </c>
      <c r="AR5" s="115" t="s">
        <v>749</v>
      </c>
      <c r="BB5" s="116" t="s">
        <v>645</v>
      </c>
      <c r="BC5" s="238" t="s">
        <v>116</v>
      </c>
      <c r="BD5" s="220" t="s">
        <v>117</v>
      </c>
      <c r="BE5" s="220" t="s">
        <v>118</v>
      </c>
      <c r="BF5" s="220" t="s">
        <v>119</v>
      </c>
      <c r="BG5" s="220" t="s">
        <v>120</v>
      </c>
      <c r="BH5" s="114" t="s">
        <v>224</v>
      </c>
      <c r="BJ5" s="116" t="s">
        <v>645</v>
      </c>
      <c r="BK5" s="220" t="s">
        <v>116</v>
      </c>
      <c r="BL5" s="220" t="s">
        <v>117</v>
      </c>
      <c r="BM5" s="220" t="s">
        <v>118</v>
      </c>
      <c r="BN5" s="220" t="s">
        <v>119</v>
      </c>
      <c r="BO5" s="220" t="s">
        <v>120</v>
      </c>
      <c r="BP5" s="221" t="s">
        <v>224</v>
      </c>
      <c r="BQ5" s="113" t="s">
        <v>150</v>
      </c>
    </row>
    <row r="6" spans="1:69">
      <c r="A6" s="625"/>
      <c r="B6" s="1238"/>
      <c r="C6" s="1238"/>
      <c r="D6" s="1238"/>
      <c r="E6" s="1238"/>
      <c r="F6" s="1238"/>
      <c r="G6" s="1238"/>
      <c r="H6" s="1238"/>
      <c r="I6" s="1238"/>
      <c r="J6" s="1238"/>
      <c r="K6" s="1238"/>
      <c r="L6" s="1238"/>
      <c r="M6" s="1238"/>
      <c r="N6" s="1238"/>
      <c r="O6" s="1238"/>
      <c r="P6" s="1238"/>
      <c r="Q6" s="1238"/>
      <c r="R6" s="1238"/>
      <c r="S6" s="1238"/>
      <c r="T6" s="1238"/>
      <c r="U6" s="1238"/>
      <c r="V6" s="1238"/>
      <c r="W6" s="1238"/>
      <c r="X6" s="1238"/>
      <c r="Y6" s="1238"/>
      <c r="Z6" s="1238"/>
      <c r="AA6" s="625"/>
      <c r="AB6" s="625"/>
      <c r="AD6" s="611" t="s">
        <v>424</v>
      </c>
      <c r="AE6" s="799">
        <f t="shared" ref="AE6:AJ6" si="0">BC18</f>
        <v>0</v>
      </c>
      <c r="AF6" s="799">
        <f t="shared" si="0"/>
        <v>0.11233211233211234</v>
      </c>
      <c r="AG6" s="799">
        <f t="shared" si="0"/>
        <v>0.11233211233211234</v>
      </c>
      <c r="AH6" s="983">
        <f t="shared" si="0"/>
        <v>0.29914529914529914</v>
      </c>
      <c r="AI6" s="799">
        <f t="shared" si="0"/>
        <v>0.27350427350427353</v>
      </c>
      <c r="AJ6" s="799">
        <f t="shared" si="0"/>
        <v>0.20268620268620269</v>
      </c>
      <c r="AK6" s="773"/>
      <c r="AM6" s="115" t="s">
        <v>809</v>
      </c>
      <c r="AO6" s="1044" t="s">
        <v>739</v>
      </c>
      <c r="AP6" s="1044" t="s">
        <v>746</v>
      </c>
      <c r="AQ6" s="1044"/>
      <c r="AR6" s="115" t="s">
        <v>769</v>
      </c>
      <c r="BB6" s="216" t="s">
        <v>151</v>
      </c>
      <c r="BC6" s="222" t="e">
        <f t="shared" ref="BC6:BC19" si="1">+BK6/$BQ6</f>
        <v>#DIV/0!</v>
      </c>
      <c r="BD6" s="223" t="e">
        <f t="shared" ref="BD6:BD19" si="2">+BL6/$BQ6</f>
        <v>#DIV/0!</v>
      </c>
      <c r="BE6" s="223" t="e">
        <f t="shared" ref="BE6:BE19" si="3">+BM6/$BQ6</f>
        <v>#DIV/0!</v>
      </c>
      <c r="BF6" s="223" t="e">
        <f t="shared" ref="BF6:BF19" si="4">+BN6/$BQ6</f>
        <v>#DIV/0!</v>
      </c>
      <c r="BG6" s="223" t="e">
        <f t="shared" ref="BG6:BG19" si="5">+BO6/$BQ6</f>
        <v>#DIV/0!</v>
      </c>
      <c r="BH6" s="239" t="e">
        <f t="shared" ref="BH6:BH19" si="6">+BP6/$BQ6</f>
        <v>#DIV/0!</v>
      </c>
      <c r="BJ6" s="224" t="s">
        <v>151</v>
      </c>
      <c r="BK6" s="225">
        <f>+集計･資料!AV37</f>
        <v>0</v>
      </c>
      <c r="BL6" s="226">
        <f>+集計･資料!AW37</f>
        <v>0</v>
      </c>
      <c r="BM6" s="226">
        <f>+集計･資料!AX37</f>
        <v>0</v>
      </c>
      <c r="BN6" s="226">
        <f>+集計･資料!AY37</f>
        <v>0</v>
      </c>
      <c r="BO6" s="226">
        <f>+集計･資料!AZ37</f>
        <v>0</v>
      </c>
      <c r="BP6" s="227">
        <f>+集計･資料!BA37</f>
        <v>0</v>
      </c>
      <c r="BQ6" s="228">
        <f>+集計･資料!BB37</f>
        <v>0</v>
      </c>
    </row>
    <row r="7" spans="1:69">
      <c r="A7" s="625"/>
      <c r="B7" s="1238"/>
      <c r="C7" s="1238"/>
      <c r="D7" s="1238"/>
      <c r="E7" s="1238"/>
      <c r="F7" s="1238"/>
      <c r="G7" s="1238"/>
      <c r="H7" s="1238"/>
      <c r="I7" s="1238"/>
      <c r="J7" s="1238"/>
      <c r="K7" s="1238"/>
      <c r="L7" s="1238"/>
      <c r="M7" s="1238"/>
      <c r="N7" s="1238"/>
      <c r="O7" s="1238"/>
      <c r="P7" s="1238"/>
      <c r="Q7" s="1238"/>
      <c r="R7" s="1238"/>
      <c r="S7" s="1238"/>
      <c r="T7" s="1238"/>
      <c r="U7" s="1238"/>
      <c r="V7" s="1238"/>
      <c r="W7" s="1238"/>
      <c r="X7" s="1238"/>
      <c r="Y7" s="1238"/>
      <c r="Z7" s="1238"/>
      <c r="AA7" s="625"/>
      <c r="AB7" s="625"/>
      <c r="AD7" s="784" t="s">
        <v>425</v>
      </c>
      <c r="AE7" s="799">
        <f t="shared" ref="AE7:AJ7" si="7">BC17</f>
        <v>0</v>
      </c>
      <c r="AF7" s="799">
        <f t="shared" si="7"/>
        <v>0.12</v>
      </c>
      <c r="AG7" s="799">
        <f t="shared" si="7"/>
        <v>0.1744</v>
      </c>
      <c r="AH7" s="983">
        <f t="shared" si="7"/>
        <v>0.27039999999999997</v>
      </c>
      <c r="AI7" s="799">
        <f t="shared" si="7"/>
        <v>0.26240000000000002</v>
      </c>
      <c r="AJ7" s="799">
        <f t="shared" si="7"/>
        <v>0.17280000000000001</v>
      </c>
      <c r="AK7" s="773"/>
      <c r="AM7" s="115" t="s">
        <v>771</v>
      </c>
      <c r="AO7" s="1044" t="s">
        <v>744</v>
      </c>
      <c r="AP7" s="1044" t="s">
        <v>743</v>
      </c>
      <c r="AQ7" s="1044" t="s">
        <v>736</v>
      </c>
      <c r="AR7" s="115" t="s">
        <v>770</v>
      </c>
      <c r="BB7" s="66" t="s">
        <v>630</v>
      </c>
      <c r="BC7" s="143">
        <f t="shared" si="1"/>
        <v>0</v>
      </c>
      <c r="BD7" s="144">
        <f t="shared" si="2"/>
        <v>0.15</v>
      </c>
      <c r="BE7" s="144">
        <f t="shared" si="3"/>
        <v>0.17291666666666666</v>
      </c>
      <c r="BF7" s="144">
        <f t="shared" si="4"/>
        <v>0.25416666666666665</v>
      </c>
      <c r="BG7" s="144">
        <f t="shared" si="5"/>
        <v>0.23333333333333334</v>
      </c>
      <c r="BH7" s="145">
        <f t="shared" si="6"/>
        <v>0.18958333333333333</v>
      </c>
      <c r="BJ7" s="67" t="s">
        <v>630</v>
      </c>
      <c r="BK7" s="167">
        <f>+集計･資料!AV39</f>
        <v>0</v>
      </c>
      <c r="BL7" s="147">
        <f>+集計･資料!AW39</f>
        <v>72</v>
      </c>
      <c r="BM7" s="147">
        <f>+集計･資料!AX39</f>
        <v>83</v>
      </c>
      <c r="BN7" s="147">
        <f>+集計･資料!AY39</f>
        <v>122</v>
      </c>
      <c r="BO7" s="147">
        <f>+集計･資料!AZ39</f>
        <v>112</v>
      </c>
      <c r="BP7" s="183">
        <f>+集計･資料!BA39</f>
        <v>91</v>
      </c>
      <c r="BQ7" s="149">
        <f>+集計･資料!BB39</f>
        <v>480</v>
      </c>
    </row>
    <row r="8" spans="1:69">
      <c r="A8" s="917"/>
      <c r="B8" s="917"/>
      <c r="C8" s="917"/>
      <c r="D8" s="917"/>
      <c r="E8" s="917"/>
      <c r="F8" s="917"/>
      <c r="G8" s="917"/>
      <c r="H8" s="917"/>
      <c r="I8" s="917"/>
      <c r="J8" s="917"/>
      <c r="K8" s="917"/>
      <c r="L8" s="917"/>
      <c r="M8" s="917"/>
      <c r="N8" s="917"/>
      <c r="O8" s="917"/>
      <c r="P8" s="917"/>
      <c r="Q8" s="917"/>
      <c r="R8" s="917"/>
      <c r="S8" s="917"/>
      <c r="T8" s="917"/>
      <c r="U8" s="917"/>
      <c r="V8" s="917"/>
      <c r="W8" s="917"/>
      <c r="X8" s="917"/>
      <c r="Y8" s="917"/>
      <c r="Z8" s="917"/>
      <c r="AA8" s="917"/>
      <c r="AB8" s="625"/>
      <c r="AD8" s="979" t="s">
        <v>426</v>
      </c>
      <c r="AE8" s="799">
        <f t="shared" ref="AE8:AJ8" si="8">BC16</f>
        <v>0</v>
      </c>
      <c r="AF8" s="983">
        <f t="shared" si="8"/>
        <v>0.2982456140350877</v>
      </c>
      <c r="AG8" s="958">
        <f t="shared" si="8"/>
        <v>0.19298245614035087</v>
      </c>
      <c r="AH8" s="799">
        <f t="shared" si="8"/>
        <v>0.19298245614035087</v>
      </c>
      <c r="AI8" s="799">
        <f t="shared" si="8"/>
        <v>0.19298245614035087</v>
      </c>
      <c r="AJ8" s="799">
        <f t="shared" si="8"/>
        <v>0.12280701754385964</v>
      </c>
      <c r="AK8" s="773"/>
      <c r="AM8" s="115" t="str">
        <f>CONCATENATE(AM6,AO6,AP6,AQ6,AR6,AM7,AO7,AP7,AQ7,AR7)</f>
        <v>10歳代～30歳代の若年層では「情報通信業」「教育・学習支援業」の割合が、40歳以上の中高年層では「飲食店・宿泊業」「不動産業」「建設業」が他の業種に比べ比較的高い割合を示している。</v>
      </c>
      <c r="BB8" s="67" t="s">
        <v>631</v>
      </c>
      <c r="BC8" s="143">
        <f t="shared" si="1"/>
        <v>0</v>
      </c>
      <c r="BD8" s="144">
        <f t="shared" si="2"/>
        <v>0.16843971631205673</v>
      </c>
      <c r="BE8" s="144">
        <f t="shared" si="3"/>
        <v>0.12234042553191489</v>
      </c>
      <c r="BF8" s="144">
        <f t="shared" si="4"/>
        <v>0.25709219858156029</v>
      </c>
      <c r="BG8" s="144">
        <f t="shared" si="5"/>
        <v>0.2978723404255319</v>
      </c>
      <c r="BH8" s="145">
        <f t="shared" si="6"/>
        <v>0.15425531914893617</v>
      </c>
      <c r="BJ8" s="67" t="s">
        <v>631</v>
      </c>
      <c r="BK8" s="167">
        <f>+集計･資料!AV41</f>
        <v>0</v>
      </c>
      <c r="BL8" s="147">
        <f>+集計･資料!AW41</f>
        <v>95</v>
      </c>
      <c r="BM8" s="147">
        <f>+集計･資料!AX41</f>
        <v>69</v>
      </c>
      <c r="BN8" s="147">
        <f>+集計･資料!AY41</f>
        <v>145</v>
      </c>
      <c r="BO8" s="147">
        <f>+集計･資料!AZ41</f>
        <v>168</v>
      </c>
      <c r="BP8" s="183">
        <f>+集計･資料!BA41</f>
        <v>87</v>
      </c>
      <c r="BQ8" s="149">
        <f>+集計･資料!BB41</f>
        <v>564</v>
      </c>
    </row>
    <row r="9" spans="1:69" ht="12" customHeight="1">
      <c r="A9" s="913"/>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914"/>
      <c r="AB9" s="625"/>
      <c r="AD9" s="979" t="s">
        <v>427</v>
      </c>
      <c r="AE9" s="799">
        <f t="shared" ref="AE9:AJ9" si="9">BC15</f>
        <v>0</v>
      </c>
      <c r="AF9" s="799">
        <f t="shared" si="9"/>
        <v>0.10294117647058823</v>
      </c>
      <c r="AG9" s="799">
        <f t="shared" si="9"/>
        <v>0.17647058823529413</v>
      </c>
      <c r="AH9" s="983">
        <f t="shared" si="9"/>
        <v>0.39705882352941174</v>
      </c>
      <c r="AI9" s="799">
        <f t="shared" si="9"/>
        <v>8.8235294117647065E-2</v>
      </c>
      <c r="AJ9" s="799">
        <f t="shared" si="9"/>
        <v>0.23529411764705882</v>
      </c>
      <c r="AK9" s="773"/>
      <c r="AM9" s="115" t="s">
        <v>730</v>
      </c>
      <c r="BB9" s="67" t="s">
        <v>629</v>
      </c>
      <c r="BC9" s="143">
        <f t="shared" si="1"/>
        <v>0</v>
      </c>
      <c r="BD9" s="144">
        <f t="shared" si="2"/>
        <v>0.17834394904458598</v>
      </c>
      <c r="BE9" s="144">
        <f t="shared" si="3"/>
        <v>0.19745222929936307</v>
      </c>
      <c r="BF9" s="144">
        <f t="shared" si="4"/>
        <v>0.27388535031847133</v>
      </c>
      <c r="BG9" s="144">
        <f t="shared" si="5"/>
        <v>0.15286624203821655</v>
      </c>
      <c r="BH9" s="145">
        <f t="shared" si="6"/>
        <v>0.19745222929936307</v>
      </c>
      <c r="BJ9" s="67" t="s">
        <v>629</v>
      </c>
      <c r="BK9" s="167">
        <f>+集計･資料!AV43</f>
        <v>0</v>
      </c>
      <c r="BL9" s="147">
        <f>+集計･資料!AW43</f>
        <v>28</v>
      </c>
      <c r="BM9" s="147">
        <f>+集計･資料!AX43</f>
        <v>31</v>
      </c>
      <c r="BN9" s="147">
        <f>+集計･資料!AY43</f>
        <v>43</v>
      </c>
      <c r="BO9" s="147">
        <f>+集計･資料!AZ43</f>
        <v>24</v>
      </c>
      <c r="BP9" s="183">
        <f>+集計･資料!BA43</f>
        <v>31</v>
      </c>
      <c r="BQ9" s="149">
        <f>+集計･資料!BB43</f>
        <v>157</v>
      </c>
    </row>
    <row r="10" spans="1:69">
      <c r="A10" s="913"/>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914"/>
      <c r="AB10" s="625"/>
      <c r="AD10" s="980" t="s">
        <v>428</v>
      </c>
      <c r="AE10" s="799">
        <f t="shared" ref="AE10:AJ10" si="10">BC14</f>
        <v>0</v>
      </c>
      <c r="AF10" s="799">
        <f t="shared" si="10"/>
        <v>0.11979166666666667</v>
      </c>
      <c r="AG10" s="799">
        <f t="shared" si="10"/>
        <v>0.15104166666666666</v>
      </c>
      <c r="AH10" s="799">
        <f t="shared" si="10"/>
        <v>0.26692708333333331</v>
      </c>
      <c r="AI10" s="983">
        <f t="shared" si="10"/>
        <v>0.26822916666666669</v>
      </c>
      <c r="AJ10" s="799">
        <f t="shared" si="10"/>
        <v>0.19401041666666666</v>
      </c>
      <c r="AK10" s="773"/>
      <c r="AM10" s="115" t="s">
        <v>927</v>
      </c>
      <c r="BB10" s="67" t="s">
        <v>628</v>
      </c>
      <c r="BC10" s="143">
        <f t="shared" si="1"/>
        <v>0</v>
      </c>
      <c r="BD10" s="144">
        <f t="shared" si="2"/>
        <v>0.12602739726027398</v>
      </c>
      <c r="BE10" s="144">
        <f t="shared" si="3"/>
        <v>0.15616438356164383</v>
      </c>
      <c r="BF10" s="144">
        <f t="shared" si="4"/>
        <v>0.27397260273972601</v>
      </c>
      <c r="BG10" s="144">
        <f t="shared" si="5"/>
        <v>0.24109589041095891</v>
      </c>
      <c r="BH10" s="145">
        <f t="shared" si="6"/>
        <v>0.20273972602739726</v>
      </c>
      <c r="BJ10" s="67" t="s">
        <v>628</v>
      </c>
      <c r="BK10" s="167">
        <f>+集計･資料!AV45</f>
        <v>0</v>
      </c>
      <c r="BL10" s="147">
        <f>+集計･資料!AW45</f>
        <v>92</v>
      </c>
      <c r="BM10" s="147">
        <f>+集計･資料!AX45</f>
        <v>114</v>
      </c>
      <c r="BN10" s="147">
        <f>+集計･資料!AY45</f>
        <v>200</v>
      </c>
      <c r="BO10" s="147">
        <f>+集計･資料!AZ45</f>
        <v>176</v>
      </c>
      <c r="BP10" s="183">
        <f>+集計･資料!BA45</f>
        <v>148</v>
      </c>
      <c r="BQ10" s="149">
        <f>+集計･資料!BB45</f>
        <v>730</v>
      </c>
    </row>
    <row r="11" spans="1:69" ht="12" customHeight="1">
      <c r="A11" s="913"/>
      <c r="B11" s="625"/>
      <c r="C11" s="625"/>
      <c r="D11" s="625"/>
      <c r="E11" s="625"/>
      <c r="F11" s="625"/>
      <c r="G11" s="625"/>
      <c r="H11" s="625"/>
      <c r="I11" s="625"/>
      <c r="J11" s="625"/>
      <c r="K11" s="625"/>
      <c r="L11" s="625"/>
      <c r="M11" s="625"/>
      <c r="N11" s="625"/>
      <c r="O11" s="625"/>
      <c r="P11" s="625"/>
      <c r="Q11" s="625"/>
      <c r="R11" s="625"/>
      <c r="S11" s="625"/>
      <c r="T11" s="625"/>
      <c r="U11" s="625"/>
      <c r="V11" s="625"/>
      <c r="W11" s="625"/>
      <c r="X11" s="625"/>
      <c r="Y11" s="625"/>
      <c r="Z11" s="625"/>
      <c r="AA11" s="914"/>
      <c r="AB11" s="625"/>
      <c r="AD11" s="979" t="s">
        <v>429</v>
      </c>
      <c r="AE11" s="799">
        <f t="shared" ref="AE11:AJ11" si="11">BC13</f>
        <v>0</v>
      </c>
      <c r="AF11" s="799">
        <f t="shared" si="11"/>
        <v>0.12903225806451613</v>
      </c>
      <c r="AG11" s="799">
        <f t="shared" si="11"/>
        <v>0.14516129032258066</v>
      </c>
      <c r="AH11" s="799">
        <f t="shared" si="11"/>
        <v>0.22580645161290322</v>
      </c>
      <c r="AI11" s="978">
        <f t="shared" si="11"/>
        <v>0.32258064516129031</v>
      </c>
      <c r="AJ11" s="799">
        <f t="shared" si="11"/>
        <v>0.17741935483870969</v>
      </c>
      <c r="AK11" s="773"/>
      <c r="AN11" s="1038"/>
      <c r="AO11" s="1038"/>
      <c r="AP11" s="1038"/>
      <c r="AQ11" s="1038"/>
      <c r="AR11" s="1038"/>
      <c r="AS11" s="1038"/>
      <c r="AT11" s="1038"/>
      <c r="AU11" s="1038"/>
      <c r="AV11" s="1038"/>
      <c r="AW11" s="1038"/>
      <c r="AX11" s="1038"/>
      <c r="BB11" s="67" t="s">
        <v>627</v>
      </c>
      <c r="BC11" s="143">
        <f t="shared" si="1"/>
        <v>0</v>
      </c>
      <c r="BD11" s="144">
        <f t="shared" si="2"/>
        <v>4.8387096774193547E-2</v>
      </c>
      <c r="BE11" s="144">
        <f t="shared" si="3"/>
        <v>0.12096774193548387</v>
      </c>
      <c r="BF11" s="144">
        <f t="shared" si="4"/>
        <v>0.25806451612903225</v>
      </c>
      <c r="BG11" s="144">
        <f t="shared" si="5"/>
        <v>0.30645161290322581</v>
      </c>
      <c r="BH11" s="145">
        <f t="shared" si="6"/>
        <v>0.2661290322580645</v>
      </c>
      <c r="BJ11" s="67" t="s">
        <v>627</v>
      </c>
      <c r="BK11" s="167">
        <f>+集計･資料!AV47</f>
        <v>0</v>
      </c>
      <c r="BL11" s="147">
        <f>+集計･資料!AW47</f>
        <v>6</v>
      </c>
      <c r="BM11" s="147">
        <f>+集計･資料!AX47</f>
        <v>15</v>
      </c>
      <c r="BN11" s="147">
        <f>+集計･資料!AY47</f>
        <v>32</v>
      </c>
      <c r="BO11" s="147">
        <f>+集計･資料!AZ47</f>
        <v>38</v>
      </c>
      <c r="BP11" s="183">
        <f>+集計･資料!BA47</f>
        <v>33</v>
      </c>
      <c r="BQ11" s="149">
        <f>+集計･資料!BB47</f>
        <v>124</v>
      </c>
    </row>
    <row r="12" spans="1:69" ht="12" customHeight="1">
      <c r="A12" s="913"/>
      <c r="B12" s="625"/>
      <c r="C12" s="625"/>
      <c r="D12" s="625"/>
      <c r="E12" s="625"/>
      <c r="F12" s="625"/>
      <c r="G12" s="625"/>
      <c r="H12" s="625"/>
      <c r="I12" s="625"/>
      <c r="J12" s="625"/>
      <c r="K12" s="625"/>
      <c r="L12" s="625"/>
      <c r="M12" s="625"/>
      <c r="N12" s="625"/>
      <c r="O12" s="625"/>
      <c r="P12" s="625"/>
      <c r="Q12" s="625"/>
      <c r="R12" s="625"/>
      <c r="S12" s="625"/>
      <c r="T12" s="625"/>
      <c r="U12" s="625"/>
      <c r="V12" s="625"/>
      <c r="W12" s="625"/>
      <c r="X12" s="625"/>
      <c r="Y12" s="625"/>
      <c r="Z12" s="625"/>
      <c r="AA12" s="914"/>
      <c r="AB12" s="625"/>
      <c r="AD12" s="979" t="s">
        <v>430</v>
      </c>
      <c r="AE12" s="799">
        <f t="shared" ref="AE12:AJ12" si="12">BC12</f>
        <v>0</v>
      </c>
      <c r="AF12" s="799">
        <f t="shared" si="12"/>
        <v>6.8493150684931503E-2</v>
      </c>
      <c r="AG12" s="799">
        <f t="shared" si="12"/>
        <v>0.13698630136986301</v>
      </c>
      <c r="AH12" s="799">
        <f t="shared" si="12"/>
        <v>0.26027397260273971</v>
      </c>
      <c r="AI12" s="978">
        <f t="shared" si="12"/>
        <v>0.34246575342465752</v>
      </c>
      <c r="AJ12" s="799">
        <f t="shared" si="12"/>
        <v>0.19178082191780821</v>
      </c>
      <c r="AK12" s="773"/>
      <c r="BB12" s="67" t="s">
        <v>632</v>
      </c>
      <c r="BC12" s="143">
        <f t="shared" si="1"/>
        <v>0</v>
      </c>
      <c r="BD12" s="144">
        <f t="shared" si="2"/>
        <v>6.8493150684931503E-2</v>
      </c>
      <c r="BE12" s="144">
        <f t="shared" si="3"/>
        <v>0.13698630136986301</v>
      </c>
      <c r="BF12" s="144">
        <f t="shared" si="4"/>
        <v>0.26027397260273971</v>
      </c>
      <c r="BG12" s="144">
        <f t="shared" si="5"/>
        <v>0.34246575342465752</v>
      </c>
      <c r="BH12" s="145">
        <f t="shared" si="6"/>
        <v>0.19178082191780821</v>
      </c>
      <c r="BJ12" s="67" t="s">
        <v>632</v>
      </c>
      <c r="BK12" s="167">
        <f>+集計･資料!AV49</f>
        <v>0</v>
      </c>
      <c r="BL12" s="147">
        <f>+集計･資料!AW49</f>
        <v>5</v>
      </c>
      <c r="BM12" s="147">
        <f>+集計･資料!AX49</f>
        <v>10</v>
      </c>
      <c r="BN12" s="147">
        <f>+集計･資料!AY49</f>
        <v>19</v>
      </c>
      <c r="BO12" s="147">
        <f>+集計･資料!AZ49</f>
        <v>25</v>
      </c>
      <c r="BP12" s="183">
        <f>+集計･資料!BA49</f>
        <v>14</v>
      </c>
      <c r="BQ12" s="149">
        <f>+集計･資料!BB49</f>
        <v>73</v>
      </c>
    </row>
    <row r="13" spans="1:69">
      <c r="A13" s="913"/>
      <c r="B13" s="625"/>
      <c r="C13" s="625"/>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914"/>
      <c r="AB13" s="625"/>
      <c r="AD13" s="784" t="s">
        <v>431</v>
      </c>
      <c r="AE13" s="799">
        <f t="shared" ref="AE13:AJ13" si="13">BC11</f>
        <v>0</v>
      </c>
      <c r="AF13" s="799">
        <f t="shared" si="13"/>
        <v>4.8387096774193547E-2</v>
      </c>
      <c r="AG13" s="799">
        <f t="shared" si="13"/>
        <v>0.12096774193548387</v>
      </c>
      <c r="AH13" s="958">
        <f t="shared" si="13"/>
        <v>0.25806451612903225</v>
      </c>
      <c r="AI13" s="983">
        <f t="shared" si="13"/>
        <v>0.30645161290322581</v>
      </c>
      <c r="AJ13" s="799">
        <f t="shared" si="13"/>
        <v>0.2661290322580645</v>
      </c>
      <c r="AK13" s="773"/>
      <c r="AM13" s="1039" t="s">
        <v>768</v>
      </c>
      <c r="BB13" s="67" t="s">
        <v>626</v>
      </c>
      <c r="BC13" s="143">
        <f t="shared" si="1"/>
        <v>0</v>
      </c>
      <c r="BD13" s="144">
        <f t="shared" si="2"/>
        <v>0.12903225806451613</v>
      </c>
      <c r="BE13" s="144">
        <f t="shared" si="3"/>
        <v>0.14516129032258066</v>
      </c>
      <c r="BF13" s="144">
        <f t="shared" si="4"/>
        <v>0.22580645161290322</v>
      </c>
      <c r="BG13" s="144">
        <f t="shared" si="5"/>
        <v>0.32258064516129031</v>
      </c>
      <c r="BH13" s="145">
        <f t="shared" si="6"/>
        <v>0.17741935483870969</v>
      </c>
      <c r="BJ13" s="67" t="s">
        <v>626</v>
      </c>
      <c r="BK13" s="167">
        <f>+集計･資料!AV51</f>
        <v>0</v>
      </c>
      <c r="BL13" s="147">
        <f>+集計･資料!AW51</f>
        <v>8</v>
      </c>
      <c r="BM13" s="147">
        <f>+集計･資料!AX51</f>
        <v>9</v>
      </c>
      <c r="BN13" s="147">
        <f>+集計･資料!AY51</f>
        <v>14</v>
      </c>
      <c r="BO13" s="147">
        <f>+集計･資料!AZ51</f>
        <v>20</v>
      </c>
      <c r="BP13" s="183">
        <f>+集計･資料!BA51</f>
        <v>11</v>
      </c>
      <c r="BQ13" s="149">
        <f>+集計･資料!BB51</f>
        <v>62</v>
      </c>
    </row>
    <row r="14" spans="1:69">
      <c r="A14" s="913"/>
      <c r="B14" s="625"/>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914"/>
      <c r="AB14" s="625"/>
      <c r="AD14" s="611" t="s">
        <v>432</v>
      </c>
      <c r="AE14" s="799">
        <f t="shared" ref="AE14:AJ14" si="14">BC10</f>
        <v>0</v>
      </c>
      <c r="AF14" s="799">
        <f t="shared" si="14"/>
        <v>0.12602739726027398</v>
      </c>
      <c r="AG14" s="799">
        <f t="shared" si="14"/>
        <v>0.15616438356164383</v>
      </c>
      <c r="AH14" s="983">
        <f t="shared" si="14"/>
        <v>0.27397260273972601</v>
      </c>
      <c r="AI14" s="799">
        <f t="shared" si="14"/>
        <v>0.24109589041095891</v>
      </c>
      <c r="AJ14" s="799">
        <f t="shared" si="14"/>
        <v>0.20273972602739726</v>
      </c>
      <c r="AK14" s="773"/>
      <c r="AM14" s="1252" t="str">
        <f>CONCATENATE("　",AM4,AM8,CHAR(10),"　",AM10)</f>
        <v>　業種別に常用従業員の年齢分布（うち岐阜市在住）をみると、多くの業種で40歳代の割合が高い傾向にあった。10歳代～30歳代の若年層では「情報通信業」「教育・学習支援業」の割合が、40歳以上の中高年層では「飲食店・宿泊業」「不動産業」「建設業」が他の業種に比べ比較的高い割合を示している。
　規模別では、全ての規模の事業所において、40歳代、50歳代の割合が高い。</v>
      </c>
      <c r="AN14" s="1253"/>
      <c r="AO14" s="1253"/>
      <c r="AP14" s="1253"/>
      <c r="AQ14" s="1253"/>
      <c r="AR14" s="1253"/>
      <c r="AS14" s="1253"/>
      <c r="AT14" s="1253"/>
      <c r="AU14" s="1253"/>
      <c r="AV14" s="1253"/>
      <c r="AW14" s="1253"/>
      <c r="AX14" s="1254"/>
      <c r="BB14" s="67" t="s">
        <v>625</v>
      </c>
      <c r="BC14" s="143">
        <f t="shared" si="1"/>
        <v>0</v>
      </c>
      <c r="BD14" s="144">
        <f t="shared" si="2"/>
        <v>0.11979166666666667</v>
      </c>
      <c r="BE14" s="144">
        <f t="shared" si="3"/>
        <v>0.15104166666666666</v>
      </c>
      <c r="BF14" s="144">
        <f t="shared" si="4"/>
        <v>0.26692708333333331</v>
      </c>
      <c r="BG14" s="144">
        <f t="shared" si="5"/>
        <v>0.26822916666666669</v>
      </c>
      <c r="BH14" s="145">
        <f t="shared" si="6"/>
        <v>0.19401041666666666</v>
      </c>
      <c r="BJ14" s="67" t="s">
        <v>625</v>
      </c>
      <c r="BK14" s="167">
        <f>+集計･資料!AV53</f>
        <v>0</v>
      </c>
      <c r="BL14" s="147">
        <f>+集計･資料!AW53</f>
        <v>92</v>
      </c>
      <c r="BM14" s="147">
        <f>+集計･資料!AX53</f>
        <v>116</v>
      </c>
      <c r="BN14" s="147">
        <f>+集計･資料!AY53</f>
        <v>205</v>
      </c>
      <c r="BO14" s="147">
        <f>+集計･資料!AZ53</f>
        <v>206</v>
      </c>
      <c r="BP14" s="183">
        <f>+集計･資料!BA53</f>
        <v>149</v>
      </c>
      <c r="BQ14" s="149">
        <f>+集計･資料!BB53</f>
        <v>768</v>
      </c>
    </row>
    <row r="15" spans="1:69">
      <c r="A15" s="913"/>
      <c r="B15" s="625"/>
      <c r="C15" s="625"/>
      <c r="D15" s="625"/>
      <c r="E15" s="625"/>
      <c r="F15" s="625"/>
      <c r="G15" s="625"/>
      <c r="H15" s="625"/>
      <c r="I15" s="625"/>
      <c r="J15" s="625"/>
      <c r="K15" s="625"/>
      <c r="L15" s="625"/>
      <c r="M15" s="625"/>
      <c r="N15" s="625"/>
      <c r="O15" s="625"/>
      <c r="P15" s="625"/>
      <c r="Q15" s="625"/>
      <c r="R15" s="625"/>
      <c r="S15" s="625"/>
      <c r="T15" s="625"/>
      <c r="U15" s="625"/>
      <c r="V15" s="625"/>
      <c r="W15" s="625"/>
      <c r="X15" s="625"/>
      <c r="Y15" s="625"/>
      <c r="Z15" s="625"/>
      <c r="AA15" s="914"/>
      <c r="AB15" s="625"/>
      <c r="AD15" s="611" t="s">
        <v>720</v>
      </c>
      <c r="AE15" s="799">
        <f t="shared" ref="AE15:AJ15" si="15">BC9</f>
        <v>0</v>
      </c>
      <c r="AF15" s="799">
        <f t="shared" si="15"/>
        <v>0.17834394904458598</v>
      </c>
      <c r="AG15" s="799">
        <f t="shared" si="15"/>
        <v>0.19745222929936307</v>
      </c>
      <c r="AH15" s="983">
        <f t="shared" si="15"/>
        <v>0.27388535031847133</v>
      </c>
      <c r="AI15" s="799">
        <f t="shared" si="15"/>
        <v>0.15286624203821655</v>
      </c>
      <c r="AJ15" s="958">
        <f t="shared" si="15"/>
        <v>0.19745222929936307</v>
      </c>
      <c r="AK15" s="773"/>
      <c r="AM15" s="1255"/>
      <c r="AN15" s="1221"/>
      <c r="AO15" s="1221"/>
      <c r="AP15" s="1221"/>
      <c r="AQ15" s="1221"/>
      <c r="AR15" s="1221"/>
      <c r="AS15" s="1221"/>
      <c r="AT15" s="1221"/>
      <c r="AU15" s="1221"/>
      <c r="AV15" s="1221"/>
      <c r="AW15" s="1221"/>
      <c r="AX15" s="1256"/>
      <c r="BB15" s="67" t="s">
        <v>624</v>
      </c>
      <c r="BC15" s="143">
        <f t="shared" si="1"/>
        <v>0</v>
      </c>
      <c r="BD15" s="144">
        <f t="shared" si="2"/>
        <v>0.10294117647058823</v>
      </c>
      <c r="BE15" s="144">
        <f t="shared" si="3"/>
        <v>0.17647058823529413</v>
      </c>
      <c r="BF15" s="144">
        <f t="shared" si="4"/>
        <v>0.39705882352941174</v>
      </c>
      <c r="BG15" s="144">
        <f t="shared" si="5"/>
        <v>8.8235294117647065E-2</v>
      </c>
      <c r="BH15" s="145">
        <f t="shared" si="6"/>
        <v>0.23529411764705882</v>
      </c>
      <c r="BJ15" s="67" t="s">
        <v>624</v>
      </c>
      <c r="BK15" s="167">
        <f>+集計･資料!AV55</f>
        <v>0</v>
      </c>
      <c r="BL15" s="147">
        <f>+集計･資料!AW55</f>
        <v>7</v>
      </c>
      <c r="BM15" s="147">
        <f>+集計･資料!AX55</f>
        <v>12</v>
      </c>
      <c r="BN15" s="147">
        <f>+集計･資料!AY55</f>
        <v>27</v>
      </c>
      <c r="BO15" s="147">
        <f>+集計･資料!AZ55</f>
        <v>6</v>
      </c>
      <c r="BP15" s="183">
        <f>+集計･資料!BA55</f>
        <v>16</v>
      </c>
      <c r="BQ15" s="149">
        <f>+集計･資料!BB55</f>
        <v>68</v>
      </c>
    </row>
    <row r="16" spans="1:69">
      <c r="A16" s="913"/>
      <c r="B16" s="625"/>
      <c r="C16" s="625"/>
      <c r="D16" s="625"/>
      <c r="E16" s="625"/>
      <c r="F16" s="625"/>
      <c r="G16" s="625"/>
      <c r="H16" s="625"/>
      <c r="I16" s="625"/>
      <c r="J16" s="625"/>
      <c r="K16" s="625"/>
      <c r="L16" s="625"/>
      <c r="M16" s="625"/>
      <c r="N16" s="625"/>
      <c r="O16" s="625"/>
      <c r="P16" s="625"/>
      <c r="Q16" s="625"/>
      <c r="R16" s="625"/>
      <c r="S16" s="625"/>
      <c r="T16" s="625"/>
      <c r="U16" s="625"/>
      <c r="V16" s="625"/>
      <c r="W16" s="625"/>
      <c r="X16" s="625"/>
      <c r="Y16" s="625"/>
      <c r="Z16" s="625"/>
      <c r="AA16" s="914"/>
      <c r="AB16" s="625"/>
      <c r="AD16" s="611" t="s">
        <v>434</v>
      </c>
      <c r="AE16" s="799">
        <f t="shared" ref="AE16:AJ16" si="16">BC8</f>
        <v>0</v>
      </c>
      <c r="AF16" s="799">
        <f t="shared" si="16"/>
        <v>0.16843971631205673</v>
      </c>
      <c r="AG16" s="799">
        <f t="shared" si="16"/>
        <v>0.12234042553191489</v>
      </c>
      <c r="AH16" s="799">
        <f t="shared" si="16"/>
        <v>0.25709219858156029</v>
      </c>
      <c r="AI16" s="983">
        <f t="shared" si="16"/>
        <v>0.2978723404255319</v>
      </c>
      <c r="AJ16" s="799">
        <f t="shared" si="16"/>
        <v>0.15425531914893617</v>
      </c>
      <c r="AK16" s="773"/>
      <c r="AM16" s="1255"/>
      <c r="AN16" s="1221"/>
      <c r="AO16" s="1221"/>
      <c r="AP16" s="1221"/>
      <c r="AQ16" s="1221"/>
      <c r="AR16" s="1221"/>
      <c r="AS16" s="1221"/>
      <c r="AT16" s="1221"/>
      <c r="AU16" s="1221"/>
      <c r="AV16" s="1221"/>
      <c r="AW16" s="1221"/>
      <c r="AX16" s="1256"/>
      <c r="BB16" s="67" t="s">
        <v>623</v>
      </c>
      <c r="BC16" s="143">
        <f t="shared" si="1"/>
        <v>0</v>
      </c>
      <c r="BD16" s="144">
        <f t="shared" si="2"/>
        <v>0.2982456140350877</v>
      </c>
      <c r="BE16" s="144">
        <f t="shared" si="3"/>
        <v>0.19298245614035087</v>
      </c>
      <c r="BF16" s="144">
        <f t="shared" si="4"/>
        <v>0.19298245614035087</v>
      </c>
      <c r="BG16" s="144">
        <f t="shared" si="5"/>
        <v>0.19298245614035087</v>
      </c>
      <c r="BH16" s="145">
        <f t="shared" si="6"/>
        <v>0.12280701754385964</v>
      </c>
      <c r="BJ16" s="67" t="s">
        <v>623</v>
      </c>
      <c r="BK16" s="167">
        <f>+集計･資料!AV57</f>
        <v>0</v>
      </c>
      <c r="BL16" s="147">
        <f>+集計･資料!AW57</f>
        <v>17</v>
      </c>
      <c r="BM16" s="147">
        <f>+集計･資料!AX57</f>
        <v>11</v>
      </c>
      <c r="BN16" s="147">
        <f>+集計･資料!AY57</f>
        <v>11</v>
      </c>
      <c r="BO16" s="147">
        <f>+集計･資料!AZ57</f>
        <v>11</v>
      </c>
      <c r="BP16" s="183">
        <f>+集計･資料!BA57</f>
        <v>7</v>
      </c>
      <c r="BQ16" s="149">
        <f>+集計･資料!BB57</f>
        <v>57</v>
      </c>
    </row>
    <row r="17" spans="1:69">
      <c r="A17" s="913"/>
      <c r="B17" s="625"/>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914"/>
      <c r="AB17" s="625"/>
      <c r="AD17" s="784" t="s">
        <v>435</v>
      </c>
      <c r="AE17" s="799">
        <f t="shared" ref="AE17:AJ17" si="17">BC7</f>
        <v>0</v>
      </c>
      <c r="AF17" s="799">
        <f t="shared" si="17"/>
        <v>0.15</v>
      </c>
      <c r="AG17" s="799">
        <f t="shared" si="17"/>
        <v>0.17291666666666666</v>
      </c>
      <c r="AH17" s="799">
        <f t="shared" si="17"/>
        <v>0.25416666666666665</v>
      </c>
      <c r="AI17" s="799">
        <f t="shared" si="17"/>
        <v>0.23333333333333334</v>
      </c>
      <c r="AJ17" s="799">
        <f t="shared" si="17"/>
        <v>0.18958333333333333</v>
      </c>
      <c r="AK17" s="773"/>
      <c r="AM17" s="1255"/>
      <c r="AN17" s="1221"/>
      <c r="AO17" s="1221"/>
      <c r="AP17" s="1221"/>
      <c r="AQ17" s="1221"/>
      <c r="AR17" s="1221"/>
      <c r="AS17" s="1221"/>
      <c r="AT17" s="1221"/>
      <c r="AU17" s="1221"/>
      <c r="AV17" s="1221"/>
      <c r="AW17" s="1221"/>
      <c r="AX17" s="1256"/>
      <c r="BB17" s="67" t="s">
        <v>633</v>
      </c>
      <c r="BC17" s="143">
        <f t="shared" si="1"/>
        <v>0</v>
      </c>
      <c r="BD17" s="144">
        <f t="shared" si="2"/>
        <v>0.12</v>
      </c>
      <c r="BE17" s="144">
        <f t="shared" si="3"/>
        <v>0.1744</v>
      </c>
      <c r="BF17" s="144">
        <f t="shared" si="4"/>
        <v>0.27039999999999997</v>
      </c>
      <c r="BG17" s="144">
        <f t="shared" si="5"/>
        <v>0.26240000000000002</v>
      </c>
      <c r="BH17" s="145">
        <f t="shared" si="6"/>
        <v>0.17280000000000001</v>
      </c>
      <c r="BJ17" s="67" t="s">
        <v>633</v>
      </c>
      <c r="BK17" s="167">
        <f>+集計･資料!AV59</f>
        <v>0</v>
      </c>
      <c r="BL17" s="147">
        <f>+集計･資料!AW59</f>
        <v>75</v>
      </c>
      <c r="BM17" s="147">
        <f>+集計･資料!AX59</f>
        <v>109</v>
      </c>
      <c r="BN17" s="147">
        <f>+集計･資料!AY59</f>
        <v>169</v>
      </c>
      <c r="BO17" s="147">
        <f>+集計･資料!AZ59</f>
        <v>164</v>
      </c>
      <c r="BP17" s="183">
        <f>+集計･資料!BA59</f>
        <v>108</v>
      </c>
      <c r="BQ17" s="149">
        <f>+集計･資料!BB59</f>
        <v>625</v>
      </c>
    </row>
    <row r="18" spans="1:69" ht="12.75" thickBot="1">
      <c r="A18" s="913"/>
      <c r="B18" s="625"/>
      <c r="C18" s="625"/>
      <c r="D18" s="625"/>
      <c r="E18" s="625"/>
      <c r="F18" s="625"/>
      <c r="G18" s="625"/>
      <c r="H18" s="625"/>
      <c r="I18" s="625"/>
      <c r="J18" s="625"/>
      <c r="K18" s="625"/>
      <c r="L18" s="625"/>
      <c r="M18" s="625"/>
      <c r="N18" s="625"/>
      <c r="O18" s="625"/>
      <c r="P18" s="625"/>
      <c r="Q18" s="625"/>
      <c r="R18" s="625"/>
      <c r="S18" s="625"/>
      <c r="T18" s="625"/>
      <c r="U18" s="625"/>
      <c r="V18" s="625"/>
      <c r="W18" s="625"/>
      <c r="X18" s="625"/>
      <c r="Y18" s="625"/>
      <c r="Z18" s="625"/>
      <c r="AA18" s="914"/>
      <c r="AB18" s="625"/>
      <c r="AD18" s="611" t="s">
        <v>74</v>
      </c>
      <c r="AE18" s="799" t="e">
        <f t="shared" ref="AE18:AJ18" si="18">BC6</f>
        <v>#DIV/0!</v>
      </c>
      <c r="AF18" s="799" t="e">
        <f t="shared" si="18"/>
        <v>#DIV/0!</v>
      </c>
      <c r="AG18" s="799" t="e">
        <f t="shared" si="18"/>
        <v>#DIV/0!</v>
      </c>
      <c r="AH18" s="799" t="e">
        <f t="shared" si="18"/>
        <v>#DIV/0!</v>
      </c>
      <c r="AI18" s="799" t="e">
        <f t="shared" si="18"/>
        <v>#DIV/0!</v>
      </c>
      <c r="AJ18" s="799" t="e">
        <f t="shared" si="18"/>
        <v>#DIV/0!</v>
      </c>
      <c r="AM18" s="1255"/>
      <c r="AN18" s="1221"/>
      <c r="AO18" s="1221"/>
      <c r="AP18" s="1221"/>
      <c r="AQ18" s="1221"/>
      <c r="AR18" s="1221"/>
      <c r="AS18" s="1221"/>
      <c r="AT18" s="1221"/>
      <c r="AU18" s="1221"/>
      <c r="AV18" s="1221"/>
      <c r="AW18" s="1221"/>
      <c r="AX18" s="1256"/>
      <c r="BB18" s="68" t="s">
        <v>634</v>
      </c>
      <c r="BC18" s="229">
        <f t="shared" si="1"/>
        <v>0</v>
      </c>
      <c r="BD18" s="230">
        <f t="shared" si="2"/>
        <v>0.11233211233211234</v>
      </c>
      <c r="BE18" s="230">
        <f t="shared" si="3"/>
        <v>0.11233211233211234</v>
      </c>
      <c r="BF18" s="230">
        <f t="shared" si="4"/>
        <v>0.29914529914529914</v>
      </c>
      <c r="BG18" s="230">
        <f t="shared" si="5"/>
        <v>0.27350427350427353</v>
      </c>
      <c r="BH18" s="240">
        <f t="shared" si="6"/>
        <v>0.20268620268620269</v>
      </c>
      <c r="BJ18" s="68" t="s">
        <v>634</v>
      </c>
      <c r="BK18" s="172">
        <f>+集計･資料!AV61</f>
        <v>0</v>
      </c>
      <c r="BL18" s="154">
        <f>+集計･資料!AW61</f>
        <v>92</v>
      </c>
      <c r="BM18" s="154">
        <f>+集計･資料!AX61</f>
        <v>92</v>
      </c>
      <c r="BN18" s="154">
        <f>+集計･資料!AY61</f>
        <v>245</v>
      </c>
      <c r="BO18" s="154">
        <f>+集計･資料!AZ61</f>
        <v>224</v>
      </c>
      <c r="BP18" s="187">
        <f>+集計･資料!BA61</f>
        <v>166</v>
      </c>
      <c r="BQ18" s="156">
        <f>+集計･資料!BB61</f>
        <v>819</v>
      </c>
    </row>
    <row r="19" spans="1:69" ht="13.5" thickTop="1" thickBot="1">
      <c r="A19" s="913"/>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914"/>
      <c r="AB19" s="625"/>
      <c r="AD19" s="610" t="s">
        <v>160</v>
      </c>
      <c r="AE19" s="800">
        <f t="shared" ref="AE19:AJ19" si="19">BC19</f>
        <v>0</v>
      </c>
      <c r="AF19" s="800">
        <f t="shared" si="19"/>
        <v>0.13010823945217584</v>
      </c>
      <c r="AG19" s="800">
        <f t="shared" si="19"/>
        <v>0.14822178042853987</v>
      </c>
      <c r="AH19" s="800">
        <f t="shared" si="19"/>
        <v>0.27214490832781091</v>
      </c>
      <c r="AI19" s="800">
        <f t="shared" si="19"/>
        <v>0.259332891539651</v>
      </c>
      <c r="AJ19" s="800">
        <f t="shared" si="19"/>
        <v>0.19019218025182241</v>
      </c>
      <c r="AM19" s="1255"/>
      <c r="AN19" s="1221"/>
      <c r="AO19" s="1221"/>
      <c r="AP19" s="1221"/>
      <c r="AQ19" s="1221"/>
      <c r="AR19" s="1221"/>
      <c r="AS19" s="1221"/>
      <c r="AT19" s="1221"/>
      <c r="AU19" s="1221"/>
      <c r="AV19" s="1221"/>
      <c r="AW19" s="1221"/>
      <c r="AX19" s="1256"/>
      <c r="BB19" s="111" t="s">
        <v>160</v>
      </c>
      <c r="BC19" s="411">
        <f t="shared" si="1"/>
        <v>0</v>
      </c>
      <c r="BD19" s="401">
        <f t="shared" si="2"/>
        <v>0.13010823945217584</v>
      </c>
      <c r="BE19" s="401">
        <f t="shared" si="3"/>
        <v>0.14822178042853987</v>
      </c>
      <c r="BF19" s="401">
        <f t="shared" si="4"/>
        <v>0.27214490832781091</v>
      </c>
      <c r="BG19" s="401">
        <f t="shared" si="5"/>
        <v>0.259332891539651</v>
      </c>
      <c r="BH19" s="402">
        <f t="shared" si="6"/>
        <v>0.19019218025182241</v>
      </c>
      <c r="BJ19" s="111" t="s">
        <v>150</v>
      </c>
      <c r="BK19" s="231">
        <f>+集計･資料!AV63</f>
        <v>0</v>
      </c>
      <c r="BL19" s="175">
        <f>+集計･資料!AW63</f>
        <v>589</v>
      </c>
      <c r="BM19" s="175">
        <f>+集計･資料!AX63</f>
        <v>671</v>
      </c>
      <c r="BN19" s="175">
        <f>+集計･資料!AY63</f>
        <v>1232</v>
      </c>
      <c r="BO19" s="175">
        <f>+集計･資料!AZ63</f>
        <v>1174</v>
      </c>
      <c r="BP19" s="189">
        <f>+集計･資料!BA63</f>
        <v>861</v>
      </c>
      <c r="BQ19" s="162">
        <f>+集計･資料!BB63</f>
        <v>4527</v>
      </c>
    </row>
    <row r="20" spans="1:69">
      <c r="A20" s="913"/>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914"/>
      <c r="AB20" s="625"/>
      <c r="AM20" s="1255"/>
      <c r="AN20" s="1221"/>
      <c r="AO20" s="1221"/>
      <c r="AP20" s="1221"/>
      <c r="AQ20" s="1221"/>
      <c r="AR20" s="1221"/>
      <c r="AS20" s="1221"/>
      <c r="AT20" s="1221"/>
      <c r="AU20" s="1221"/>
      <c r="AV20" s="1221"/>
      <c r="AW20" s="1221"/>
      <c r="AX20" s="1256"/>
      <c r="BK20" s="135"/>
      <c r="BL20" s="135"/>
      <c r="BM20" s="135"/>
      <c r="BN20" s="135"/>
      <c r="BO20" s="135"/>
      <c r="BP20" s="135"/>
      <c r="BQ20" s="135"/>
    </row>
    <row r="21" spans="1:69">
      <c r="A21" s="913"/>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914"/>
      <c r="AB21" s="625"/>
      <c r="AD21" s="115" t="s">
        <v>583</v>
      </c>
      <c r="AM21" s="1255"/>
      <c r="AN21" s="1221"/>
      <c r="AO21" s="1221"/>
      <c r="AP21" s="1221"/>
      <c r="AQ21" s="1221"/>
      <c r="AR21" s="1221"/>
      <c r="AS21" s="1221"/>
      <c r="AT21" s="1221"/>
      <c r="AU21" s="1221"/>
      <c r="AV21" s="1221"/>
      <c r="AW21" s="1221"/>
      <c r="AX21" s="1256"/>
      <c r="BB21" s="193" t="s">
        <v>582</v>
      </c>
      <c r="BC21" s="232"/>
      <c r="BD21" s="232"/>
      <c r="BE21" s="232"/>
      <c r="BF21" s="232"/>
      <c r="BG21" s="232"/>
      <c r="BH21" s="232"/>
      <c r="BJ21" s="193" t="s">
        <v>584</v>
      </c>
    </row>
    <row r="22" spans="1:69" ht="12.75" thickBot="1">
      <c r="A22" s="913"/>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914"/>
      <c r="AB22" s="625"/>
      <c r="AM22" s="1255"/>
      <c r="AN22" s="1221"/>
      <c r="AO22" s="1221"/>
      <c r="AP22" s="1221"/>
      <c r="AQ22" s="1221"/>
      <c r="AR22" s="1221"/>
      <c r="AS22" s="1221"/>
      <c r="AT22" s="1221"/>
      <c r="AU22" s="1221"/>
      <c r="AV22" s="1221"/>
      <c r="AW22" s="1221"/>
      <c r="AX22" s="1256"/>
      <c r="BB22" s="193"/>
      <c r="BC22" s="232"/>
      <c r="BD22" s="232"/>
      <c r="BE22" s="232"/>
      <c r="BF22" s="232"/>
      <c r="BG22" s="232"/>
      <c r="BH22" s="232"/>
    </row>
    <row r="23" spans="1:69" ht="12.75" thickBot="1">
      <c r="A23" s="913"/>
      <c r="B23" s="625"/>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914"/>
      <c r="AB23" s="625"/>
      <c r="AD23" s="610" t="s">
        <v>645</v>
      </c>
      <c r="AE23" s="610" t="s">
        <v>116</v>
      </c>
      <c r="AF23" s="610" t="s">
        <v>117</v>
      </c>
      <c r="AG23" s="610" t="s">
        <v>118</v>
      </c>
      <c r="AH23" s="610" t="s">
        <v>119</v>
      </c>
      <c r="AI23" s="610" t="s">
        <v>120</v>
      </c>
      <c r="AJ23" s="610" t="s">
        <v>224</v>
      </c>
      <c r="AK23" s="610" t="s">
        <v>150</v>
      </c>
      <c r="AM23" s="1255"/>
      <c r="AN23" s="1221"/>
      <c r="AO23" s="1221"/>
      <c r="AP23" s="1221"/>
      <c r="AQ23" s="1221"/>
      <c r="AR23" s="1221"/>
      <c r="AS23" s="1221"/>
      <c r="AT23" s="1221"/>
      <c r="AU23" s="1221"/>
      <c r="AV23" s="1221"/>
      <c r="AW23" s="1221"/>
      <c r="AX23" s="1256"/>
      <c r="BB23" s="116" t="s">
        <v>646</v>
      </c>
      <c r="BC23" s="117" t="s">
        <v>121</v>
      </c>
      <c r="BD23" s="118" t="s">
        <v>122</v>
      </c>
      <c r="BE23" s="118" t="s">
        <v>123</v>
      </c>
      <c r="BF23" s="118" t="s">
        <v>124</v>
      </c>
      <c r="BG23" s="118" t="s">
        <v>125</v>
      </c>
      <c r="BH23" s="119" t="s">
        <v>224</v>
      </c>
      <c r="BJ23" s="116" t="s">
        <v>646</v>
      </c>
      <c r="BK23" s="117" t="s">
        <v>121</v>
      </c>
      <c r="BL23" s="118" t="s">
        <v>122</v>
      </c>
      <c r="BM23" s="118" t="s">
        <v>123</v>
      </c>
      <c r="BN23" s="118" t="s">
        <v>124</v>
      </c>
      <c r="BO23" s="118" t="s">
        <v>125</v>
      </c>
      <c r="BP23" s="121" t="s">
        <v>224</v>
      </c>
      <c r="BQ23" s="122" t="s">
        <v>150</v>
      </c>
    </row>
    <row r="24" spans="1:69">
      <c r="A24" s="913"/>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914"/>
      <c r="AB24" s="625"/>
      <c r="AD24" s="611" t="s">
        <v>424</v>
      </c>
      <c r="AE24" s="782">
        <f t="shared" ref="AE24:AK24" si="20">BK18</f>
        <v>0</v>
      </c>
      <c r="AF24" s="782">
        <f t="shared" si="20"/>
        <v>92</v>
      </c>
      <c r="AG24" s="782">
        <f t="shared" si="20"/>
        <v>92</v>
      </c>
      <c r="AH24" s="782">
        <f t="shared" si="20"/>
        <v>245</v>
      </c>
      <c r="AI24" s="782">
        <f t="shared" si="20"/>
        <v>224</v>
      </c>
      <c r="AJ24" s="782">
        <f t="shared" si="20"/>
        <v>166</v>
      </c>
      <c r="AK24" s="782">
        <f t="shared" si="20"/>
        <v>819</v>
      </c>
      <c r="AM24" s="1255"/>
      <c r="AN24" s="1221"/>
      <c r="AO24" s="1221"/>
      <c r="AP24" s="1221"/>
      <c r="AQ24" s="1221"/>
      <c r="AR24" s="1221"/>
      <c r="AS24" s="1221"/>
      <c r="AT24" s="1221"/>
      <c r="AU24" s="1221"/>
      <c r="AV24" s="1221"/>
      <c r="AW24" s="1221"/>
      <c r="AX24" s="1256"/>
      <c r="BB24" s="163" t="s">
        <v>139</v>
      </c>
      <c r="BC24" s="326">
        <f t="shared" ref="BC24:BH30" si="21">+BK24/$BQ24</f>
        <v>0</v>
      </c>
      <c r="BD24" s="377">
        <f t="shared" si="21"/>
        <v>0.14615384615384616</v>
      </c>
      <c r="BE24" s="377">
        <f t="shared" si="21"/>
        <v>0.16923076923076924</v>
      </c>
      <c r="BF24" s="377">
        <f t="shared" si="21"/>
        <v>0.27307692307692305</v>
      </c>
      <c r="BG24" s="377">
        <f t="shared" si="21"/>
        <v>0.24230769230769231</v>
      </c>
      <c r="BH24" s="580">
        <f t="shared" si="21"/>
        <v>0.16923076923076924</v>
      </c>
      <c r="BJ24" s="163" t="s">
        <v>139</v>
      </c>
      <c r="BK24" s="136">
        <f>+集計･資料!AV88</f>
        <v>0</v>
      </c>
      <c r="BL24" s="180">
        <f>+集計･資料!AW88</f>
        <v>38</v>
      </c>
      <c r="BM24" s="180">
        <f>+集計･資料!AX88</f>
        <v>44</v>
      </c>
      <c r="BN24" s="180">
        <f>+集計･資料!AY88</f>
        <v>71</v>
      </c>
      <c r="BO24" s="180">
        <f>+集計･資料!AZ88</f>
        <v>63</v>
      </c>
      <c r="BP24" s="233">
        <f>+集計･資料!BA88</f>
        <v>44</v>
      </c>
      <c r="BQ24" s="165">
        <f>+集計･資料!BB88</f>
        <v>260</v>
      </c>
    </row>
    <row r="25" spans="1:69" ht="12" customHeight="1">
      <c r="A25" s="913"/>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914"/>
      <c r="AB25" s="625"/>
      <c r="AD25" s="784" t="s">
        <v>425</v>
      </c>
      <c r="AE25" s="782">
        <f t="shared" ref="AE25:AK25" si="22">BK17</f>
        <v>0</v>
      </c>
      <c r="AF25" s="782">
        <f t="shared" si="22"/>
        <v>75</v>
      </c>
      <c r="AG25" s="782">
        <f t="shared" si="22"/>
        <v>109</v>
      </c>
      <c r="AH25" s="782">
        <f t="shared" si="22"/>
        <v>169</v>
      </c>
      <c r="AI25" s="782">
        <f t="shared" si="22"/>
        <v>164</v>
      </c>
      <c r="AJ25" s="782">
        <f t="shared" si="22"/>
        <v>108</v>
      </c>
      <c r="AK25" s="782">
        <f t="shared" si="22"/>
        <v>625</v>
      </c>
      <c r="AM25" s="1255"/>
      <c r="AN25" s="1221"/>
      <c r="AO25" s="1221"/>
      <c r="AP25" s="1221"/>
      <c r="AQ25" s="1221"/>
      <c r="AR25" s="1221"/>
      <c r="AS25" s="1221"/>
      <c r="AT25" s="1221"/>
      <c r="AU25" s="1221"/>
      <c r="AV25" s="1221"/>
      <c r="AW25" s="1221"/>
      <c r="AX25" s="1256"/>
      <c r="BB25" s="166" t="s">
        <v>554</v>
      </c>
      <c r="BC25" s="408">
        <f t="shared" si="21"/>
        <v>0</v>
      </c>
      <c r="BD25" s="382">
        <f t="shared" si="21"/>
        <v>0.17845117845117844</v>
      </c>
      <c r="BE25" s="382">
        <f t="shared" si="21"/>
        <v>0.16161616161616163</v>
      </c>
      <c r="BF25" s="382">
        <f t="shared" si="21"/>
        <v>0.24242424242424243</v>
      </c>
      <c r="BG25" s="382">
        <f t="shared" si="21"/>
        <v>0.24915824915824916</v>
      </c>
      <c r="BH25" s="581">
        <f t="shared" si="21"/>
        <v>0.16835016835016836</v>
      </c>
      <c r="BJ25" s="166" t="s">
        <v>554</v>
      </c>
      <c r="BK25" s="167">
        <f>+集計･資料!AV90</f>
        <v>0</v>
      </c>
      <c r="BL25" s="182">
        <f>+集計･資料!AW90</f>
        <v>53</v>
      </c>
      <c r="BM25" s="182">
        <f>+集計･資料!AX90</f>
        <v>48</v>
      </c>
      <c r="BN25" s="182">
        <f>+集計･資料!AY90</f>
        <v>72</v>
      </c>
      <c r="BO25" s="182">
        <f>+集計･資料!AZ90</f>
        <v>74</v>
      </c>
      <c r="BP25" s="234">
        <f>+集計･資料!BA90</f>
        <v>50</v>
      </c>
      <c r="BQ25" s="201">
        <f>+集計･資料!BB90</f>
        <v>297</v>
      </c>
    </row>
    <row r="26" spans="1:69">
      <c r="A26" s="913"/>
      <c r="B26" s="625"/>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914"/>
      <c r="AB26" s="625"/>
      <c r="AD26" s="611" t="s">
        <v>426</v>
      </c>
      <c r="AE26" s="782">
        <f t="shared" ref="AE26:AK26" si="23">BK16</f>
        <v>0</v>
      </c>
      <c r="AF26" s="782">
        <f t="shared" si="23"/>
        <v>17</v>
      </c>
      <c r="AG26" s="782">
        <f t="shared" si="23"/>
        <v>11</v>
      </c>
      <c r="AH26" s="782">
        <f t="shared" si="23"/>
        <v>11</v>
      </c>
      <c r="AI26" s="782">
        <f t="shared" si="23"/>
        <v>11</v>
      </c>
      <c r="AJ26" s="782">
        <f t="shared" si="23"/>
        <v>7</v>
      </c>
      <c r="AK26" s="782">
        <f t="shared" si="23"/>
        <v>57</v>
      </c>
      <c r="AM26" s="1257"/>
      <c r="AN26" s="1258"/>
      <c r="AO26" s="1258"/>
      <c r="AP26" s="1258"/>
      <c r="AQ26" s="1258"/>
      <c r="AR26" s="1258"/>
      <c r="AS26" s="1258"/>
      <c r="AT26" s="1258"/>
      <c r="AU26" s="1258"/>
      <c r="AV26" s="1258"/>
      <c r="AW26" s="1258"/>
      <c r="AX26" s="1259"/>
      <c r="BB26" s="166" t="s">
        <v>555</v>
      </c>
      <c r="BC26" s="408">
        <f t="shared" si="21"/>
        <v>0</v>
      </c>
      <c r="BD26" s="382">
        <f t="shared" si="21"/>
        <v>8.8669950738916259E-2</v>
      </c>
      <c r="BE26" s="382">
        <f t="shared" si="21"/>
        <v>0.11822660098522167</v>
      </c>
      <c r="BF26" s="382">
        <f t="shared" si="21"/>
        <v>0.29310344827586204</v>
      </c>
      <c r="BG26" s="382">
        <f t="shared" si="21"/>
        <v>0.28817733990147781</v>
      </c>
      <c r="BH26" s="581">
        <f t="shared" si="21"/>
        <v>0.21182266009852216</v>
      </c>
      <c r="BJ26" s="166" t="s">
        <v>555</v>
      </c>
      <c r="BK26" s="167">
        <f>+集計･資料!AV92</f>
        <v>0</v>
      </c>
      <c r="BL26" s="182">
        <f>+集計･資料!AW92</f>
        <v>36</v>
      </c>
      <c r="BM26" s="182">
        <f>+集計･資料!AX92</f>
        <v>48</v>
      </c>
      <c r="BN26" s="182">
        <f>+集計･資料!AY92</f>
        <v>119</v>
      </c>
      <c r="BO26" s="182">
        <f>+集計･資料!AZ92</f>
        <v>117</v>
      </c>
      <c r="BP26" s="234">
        <f>+集計･資料!BA92</f>
        <v>86</v>
      </c>
      <c r="BQ26" s="201">
        <f>+集計･資料!BB92</f>
        <v>406</v>
      </c>
    </row>
    <row r="27" spans="1:69">
      <c r="A27" s="913"/>
      <c r="B27" s="625"/>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914"/>
      <c r="AB27" s="625"/>
      <c r="AD27" s="784" t="s">
        <v>427</v>
      </c>
      <c r="AE27" s="782">
        <f t="shared" ref="AE27:AK27" si="24">BK15</f>
        <v>0</v>
      </c>
      <c r="AF27" s="782">
        <f t="shared" si="24"/>
        <v>7</v>
      </c>
      <c r="AG27" s="782">
        <f t="shared" si="24"/>
        <v>12</v>
      </c>
      <c r="AH27" s="782">
        <f t="shared" si="24"/>
        <v>27</v>
      </c>
      <c r="AI27" s="782">
        <f t="shared" si="24"/>
        <v>6</v>
      </c>
      <c r="AJ27" s="782">
        <f t="shared" si="24"/>
        <v>16</v>
      </c>
      <c r="AK27" s="782">
        <f t="shared" si="24"/>
        <v>68</v>
      </c>
      <c r="BB27" s="166" t="s">
        <v>556</v>
      </c>
      <c r="BC27" s="408">
        <f t="shared" si="21"/>
        <v>0</v>
      </c>
      <c r="BD27" s="382">
        <f t="shared" si="21"/>
        <v>0.12757973733583489</v>
      </c>
      <c r="BE27" s="382">
        <f t="shared" si="21"/>
        <v>0.15947467166979362</v>
      </c>
      <c r="BF27" s="382">
        <f t="shared" si="21"/>
        <v>0.2776735459662289</v>
      </c>
      <c r="BG27" s="382">
        <f t="shared" si="21"/>
        <v>0.25015634771732331</v>
      </c>
      <c r="BH27" s="581">
        <f t="shared" si="21"/>
        <v>0.18511569731081925</v>
      </c>
      <c r="BJ27" s="166" t="s">
        <v>556</v>
      </c>
      <c r="BK27" s="167">
        <f>+集計･資料!AV94</f>
        <v>0</v>
      </c>
      <c r="BL27" s="182">
        <f>+集計･資料!AW94</f>
        <v>204</v>
      </c>
      <c r="BM27" s="182">
        <f>+集計･資料!AX94</f>
        <v>255</v>
      </c>
      <c r="BN27" s="182">
        <f>+集計･資料!AY94</f>
        <v>444</v>
      </c>
      <c r="BO27" s="182">
        <f>+集計･資料!AZ94</f>
        <v>400</v>
      </c>
      <c r="BP27" s="234">
        <f>+集計･資料!BA94</f>
        <v>296</v>
      </c>
      <c r="BQ27" s="201">
        <f>+集計･資料!BB94</f>
        <v>1599</v>
      </c>
    </row>
    <row r="28" spans="1:69">
      <c r="A28" s="913"/>
      <c r="B28" s="625"/>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914"/>
      <c r="AB28" s="625"/>
      <c r="AD28" s="611" t="s">
        <v>428</v>
      </c>
      <c r="AE28" s="782">
        <f t="shared" ref="AE28:AK28" si="25">BK14</f>
        <v>0</v>
      </c>
      <c r="AF28" s="782">
        <f t="shared" si="25"/>
        <v>92</v>
      </c>
      <c r="AG28" s="782">
        <f t="shared" si="25"/>
        <v>116</v>
      </c>
      <c r="AH28" s="782">
        <f t="shared" si="25"/>
        <v>205</v>
      </c>
      <c r="AI28" s="782">
        <f t="shared" si="25"/>
        <v>206</v>
      </c>
      <c r="AJ28" s="782">
        <f t="shared" si="25"/>
        <v>149</v>
      </c>
      <c r="AK28" s="782">
        <f t="shared" si="25"/>
        <v>768</v>
      </c>
      <c r="BB28" s="166" t="s">
        <v>557</v>
      </c>
      <c r="BC28" s="408">
        <f t="shared" si="21"/>
        <v>0</v>
      </c>
      <c r="BD28" s="382">
        <f t="shared" si="21"/>
        <v>0.12472487160674982</v>
      </c>
      <c r="BE28" s="382">
        <f t="shared" si="21"/>
        <v>0.13866471019809246</v>
      </c>
      <c r="BF28" s="382">
        <f t="shared" si="21"/>
        <v>0.25972120322817316</v>
      </c>
      <c r="BG28" s="382">
        <f t="shared" si="21"/>
        <v>0.27659574468085107</v>
      </c>
      <c r="BH28" s="581">
        <f t="shared" si="21"/>
        <v>0.20029347028613353</v>
      </c>
      <c r="BJ28" s="166" t="s">
        <v>557</v>
      </c>
      <c r="BK28" s="167">
        <f>+集計･資料!AV96</f>
        <v>0</v>
      </c>
      <c r="BL28" s="182">
        <f>+集計･資料!AW96</f>
        <v>170</v>
      </c>
      <c r="BM28" s="182">
        <f>+集計･資料!AX96</f>
        <v>189</v>
      </c>
      <c r="BN28" s="182">
        <f>+集計･資料!AY96</f>
        <v>354</v>
      </c>
      <c r="BO28" s="182">
        <f>+集計･資料!AZ96</f>
        <v>377</v>
      </c>
      <c r="BP28" s="234">
        <f>+集計･資料!BA96</f>
        <v>273</v>
      </c>
      <c r="BQ28" s="201">
        <f>+集計･資料!BB96</f>
        <v>1363</v>
      </c>
    </row>
    <row r="29" spans="1:69" ht="12.75" thickBot="1">
      <c r="A29" s="913"/>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914"/>
      <c r="AB29" s="625"/>
      <c r="AD29" s="784" t="s">
        <v>429</v>
      </c>
      <c r="AE29" s="782">
        <f t="shared" ref="AE29:AK29" si="26">BK13</f>
        <v>0</v>
      </c>
      <c r="AF29" s="782">
        <f t="shared" si="26"/>
        <v>8</v>
      </c>
      <c r="AG29" s="782">
        <f t="shared" si="26"/>
        <v>9</v>
      </c>
      <c r="AH29" s="782">
        <f t="shared" si="26"/>
        <v>14</v>
      </c>
      <c r="AI29" s="782">
        <f t="shared" si="26"/>
        <v>20</v>
      </c>
      <c r="AJ29" s="782">
        <f t="shared" si="26"/>
        <v>11</v>
      </c>
      <c r="AK29" s="782">
        <f t="shared" si="26"/>
        <v>62</v>
      </c>
      <c r="BB29" s="171" t="s">
        <v>558</v>
      </c>
      <c r="BC29" s="582">
        <f t="shared" si="21"/>
        <v>0</v>
      </c>
      <c r="BD29" s="397">
        <f t="shared" si="21"/>
        <v>0.1461794019933555</v>
      </c>
      <c r="BE29" s="397">
        <f t="shared" si="21"/>
        <v>0.14451827242524917</v>
      </c>
      <c r="BF29" s="397">
        <f t="shared" si="21"/>
        <v>0.2857142857142857</v>
      </c>
      <c r="BG29" s="397">
        <f t="shared" si="21"/>
        <v>0.23754152823920266</v>
      </c>
      <c r="BH29" s="583">
        <f t="shared" si="21"/>
        <v>0.18604651162790697</v>
      </c>
      <c r="BJ29" s="171" t="s">
        <v>558</v>
      </c>
      <c r="BK29" s="172">
        <f>+集計･資料!AV98</f>
        <v>0</v>
      </c>
      <c r="BL29" s="186">
        <f>+集計･資料!AW98</f>
        <v>88</v>
      </c>
      <c r="BM29" s="186">
        <f>+集計･資料!AX98</f>
        <v>87</v>
      </c>
      <c r="BN29" s="186">
        <f>+集計･資料!AY98</f>
        <v>172</v>
      </c>
      <c r="BO29" s="186">
        <f>+集計･資料!AZ98</f>
        <v>143</v>
      </c>
      <c r="BP29" s="235">
        <f>+集計･資料!BA98</f>
        <v>112</v>
      </c>
      <c r="BQ29" s="190">
        <f>+集計･資料!BB98</f>
        <v>602</v>
      </c>
    </row>
    <row r="30" spans="1:69" ht="13.5" thickTop="1" thickBot="1">
      <c r="A30" s="913"/>
      <c r="B30" s="625"/>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914"/>
      <c r="AB30" s="625"/>
      <c r="AD30" s="611" t="s">
        <v>430</v>
      </c>
      <c r="AE30" s="782">
        <f t="shared" ref="AE30:AK30" si="27">BK12</f>
        <v>0</v>
      </c>
      <c r="AF30" s="782">
        <f t="shared" si="27"/>
        <v>5</v>
      </c>
      <c r="AG30" s="782">
        <f t="shared" si="27"/>
        <v>10</v>
      </c>
      <c r="AH30" s="782">
        <f t="shared" si="27"/>
        <v>19</v>
      </c>
      <c r="AI30" s="782">
        <f t="shared" si="27"/>
        <v>25</v>
      </c>
      <c r="AJ30" s="782">
        <f t="shared" si="27"/>
        <v>14</v>
      </c>
      <c r="AK30" s="782">
        <f t="shared" si="27"/>
        <v>73</v>
      </c>
      <c r="BB30" s="112" t="s">
        <v>160</v>
      </c>
      <c r="BC30" s="411">
        <f t="shared" si="21"/>
        <v>0</v>
      </c>
      <c r="BD30" s="400">
        <f t="shared" si="21"/>
        <v>0.13010823945217584</v>
      </c>
      <c r="BE30" s="400">
        <f t="shared" si="21"/>
        <v>0.14822178042853987</v>
      </c>
      <c r="BF30" s="400">
        <f t="shared" si="21"/>
        <v>0.27214490832781091</v>
      </c>
      <c r="BG30" s="400">
        <f t="shared" si="21"/>
        <v>0.259332891539651</v>
      </c>
      <c r="BH30" s="412">
        <f t="shared" si="21"/>
        <v>0.19019218025182241</v>
      </c>
      <c r="BJ30" s="112" t="s">
        <v>150</v>
      </c>
      <c r="BK30" s="231">
        <f>+集計･資料!AV100</f>
        <v>0</v>
      </c>
      <c r="BL30" s="188">
        <f>+集計･資料!AW100</f>
        <v>589</v>
      </c>
      <c r="BM30" s="188">
        <f>+集計･資料!AX100</f>
        <v>671</v>
      </c>
      <c r="BN30" s="188">
        <f>+集計･資料!AY100</f>
        <v>1232</v>
      </c>
      <c r="BO30" s="188">
        <f>+集計･資料!AZ100</f>
        <v>1174</v>
      </c>
      <c r="BP30" s="204">
        <f>+集計･資料!BA100</f>
        <v>861</v>
      </c>
      <c r="BQ30" s="205">
        <f>+集計･資料!BB100</f>
        <v>4527</v>
      </c>
    </row>
    <row r="31" spans="1:69">
      <c r="A31" s="913"/>
      <c r="B31" s="625"/>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914"/>
      <c r="AB31" s="625"/>
      <c r="AD31" s="784" t="s">
        <v>431</v>
      </c>
      <c r="AE31" s="782">
        <f t="shared" ref="AE31:AK31" si="28">BK11</f>
        <v>0</v>
      </c>
      <c r="AF31" s="782">
        <f t="shared" si="28"/>
        <v>6</v>
      </c>
      <c r="AG31" s="782">
        <f t="shared" si="28"/>
        <v>15</v>
      </c>
      <c r="AH31" s="782">
        <f t="shared" si="28"/>
        <v>32</v>
      </c>
      <c r="AI31" s="782">
        <f t="shared" si="28"/>
        <v>38</v>
      </c>
      <c r="AJ31" s="782">
        <f t="shared" si="28"/>
        <v>33</v>
      </c>
      <c r="AK31" s="782">
        <f t="shared" si="28"/>
        <v>124</v>
      </c>
    </row>
    <row r="32" spans="1:69">
      <c r="A32" s="913"/>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914"/>
      <c r="AB32" s="625"/>
      <c r="AD32" s="611" t="s">
        <v>432</v>
      </c>
      <c r="AE32" s="782">
        <f t="shared" ref="AE32:AK32" si="29">BK10</f>
        <v>0</v>
      </c>
      <c r="AF32" s="782">
        <f t="shared" si="29"/>
        <v>92</v>
      </c>
      <c r="AG32" s="782">
        <f t="shared" si="29"/>
        <v>114</v>
      </c>
      <c r="AH32" s="782">
        <f t="shared" si="29"/>
        <v>200</v>
      </c>
      <c r="AI32" s="782">
        <f t="shared" si="29"/>
        <v>176</v>
      </c>
      <c r="AJ32" s="782">
        <f t="shared" si="29"/>
        <v>148</v>
      </c>
      <c r="AK32" s="782">
        <f t="shared" si="29"/>
        <v>730</v>
      </c>
    </row>
    <row r="33" spans="1:69">
      <c r="A33" s="913"/>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914"/>
      <c r="AB33" s="625"/>
      <c r="AD33" s="784" t="s">
        <v>433</v>
      </c>
      <c r="AE33" s="782">
        <f t="shared" ref="AE33:AK33" si="30">BK9</f>
        <v>0</v>
      </c>
      <c r="AF33" s="782">
        <f t="shared" si="30"/>
        <v>28</v>
      </c>
      <c r="AG33" s="782">
        <f t="shared" si="30"/>
        <v>31</v>
      </c>
      <c r="AH33" s="782">
        <f t="shared" si="30"/>
        <v>43</v>
      </c>
      <c r="AI33" s="782">
        <f t="shared" si="30"/>
        <v>24</v>
      </c>
      <c r="AJ33" s="782">
        <f t="shared" si="30"/>
        <v>31</v>
      </c>
      <c r="AK33" s="782">
        <f t="shared" si="30"/>
        <v>157</v>
      </c>
      <c r="BC33" s="236"/>
      <c r="BD33" s="236"/>
      <c r="BE33" s="236"/>
      <c r="BF33" s="236"/>
      <c r="BG33" s="236"/>
      <c r="BH33" s="236"/>
      <c r="BK33" s="237"/>
      <c r="BL33" s="237"/>
      <c r="BM33" s="237"/>
      <c r="BN33" s="237"/>
      <c r="BO33" s="237"/>
      <c r="BP33" s="237"/>
      <c r="BQ33" s="237"/>
    </row>
    <row r="34" spans="1:69">
      <c r="A34" s="913"/>
      <c r="B34" s="625"/>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914"/>
      <c r="AB34" s="625"/>
      <c r="AD34" s="611" t="s">
        <v>434</v>
      </c>
      <c r="AE34" s="782">
        <f t="shared" ref="AE34:AK34" si="31">BK8</f>
        <v>0</v>
      </c>
      <c r="AF34" s="782">
        <f t="shared" si="31"/>
        <v>95</v>
      </c>
      <c r="AG34" s="782">
        <f t="shared" si="31"/>
        <v>69</v>
      </c>
      <c r="AH34" s="782">
        <f t="shared" si="31"/>
        <v>145</v>
      </c>
      <c r="AI34" s="782">
        <f t="shared" si="31"/>
        <v>168</v>
      </c>
      <c r="AJ34" s="782">
        <f t="shared" si="31"/>
        <v>87</v>
      </c>
      <c r="AK34" s="782">
        <f t="shared" si="31"/>
        <v>564</v>
      </c>
      <c r="BC34" s="236"/>
      <c r="BD34" s="236"/>
      <c r="BE34" s="236"/>
      <c r="BF34" s="236"/>
      <c r="BG34" s="236"/>
      <c r="BH34" s="236"/>
      <c r="BK34" s="193"/>
      <c r="BL34" s="193"/>
      <c r="BM34" s="193"/>
      <c r="BN34" s="193"/>
      <c r="BO34" s="193"/>
      <c r="BP34" s="193"/>
      <c r="BQ34" s="193"/>
    </row>
    <row r="35" spans="1:69">
      <c r="A35" s="913"/>
      <c r="B35" s="625"/>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914"/>
      <c r="AB35" s="625"/>
      <c r="AD35" s="784" t="s">
        <v>435</v>
      </c>
      <c r="AE35" s="782">
        <f t="shared" ref="AE35:AK35" si="32">BK7</f>
        <v>0</v>
      </c>
      <c r="AF35" s="782">
        <f t="shared" si="32"/>
        <v>72</v>
      </c>
      <c r="AG35" s="782">
        <f t="shared" si="32"/>
        <v>83</v>
      </c>
      <c r="AH35" s="782">
        <f t="shared" si="32"/>
        <v>122</v>
      </c>
      <c r="AI35" s="782">
        <f t="shared" si="32"/>
        <v>112</v>
      </c>
      <c r="AJ35" s="782">
        <f t="shared" si="32"/>
        <v>91</v>
      </c>
      <c r="AK35" s="782">
        <f t="shared" si="32"/>
        <v>480</v>
      </c>
      <c r="BC35" s="236"/>
      <c r="BD35" s="236"/>
      <c r="BE35" s="236"/>
      <c r="BF35" s="236"/>
      <c r="BG35" s="236"/>
      <c r="BH35" s="236"/>
      <c r="BK35" s="237"/>
      <c r="BL35" s="237"/>
      <c r="BM35" s="237"/>
      <c r="BN35" s="237"/>
      <c r="BO35" s="237"/>
      <c r="BP35" s="237"/>
      <c r="BQ35" s="237"/>
    </row>
    <row r="36" spans="1:69">
      <c r="A36" s="913"/>
      <c r="B36" s="625"/>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914"/>
      <c r="AB36" s="625"/>
      <c r="AD36" s="611" t="s">
        <v>74</v>
      </c>
      <c r="AE36" s="782">
        <f t="shared" ref="AE36:AK36" si="33">BK6</f>
        <v>0</v>
      </c>
      <c r="AF36" s="782">
        <f t="shared" si="33"/>
        <v>0</v>
      </c>
      <c r="AG36" s="782">
        <f t="shared" si="33"/>
        <v>0</v>
      </c>
      <c r="AH36" s="782">
        <f t="shared" si="33"/>
        <v>0</v>
      </c>
      <c r="AI36" s="782">
        <f t="shared" si="33"/>
        <v>0</v>
      </c>
      <c r="AJ36" s="782">
        <f t="shared" si="33"/>
        <v>0</v>
      </c>
      <c r="AK36" s="782">
        <f t="shared" si="33"/>
        <v>0</v>
      </c>
      <c r="AL36" s="33"/>
      <c r="BC36" s="236"/>
      <c r="BD36" s="236"/>
      <c r="BE36" s="236"/>
      <c r="BF36" s="236"/>
      <c r="BG36" s="236"/>
      <c r="BH36" s="236"/>
      <c r="BK36" s="193"/>
      <c r="BL36" s="193"/>
      <c r="BM36" s="193"/>
      <c r="BN36" s="193"/>
      <c r="BO36" s="193"/>
      <c r="BP36" s="193"/>
      <c r="BQ36" s="193"/>
    </row>
    <row r="37" spans="1:69">
      <c r="A37" s="913"/>
      <c r="B37" s="625"/>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914"/>
      <c r="AB37" s="625"/>
      <c r="AD37" s="610" t="s">
        <v>150</v>
      </c>
      <c r="AE37" s="782">
        <f t="shared" ref="AE37:AK37" si="34">BK19</f>
        <v>0</v>
      </c>
      <c r="AF37" s="782">
        <f t="shared" si="34"/>
        <v>589</v>
      </c>
      <c r="AG37" s="782">
        <f t="shared" si="34"/>
        <v>671</v>
      </c>
      <c r="AH37" s="782">
        <f t="shared" si="34"/>
        <v>1232</v>
      </c>
      <c r="AI37" s="782">
        <f t="shared" si="34"/>
        <v>1174</v>
      </c>
      <c r="AJ37" s="782">
        <f t="shared" si="34"/>
        <v>861</v>
      </c>
      <c r="AK37" s="782">
        <f t="shared" si="34"/>
        <v>4527</v>
      </c>
      <c r="AL37" s="157"/>
      <c r="BC37" s="236"/>
      <c r="BD37" s="236"/>
      <c r="BE37" s="236"/>
      <c r="BF37" s="236"/>
      <c r="BG37" s="236"/>
      <c r="BH37" s="236"/>
      <c r="BK37" s="237"/>
      <c r="BL37" s="237"/>
      <c r="BM37" s="237"/>
      <c r="BN37" s="237"/>
      <c r="BO37" s="237"/>
      <c r="BP37" s="237"/>
      <c r="BQ37" s="237"/>
    </row>
    <row r="38" spans="1:69">
      <c r="A38" s="913"/>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914"/>
      <c r="AB38" s="625"/>
      <c r="AL38" s="33"/>
      <c r="BK38" s="193"/>
      <c r="BL38" s="193"/>
      <c r="BM38" s="193"/>
      <c r="BN38" s="193"/>
      <c r="BO38" s="193"/>
      <c r="BP38" s="193"/>
      <c r="BQ38" s="193"/>
    </row>
    <row r="39" spans="1:69">
      <c r="A39" s="913"/>
      <c r="B39" s="625"/>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914"/>
      <c r="AB39" s="625"/>
      <c r="AD39" s="193" t="s">
        <v>584</v>
      </c>
      <c r="AL39" s="157"/>
      <c r="BK39" s="237"/>
      <c r="BL39" s="237"/>
      <c r="BM39" s="237"/>
      <c r="BN39" s="237"/>
      <c r="BO39" s="237"/>
      <c r="BP39" s="237"/>
      <c r="BQ39" s="237"/>
    </row>
    <row r="40" spans="1:69">
      <c r="A40" s="913"/>
      <c r="B40" s="625"/>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914"/>
      <c r="AB40" s="625"/>
      <c r="AL40" s="33"/>
      <c r="BK40" s="237"/>
      <c r="BL40" s="237"/>
      <c r="BM40" s="237"/>
      <c r="BN40" s="237"/>
      <c r="BO40" s="237"/>
      <c r="BP40" s="237"/>
      <c r="BQ40" s="237"/>
    </row>
    <row r="41" spans="1:69">
      <c r="A41" s="913"/>
      <c r="B41" s="625"/>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914"/>
      <c r="AB41" s="625"/>
      <c r="AD41" s="610" t="s">
        <v>646</v>
      </c>
      <c r="AE41" s="610" t="s">
        <v>121</v>
      </c>
      <c r="AF41" s="610" t="s">
        <v>122</v>
      </c>
      <c r="AG41" s="610" t="s">
        <v>123</v>
      </c>
      <c r="AH41" s="610" t="s">
        <v>124</v>
      </c>
      <c r="AI41" s="610" t="s">
        <v>125</v>
      </c>
      <c r="AJ41" s="610" t="s">
        <v>224</v>
      </c>
      <c r="AK41" s="610" t="s">
        <v>150</v>
      </c>
      <c r="AL41" s="157"/>
      <c r="BK41" s="237"/>
      <c r="BL41" s="237"/>
      <c r="BM41" s="237"/>
      <c r="BN41" s="237"/>
      <c r="BO41" s="237"/>
      <c r="BP41" s="237"/>
      <c r="BQ41" s="237"/>
    </row>
    <row r="42" spans="1:69">
      <c r="A42" s="913"/>
      <c r="B42" s="625"/>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914"/>
      <c r="AB42" s="625"/>
      <c r="AD42" s="613" t="s">
        <v>436</v>
      </c>
      <c r="AE42" s="782">
        <f t="shared" ref="AE42:AK42" si="35">BK29</f>
        <v>0</v>
      </c>
      <c r="AF42" s="782">
        <f t="shared" si="35"/>
        <v>88</v>
      </c>
      <c r="AG42" s="782">
        <f t="shared" si="35"/>
        <v>87</v>
      </c>
      <c r="AH42" s="782">
        <f t="shared" si="35"/>
        <v>172</v>
      </c>
      <c r="AI42" s="782">
        <f t="shared" si="35"/>
        <v>143</v>
      </c>
      <c r="AJ42" s="782">
        <f t="shared" si="35"/>
        <v>112</v>
      </c>
      <c r="AK42" s="782">
        <f t="shared" si="35"/>
        <v>602</v>
      </c>
      <c r="AL42" s="33"/>
    </row>
    <row r="43" spans="1:69">
      <c r="A43" s="913"/>
      <c r="B43" s="625"/>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914"/>
      <c r="AB43" s="625"/>
      <c r="AD43" s="613" t="s">
        <v>437</v>
      </c>
      <c r="AE43" s="782">
        <f t="shared" ref="AE43:AK43" si="36">BK28</f>
        <v>0</v>
      </c>
      <c r="AF43" s="782">
        <f t="shared" si="36"/>
        <v>170</v>
      </c>
      <c r="AG43" s="782">
        <f t="shared" si="36"/>
        <v>189</v>
      </c>
      <c r="AH43" s="782">
        <f t="shared" si="36"/>
        <v>354</v>
      </c>
      <c r="AI43" s="782">
        <f t="shared" si="36"/>
        <v>377</v>
      </c>
      <c r="AJ43" s="782">
        <f t="shared" si="36"/>
        <v>273</v>
      </c>
      <c r="AK43" s="782">
        <f t="shared" si="36"/>
        <v>1363</v>
      </c>
      <c r="AL43" s="157"/>
    </row>
    <row r="44" spans="1:69">
      <c r="A44" s="913"/>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914"/>
      <c r="AD44" s="613" t="s">
        <v>438</v>
      </c>
      <c r="AE44" s="782">
        <f t="shared" ref="AE44:AK44" si="37">BK27</f>
        <v>0</v>
      </c>
      <c r="AF44" s="782">
        <f t="shared" si="37"/>
        <v>204</v>
      </c>
      <c r="AG44" s="782">
        <f t="shared" si="37"/>
        <v>255</v>
      </c>
      <c r="AH44" s="782">
        <f t="shared" si="37"/>
        <v>444</v>
      </c>
      <c r="AI44" s="782">
        <f t="shared" si="37"/>
        <v>400</v>
      </c>
      <c r="AJ44" s="782">
        <f t="shared" si="37"/>
        <v>296</v>
      </c>
      <c r="AK44" s="782">
        <f t="shared" si="37"/>
        <v>1599</v>
      </c>
      <c r="AL44" s="33"/>
    </row>
    <row r="45" spans="1:69">
      <c r="A45" s="913"/>
      <c r="B45" s="625"/>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914"/>
      <c r="AD45" s="613" t="s">
        <v>439</v>
      </c>
      <c r="AE45" s="782">
        <f t="shared" ref="AE45:AK45" si="38">BK26</f>
        <v>0</v>
      </c>
      <c r="AF45" s="782">
        <f t="shared" si="38"/>
        <v>36</v>
      </c>
      <c r="AG45" s="782">
        <f t="shared" si="38"/>
        <v>48</v>
      </c>
      <c r="AH45" s="782">
        <f t="shared" si="38"/>
        <v>119</v>
      </c>
      <c r="AI45" s="782">
        <f t="shared" si="38"/>
        <v>117</v>
      </c>
      <c r="AJ45" s="782">
        <f t="shared" si="38"/>
        <v>86</v>
      </c>
      <c r="AK45" s="782">
        <f t="shared" si="38"/>
        <v>406</v>
      </c>
      <c r="AL45" s="157"/>
      <c r="AM45" s="33"/>
    </row>
    <row r="46" spans="1:69">
      <c r="A46" s="913"/>
      <c r="B46" s="625"/>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914"/>
      <c r="AD46" s="613" t="s">
        <v>440</v>
      </c>
      <c r="AE46" s="782">
        <f t="shared" ref="AE46:AK46" si="39">BK25</f>
        <v>0</v>
      </c>
      <c r="AF46" s="782">
        <f t="shared" si="39"/>
        <v>53</v>
      </c>
      <c r="AG46" s="782">
        <f t="shared" si="39"/>
        <v>48</v>
      </c>
      <c r="AH46" s="782">
        <f t="shared" si="39"/>
        <v>72</v>
      </c>
      <c r="AI46" s="782">
        <f t="shared" si="39"/>
        <v>74</v>
      </c>
      <c r="AJ46" s="782">
        <f t="shared" si="39"/>
        <v>50</v>
      </c>
      <c r="AK46" s="782">
        <f t="shared" si="39"/>
        <v>297</v>
      </c>
      <c r="AL46" s="33"/>
      <c r="AM46" s="33"/>
    </row>
    <row r="47" spans="1:69">
      <c r="A47" s="913"/>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914"/>
      <c r="AD47" s="613" t="s">
        <v>441</v>
      </c>
      <c r="AE47" s="782">
        <f t="shared" ref="AE47:AK47" si="40">BK24</f>
        <v>0</v>
      </c>
      <c r="AF47" s="782">
        <f t="shared" si="40"/>
        <v>38</v>
      </c>
      <c r="AG47" s="782">
        <f t="shared" si="40"/>
        <v>44</v>
      </c>
      <c r="AH47" s="782">
        <f t="shared" si="40"/>
        <v>71</v>
      </c>
      <c r="AI47" s="782">
        <f t="shared" si="40"/>
        <v>63</v>
      </c>
      <c r="AJ47" s="782">
        <f t="shared" si="40"/>
        <v>44</v>
      </c>
      <c r="AK47" s="782">
        <f t="shared" si="40"/>
        <v>260</v>
      </c>
      <c r="AL47" s="157"/>
      <c r="AM47" s="33"/>
    </row>
    <row r="48" spans="1:69">
      <c r="A48" s="913"/>
      <c r="B48" s="625"/>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914"/>
      <c r="AD48" s="610" t="s">
        <v>150</v>
      </c>
      <c r="AE48" s="782">
        <f t="shared" ref="AE48:AK48" si="41">BK30</f>
        <v>0</v>
      </c>
      <c r="AF48" s="782">
        <f t="shared" si="41"/>
        <v>589</v>
      </c>
      <c r="AG48" s="782">
        <f t="shared" si="41"/>
        <v>671</v>
      </c>
      <c r="AH48" s="782">
        <f t="shared" si="41"/>
        <v>1232</v>
      </c>
      <c r="AI48" s="782">
        <f t="shared" si="41"/>
        <v>1174</v>
      </c>
      <c r="AJ48" s="782">
        <f t="shared" si="41"/>
        <v>861</v>
      </c>
      <c r="AK48" s="782">
        <f t="shared" si="41"/>
        <v>4527</v>
      </c>
      <c r="AL48" s="33"/>
      <c r="AM48" s="33"/>
    </row>
    <row r="49" spans="1:39">
      <c r="A49" s="913"/>
      <c r="B49" s="625"/>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914"/>
      <c r="AL49" s="157"/>
      <c r="AM49" s="33"/>
    </row>
    <row r="50" spans="1:39">
      <c r="A50" s="913"/>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914"/>
      <c r="AD50" s="193" t="s">
        <v>582</v>
      </c>
      <c r="AE50" s="232"/>
      <c r="AF50" s="232"/>
      <c r="AG50" s="232"/>
      <c r="AH50" s="232"/>
      <c r="AI50" s="232"/>
      <c r="AJ50" s="232"/>
      <c r="AL50" s="33"/>
      <c r="AM50" s="33"/>
    </row>
    <row r="51" spans="1:39">
      <c r="A51" s="913"/>
      <c r="B51" s="625"/>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914"/>
      <c r="AD51" s="193"/>
      <c r="AE51" s="232"/>
      <c r="AF51" s="232"/>
      <c r="AG51" s="232"/>
      <c r="AH51" s="232"/>
      <c r="AI51" s="232"/>
      <c r="AJ51" s="232"/>
      <c r="AL51" s="157"/>
      <c r="AM51" s="33"/>
    </row>
    <row r="52" spans="1:39">
      <c r="A52" s="913"/>
      <c r="B52" s="625"/>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914"/>
      <c r="AD52" s="610" t="s">
        <v>646</v>
      </c>
      <c r="AE52" s="610" t="s">
        <v>121</v>
      </c>
      <c r="AF52" s="610" t="s">
        <v>122</v>
      </c>
      <c r="AG52" s="610" t="s">
        <v>123</v>
      </c>
      <c r="AH52" s="610" t="s">
        <v>124</v>
      </c>
      <c r="AI52" s="610" t="s">
        <v>125</v>
      </c>
      <c r="AJ52" s="610" t="s">
        <v>224</v>
      </c>
      <c r="AL52" s="33"/>
      <c r="AM52" s="33"/>
    </row>
    <row r="53" spans="1:39">
      <c r="A53" s="913"/>
      <c r="B53" s="625"/>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914"/>
      <c r="AD53" s="613" t="s">
        <v>436</v>
      </c>
      <c r="AE53" s="780">
        <f t="shared" ref="AE53:AJ53" si="42">BC29</f>
        <v>0</v>
      </c>
      <c r="AF53" s="958">
        <f t="shared" si="42"/>
        <v>0.1461794019933555</v>
      </c>
      <c r="AG53" s="958">
        <f t="shared" si="42"/>
        <v>0.14451827242524917</v>
      </c>
      <c r="AH53" s="983">
        <f t="shared" si="42"/>
        <v>0.2857142857142857</v>
      </c>
      <c r="AI53" s="799">
        <f t="shared" si="42"/>
        <v>0.23754152823920266</v>
      </c>
      <c r="AJ53" s="799">
        <f t="shared" si="42"/>
        <v>0.18604651162790697</v>
      </c>
      <c r="AK53" s="1079"/>
      <c r="AL53" s="157"/>
      <c r="AM53" s="33"/>
    </row>
    <row r="54" spans="1:39">
      <c r="A54" s="913"/>
      <c r="B54" s="625"/>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914"/>
      <c r="AD54" s="613" t="s">
        <v>437</v>
      </c>
      <c r="AE54" s="780">
        <f t="shared" ref="AE54:AJ54" si="43">BC28</f>
        <v>0</v>
      </c>
      <c r="AF54" s="958">
        <f t="shared" si="43"/>
        <v>0.12472487160674982</v>
      </c>
      <c r="AG54" s="958">
        <f t="shared" si="43"/>
        <v>0.13866471019809246</v>
      </c>
      <c r="AH54" s="958">
        <f t="shared" si="43"/>
        <v>0.25972120322817316</v>
      </c>
      <c r="AI54" s="983">
        <f t="shared" si="43"/>
        <v>0.27659574468085107</v>
      </c>
      <c r="AJ54" s="799">
        <f t="shared" si="43"/>
        <v>0.20029347028613353</v>
      </c>
      <c r="AK54" s="1079"/>
      <c r="AL54" s="33"/>
      <c r="AM54" s="33"/>
    </row>
    <row r="55" spans="1:39">
      <c r="A55" s="913"/>
      <c r="B55" s="625"/>
      <c r="C55" s="625"/>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914"/>
      <c r="AD55" s="613" t="s">
        <v>438</v>
      </c>
      <c r="AE55" s="780">
        <f t="shared" ref="AE55:AJ55" si="44">BC27</f>
        <v>0</v>
      </c>
      <c r="AF55" s="958">
        <f t="shared" si="44"/>
        <v>0.12757973733583489</v>
      </c>
      <c r="AG55" s="958">
        <f t="shared" si="44"/>
        <v>0.15947467166979362</v>
      </c>
      <c r="AH55" s="978">
        <f t="shared" si="44"/>
        <v>0.2776735459662289</v>
      </c>
      <c r="AI55" s="799">
        <f t="shared" si="44"/>
        <v>0.25015634771732331</v>
      </c>
      <c r="AJ55" s="958">
        <f t="shared" si="44"/>
        <v>0.18511569731081925</v>
      </c>
      <c r="AK55" s="1079"/>
    </row>
    <row r="56" spans="1:39">
      <c r="A56" s="913"/>
      <c r="B56" s="625"/>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914"/>
      <c r="AD56" s="613" t="s">
        <v>439</v>
      </c>
      <c r="AE56" s="780">
        <f t="shared" ref="AE56:AJ56" si="45">BC26</f>
        <v>0</v>
      </c>
      <c r="AF56" s="958">
        <f t="shared" si="45"/>
        <v>8.8669950738916259E-2</v>
      </c>
      <c r="AG56" s="958">
        <f t="shared" si="45"/>
        <v>0.11822660098522167</v>
      </c>
      <c r="AH56" s="983">
        <f t="shared" si="45"/>
        <v>0.29310344827586204</v>
      </c>
      <c r="AI56" s="799">
        <f t="shared" si="45"/>
        <v>0.28817733990147781</v>
      </c>
      <c r="AJ56" s="799">
        <f t="shared" si="45"/>
        <v>0.21182266009852216</v>
      </c>
      <c r="AK56" s="1079"/>
    </row>
    <row r="57" spans="1:39">
      <c r="A57" s="913"/>
      <c r="B57" s="625"/>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914"/>
      <c r="AD57" s="613" t="s">
        <v>440</v>
      </c>
      <c r="AE57" s="780">
        <f t="shared" ref="AE57:AJ57" si="46">BC25</f>
        <v>0</v>
      </c>
      <c r="AF57" s="799">
        <f t="shared" si="46"/>
        <v>0.17845117845117844</v>
      </c>
      <c r="AG57" s="958">
        <f t="shared" si="46"/>
        <v>0.16161616161616163</v>
      </c>
      <c r="AH57" s="799">
        <f t="shared" si="46"/>
        <v>0.24242424242424243</v>
      </c>
      <c r="AI57" s="983">
        <f t="shared" si="46"/>
        <v>0.24915824915824916</v>
      </c>
      <c r="AJ57" s="799">
        <f t="shared" si="46"/>
        <v>0.16835016835016836</v>
      </c>
      <c r="AK57" s="1079"/>
    </row>
    <row r="58" spans="1:39">
      <c r="A58" s="913"/>
      <c r="B58" s="625"/>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914"/>
      <c r="AD58" s="613" t="s">
        <v>441</v>
      </c>
      <c r="AE58" s="780">
        <f t="shared" ref="AE58:AJ58" si="47">BC24</f>
        <v>0</v>
      </c>
      <c r="AF58" s="799">
        <f t="shared" si="47"/>
        <v>0.14615384615384616</v>
      </c>
      <c r="AG58" s="958">
        <f t="shared" si="47"/>
        <v>0.16923076923076924</v>
      </c>
      <c r="AH58" s="983">
        <f t="shared" si="47"/>
        <v>0.27307692307692305</v>
      </c>
      <c r="AI58" s="958">
        <f t="shared" si="47"/>
        <v>0.24230769230769231</v>
      </c>
      <c r="AJ58" s="799">
        <f t="shared" si="47"/>
        <v>0.16923076923076924</v>
      </c>
      <c r="AK58" s="1079"/>
    </row>
    <row r="59" spans="1:39">
      <c r="A59" s="913"/>
      <c r="B59" s="625"/>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914"/>
      <c r="AD59" s="610" t="s">
        <v>160</v>
      </c>
      <c r="AE59" s="800">
        <f t="shared" ref="AE59:AJ59" si="48">BC30</f>
        <v>0</v>
      </c>
      <c r="AF59" s="965">
        <f t="shared" si="48"/>
        <v>0.13010823945217584</v>
      </c>
      <c r="AG59" s="965">
        <f t="shared" si="48"/>
        <v>0.14822178042853987</v>
      </c>
      <c r="AH59" s="826">
        <f t="shared" si="48"/>
        <v>0.27214490832781091</v>
      </c>
      <c r="AI59" s="826">
        <f t="shared" si="48"/>
        <v>0.259332891539651</v>
      </c>
      <c r="AJ59" s="826">
        <f t="shared" si="48"/>
        <v>0.19019218025182241</v>
      </c>
    </row>
    <row r="60" spans="1:39">
      <c r="A60" s="913"/>
      <c r="B60" s="625"/>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914"/>
    </row>
    <row r="61" spans="1:39">
      <c r="A61" s="913"/>
      <c r="B61" s="625"/>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914"/>
    </row>
    <row r="62" spans="1:39">
      <c r="A62" s="913"/>
      <c r="B62" s="625"/>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914"/>
    </row>
    <row r="63" spans="1:39">
      <c r="A63" s="913"/>
      <c r="B63" s="625"/>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914"/>
    </row>
    <row r="64" spans="1:39">
      <c r="A64" s="913"/>
      <c r="B64" s="625"/>
      <c r="C64" s="625"/>
      <c r="D64" s="625"/>
      <c r="E64" s="625"/>
      <c r="F64" s="625"/>
      <c r="G64" s="625"/>
      <c r="H64" s="625"/>
      <c r="I64" s="625"/>
      <c r="J64" s="625"/>
      <c r="K64" s="625"/>
      <c r="L64" s="625"/>
      <c r="M64" s="625"/>
      <c r="N64" s="625"/>
      <c r="O64" s="625"/>
      <c r="P64" s="625"/>
      <c r="Q64" s="625"/>
      <c r="R64" s="625"/>
      <c r="S64" s="625"/>
      <c r="T64" s="625"/>
      <c r="U64" s="625"/>
      <c r="V64" s="625"/>
      <c r="W64" s="625"/>
      <c r="X64" s="625"/>
      <c r="Y64" s="625"/>
      <c r="Z64" s="625"/>
      <c r="AA64" s="914"/>
    </row>
    <row r="65" spans="1:27">
      <c r="A65" s="913"/>
      <c r="B65" s="625"/>
      <c r="C65" s="625"/>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914"/>
    </row>
    <row r="66" spans="1:27">
      <c r="A66" s="916"/>
      <c r="B66" s="917"/>
      <c r="C66" s="917"/>
      <c r="D66" s="917"/>
      <c r="E66" s="917"/>
      <c r="F66" s="917"/>
      <c r="G66" s="917"/>
      <c r="H66" s="917"/>
      <c r="I66" s="917"/>
      <c r="J66" s="917"/>
      <c r="K66" s="917"/>
      <c r="L66" s="917"/>
      <c r="M66" s="917"/>
      <c r="N66" s="917"/>
      <c r="O66" s="917"/>
      <c r="P66" s="917"/>
      <c r="Q66" s="917"/>
      <c r="R66" s="917"/>
      <c r="S66" s="917"/>
      <c r="T66" s="917"/>
      <c r="U66" s="917"/>
      <c r="V66" s="917"/>
      <c r="W66" s="917"/>
      <c r="X66" s="917"/>
      <c r="Y66" s="917"/>
      <c r="Z66" s="917"/>
      <c r="AA66" s="918"/>
    </row>
  </sheetData>
  <mergeCells count="3">
    <mergeCell ref="V1:AA1"/>
    <mergeCell ref="B3:Z7"/>
    <mergeCell ref="AM14:AX26"/>
  </mergeCells>
  <phoneticPr fontId="5"/>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3" manualBreakCount="3">
    <brk id="28" max="65" man="1"/>
    <brk id="52" max="1048575" man="1"/>
    <brk id="6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業種リスト!$A$2:$A$14</xm:f>
          </x14:formula1>
          <xm:sqref>AO6:AQ7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59999389629810485"/>
  </sheetPr>
  <dimension ref="A1:B92"/>
  <sheetViews>
    <sheetView showGridLines="0" view="pageBreakPreview" topLeftCell="A25" zoomScaleNormal="100" workbookViewId="0">
      <selection activeCell="B28" sqref="B28"/>
    </sheetView>
  </sheetViews>
  <sheetFormatPr defaultRowHeight="13.5" customHeight="1"/>
  <cols>
    <col min="1" max="1" width="7.42578125" style="584" customWidth="1"/>
    <col min="2" max="2" width="86" style="572" customWidth="1"/>
    <col min="3" max="16384" width="9.140625" style="584"/>
  </cols>
  <sheetData>
    <row r="1" spans="1:2" s="571" customFormat="1" ht="13.5" customHeight="1">
      <c r="A1" s="1117" t="s">
        <v>366</v>
      </c>
      <c r="B1" s="1117"/>
    </row>
    <row r="2" spans="1:2" s="571" customFormat="1" ht="9.75" customHeight="1">
      <c r="A2" s="570"/>
      <c r="B2" s="572"/>
    </row>
    <row r="3" spans="1:2" s="571" customFormat="1" ht="13.5" customHeight="1">
      <c r="A3" s="1119" t="s">
        <v>465</v>
      </c>
      <c r="B3" s="1119"/>
    </row>
    <row r="4" spans="1:2" s="571" customFormat="1" ht="13.5" customHeight="1">
      <c r="A4" s="1119" t="s">
        <v>58</v>
      </c>
      <c r="B4" s="1119"/>
    </row>
    <row r="5" spans="1:2" s="571" customFormat="1" ht="13.5" customHeight="1">
      <c r="A5" s="1118" t="s">
        <v>386</v>
      </c>
      <c r="B5" s="1118"/>
    </row>
    <row r="6" spans="1:2" s="571" customFormat="1" ht="13.5" customHeight="1">
      <c r="A6" s="585">
        <v>1</v>
      </c>
      <c r="B6" s="586" t="s">
        <v>388</v>
      </c>
    </row>
    <row r="7" spans="1:2" s="571" customFormat="1" ht="13.5" customHeight="1">
      <c r="A7" s="585">
        <v>2</v>
      </c>
      <c r="B7" s="586" t="s">
        <v>389</v>
      </c>
    </row>
    <row r="8" spans="1:2" s="571" customFormat="1" ht="13.5" customHeight="1">
      <c r="A8" s="585" t="s">
        <v>526</v>
      </c>
      <c r="B8" s="586" t="s">
        <v>527</v>
      </c>
    </row>
    <row r="9" spans="1:2" s="571" customFormat="1" ht="13.5" customHeight="1">
      <c r="A9" s="585">
        <v>3</v>
      </c>
      <c r="B9" s="586" t="s">
        <v>390</v>
      </c>
    </row>
    <row r="10" spans="1:2" s="571" customFormat="1" ht="13.5" customHeight="1">
      <c r="A10" s="585" t="s">
        <v>528</v>
      </c>
      <c r="B10" s="586" t="s">
        <v>529</v>
      </c>
    </row>
    <row r="11" spans="1:2" s="571" customFormat="1" ht="13.5" customHeight="1">
      <c r="A11" s="585">
        <v>4</v>
      </c>
      <c r="B11" s="586" t="s">
        <v>406</v>
      </c>
    </row>
    <row r="12" spans="1:2" s="571" customFormat="1" ht="13.5" customHeight="1">
      <c r="A12" s="585" t="s">
        <v>530</v>
      </c>
      <c r="B12" s="586" t="s">
        <v>531</v>
      </c>
    </row>
    <row r="13" spans="1:2" s="571" customFormat="1" ht="13.5" customHeight="1">
      <c r="A13" s="953" t="s">
        <v>962</v>
      </c>
      <c r="B13" s="586" t="s">
        <v>965</v>
      </c>
    </row>
    <row r="14" spans="1:2" s="571" customFormat="1" ht="13.5" customHeight="1">
      <c r="A14" s="585">
        <v>5</v>
      </c>
      <c r="B14" s="586" t="s">
        <v>391</v>
      </c>
    </row>
    <row r="15" spans="1:2" s="571" customFormat="1" ht="13.5" customHeight="1">
      <c r="A15" s="585" t="s">
        <v>532</v>
      </c>
      <c r="B15" s="586" t="s">
        <v>533</v>
      </c>
    </row>
    <row r="16" spans="1:2" s="571" customFormat="1" ht="13.5" customHeight="1">
      <c r="A16" s="953" t="s">
        <v>963</v>
      </c>
      <c r="B16" s="586" t="s">
        <v>964</v>
      </c>
    </row>
    <row r="17" spans="1:2" s="571" customFormat="1" ht="13.5" customHeight="1">
      <c r="A17" s="585">
        <v>6</v>
      </c>
      <c r="B17" s="586" t="s">
        <v>407</v>
      </c>
    </row>
    <row r="18" spans="1:2" s="571" customFormat="1" ht="13.5" customHeight="1">
      <c r="A18" s="585">
        <v>7</v>
      </c>
      <c r="B18" s="586" t="s">
        <v>676</v>
      </c>
    </row>
    <row r="19" spans="1:2" s="571" customFormat="1" ht="13.5" customHeight="1">
      <c r="A19" s="585" t="s">
        <v>9</v>
      </c>
      <c r="B19" s="586" t="s">
        <v>10</v>
      </c>
    </row>
    <row r="20" spans="1:2" s="571" customFormat="1" ht="13.5" customHeight="1">
      <c r="A20" s="585">
        <v>8</v>
      </c>
      <c r="B20" s="586" t="s">
        <v>408</v>
      </c>
    </row>
    <row r="21" spans="1:2" s="571" customFormat="1" ht="13.5" customHeight="1">
      <c r="A21" s="585">
        <v>9</v>
      </c>
      <c r="B21" s="586" t="s">
        <v>409</v>
      </c>
    </row>
    <row r="22" spans="1:2" s="571" customFormat="1" ht="13.5" customHeight="1">
      <c r="A22" s="585">
        <v>10</v>
      </c>
      <c r="B22" s="586" t="s">
        <v>410</v>
      </c>
    </row>
    <row r="23" spans="1:2" s="571" customFormat="1" ht="13.5" customHeight="1">
      <c r="A23" s="585">
        <v>11</v>
      </c>
      <c r="B23" s="586" t="s">
        <v>411</v>
      </c>
    </row>
    <row r="24" spans="1:2" s="571" customFormat="1" ht="13.5" customHeight="1">
      <c r="A24" s="585">
        <v>12</v>
      </c>
      <c r="B24" s="586" t="s">
        <v>412</v>
      </c>
    </row>
    <row r="25" spans="1:2" s="571" customFormat="1" ht="13.5" customHeight="1">
      <c r="A25" s="585">
        <v>13</v>
      </c>
      <c r="B25" s="586" t="s">
        <v>413</v>
      </c>
    </row>
    <row r="26" spans="1:2" s="571" customFormat="1" ht="13.5" customHeight="1">
      <c r="A26" s="585">
        <v>14</v>
      </c>
      <c r="B26" s="586" t="s">
        <v>414</v>
      </c>
    </row>
    <row r="27" spans="1:2" s="571" customFormat="1" ht="13.5" customHeight="1">
      <c r="A27" s="585">
        <v>15</v>
      </c>
      <c r="B27" s="586" t="s">
        <v>415</v>
      </c>
    </row>
    <row r="28" spans="1:2" s="571" customFormat="1" ht="13.5" customHeight="1">
      <c r="A28" s="585">
        <v>16</v>
      </c>
      <c r="B28" s="586" t="s">
        <v>191</v>
      </c>
    </row>
    <row r="29" spans="1:2" s="571" customFormat="1" ht="13.5" customHeight="1">
      <c r="A29" s="585">
        <v>17</v>
      </c>
      <c r="B29" s="586" t="s">
        <v>192</v>
      </c>
    </row>
    <row r="30" spans="1:2" s="571" customFormat="1" ht="13.5" customHeight="1">
      <c r="A30" s="585" t="s">
        <v>416</v>
      </c>
      <c r="B30" s="586" t="s">
        <v>209</v>
      </c>
    </row>
    <row r="31" spans="1:2" s="571" customFormat="1" ht="13.5" customHeight="1">
      <c r="A31" s="585" t="s">
        <v>417</v>
      </c>
      <c r="B31" s="586" t="s">
        <v>210</v>
      </c>
    </row>
    <row r="32" spans="1:2" s="571" customFormat="1" ht="13.5" customHeight="1">
      <c r="A32" s="585">
        <v>19</v>
      </c>
      <c r="B32" s="586" t="s">
        <v>173</v>
      </c>
    </row>
    <row r="33" spans="1:2" s="571" customFormat="1" ht="13.5" customHeight="1">
      <c r="A33" s="585">
        <v>20</v>
      </c>
      <c r="B33" s="586" t="s">
        <v>418</v>
      </c>
    </row>
    <row r="34" spans="1:2" s="571" customFormat="1" ht="13.5" customHeight="1">
      <c r="A34" s="585">
        <v>21</v>
      </c>
      <c r="B34" s="586" t="s">
        <v>419</v>
      </c>
    </row>
    <row r="35" spans="1:2" s="571" customFormat="1" ht="13.5" customHeight="1">
      <c r="A35" s="585">
        <v>22</v>
      </c>
      <c r="B35" s="586" t="s">
        <v>420</v>
      </c>
    </row>
    <row r="36" spans="1:2" s="571" customFormat="1" ht="13.5" customHeight="1">
      <c r="A36" s="585">
        <v>23</v>
      </c>
      <c r="B36" s="586" t="s">
        <v>421</v>
      </c>
    </row>
    <row r="37" spans="1:2" s="571" customFormat="1" ht="13.5" customHeight="1">
      <c r="A37" s="585">
        <v>24</v>
      </c>
      <c r="B37" s="586" t="s">
        <v>474</v>
      </c>
    </row>
    <row r="38" spans="1:2" s="571" customFormat="1" ht="13.5" customHeight="1">
      <c r="A38" s="585">
        <v>25</v>
      </c>
      <c r="B38" s="586" t="s">
        <v>422</v>
      </c>
    </row>
    <row r="39" spans="1:2" s="571" customFormat="1" ht="13.5" customHeight="1">
      <c r="A39" s="585">
        <v>26</v>
      </c>
      <c r="B39" s="586" t="s">
        <v>423</v>
      </c>
    </row>
    <row r="40" spans="1:2" s="571" customFormat="1" ht="13.5" customHeight="1">
      <c r="A40" s="585">
        <v>27</v>
      </c>
      <c r="B40" s="586" t="s">
        <v>444</v>
      </c>
    </row>
    <row r="41" spans="1:2" s="571" customFormat="1" ht="13.5" customHeight="1">
      <c r="A41" s="585">
        <v>28</v>
      </c>
      <c r="B41" s="586" t="s">
        <v>445</v>
      </c>
    </row>
    <row r="42" spans="1:2" s="571" customFormat="1" ht="13.5" customHeight="1">
      <c r="A42" s="585">
        <v>29</v>
      </c>
      <c r="B42" s="586" t="s">
        <v>446</v>
      </c>
    </row>
    <row r="43" spans="1:2" s="571" customFormat="1" ht="13.5" customHeight="1">
      <c r="A43" s="585">
        <v>30</v>
      </c>
      <c r="B43" s="586" t="s">
        <v>487</v>
      </c>
    </row>
    <row r="44" spans="1:2" s="571" customFormat="1" ht="13.5" customHeight="1">
      <c r="A44" s="585">
        <v>31</v>
      </c>
      <c r="B44" s="586" t="s">
        <v>486</v>
      </c>
    </row>
    <row r="45" spans="1:2" s="571" customFormat="1" ht="13.5" customHeight="1">
      <c r="A45" s="585">
        <v>32</v>
      </c>
      <c r="B45" s="586" t="s">
        <v>447</v>
      </c>
    </row>
    <row r="46" spans="1:2" s="571" customFormat="1" ht="13.5" customHeight="1">
      <c r="A46" s="585">
        <v>33</v>
      </c>
      <c r="B46" s="586" t="s">
        <v>448</v>
      </c>
    </row>
    <row r="47" spans="1:2" s="571" customFormat="1" ht="13.5" customHeight="1">
      <c r="A47" s="585">
        <v>34</v>
      </c>
      <c r="B47" s="586" t="s">
        <v>449</v>
      </c>
    </row>
    <row r="48" spans="1:2" s="571" customFormat="1" ht="13.5" customHeight="1">
      <c r="A48" s="585">
        <v>35</v>
      </c>
      <c r="B48" s="586" t="s">
        <v>450</v>
      </c>
    </row>
    <row r="49" spans="1:2" s="571" customFormat="1" ht="13.5" customHeight="1">
      <c r="A49" s="585">
        <v>36</v>
      </c>
      <c r="B49" s="586" t="s">
        <v>453</v>
      </c>
    </row>
    <row r="50" spans="1:2" s="571" customFormat="1" ht="13.5" customHeight="1">
      <c r="A50" s="585">
        <v>37</v>
      </c>
      <c r="B50" s="586" t="s">
        <v>454</v>
      </c>
    </row>
    <row r="51" spans="1:2" s="571" customFormat="1" ht="13.5" customHeight="1">
      <c r="A51" s="585">
        <v>38</v>
      </c>
      <c r="B51" s="586" t="s">
        <v>455</v>
      </c>
    </row>
    <row r="52" spans="1:2" s="571" customFormat="1" ht="13.5" customHeight="1">
      <c r="A52" s="585">
        <v>39</v>
      </c>
      <c r="B52" s="586" t="s">
        <v>460</v>
      </c>
    </row>
    <row r="53" spans="1:2" s="571" customFormat="1" ht="13.5" customHeight="1">
      <c r="A53" s="585">
        <v>40</v>
      </c>
      <c r="B53" s="586" t="s">
        <v>859</v>
      </c>
    </row>
    <row r="54" spans="1:2" s="571" customFormat="1" ht="13.5" customHeight="1">
      <c r="A54" s="585">
        <v>41</v>
      </c>
      <c r="B54" s="586" t="s">
        <v>461</v>
      </c>
    </row>
    <row r="55" spans="1:2" s="571" customFormat="1" ht="13.5" customHeight="1">
      <c r="A55" s="585">
        <v>42</v>
      </c>
      <c r="B55" s="586" t="s">
        <v>462</v>
      </c>
    </row>
    <row r="56" spans="1:2" s="571" customFormat="1" ht="13.5" customHeight="1">
      <c r="A56" s="585">
        <v>43</v>
      </c>
      <c r="B56" s="586" t="s">
        <v>463</v>
      </c>
    </row>
    <row r="57" spans="1:2" s="571" customFormat="1" ht="13.5" customHeight="1">
      <c r="A57" s="585">
        <v>44</v>
      </c>
      <c r="B57" s="586" t="s">
        <v>464</v>
      </c>
    </row>
    <row r="58" spans="1:2" s="571" customFormat="1" ht="13.5" customHeight="1">
      <c r="A58" s="585">
        <v>45</v>
      </c>
      <c r="B58" s="586" t="s">
        <v>522</v>
      </c>
    </row>
    <row r="59" spans="1:2" s="571" customFormat="1" ht="13.5" customHeight="1">
      <c r="A59" s="585">
        <v>46</v>
      </c>
      <c r="B59" s="586" t="s">
        <v>504</v>
      </c>
    </row>
    <row r="60" spans="1:2" s="571" customFormat="1" ht="13.5" customHeight="1">
      <c r="A60" s="585">
        <v>47</v>
      </c>
      <c r="B60" s="586" t="s">
        <v>523</v>
      </c>
    </row>
    <row r="61" spans="1:2" s="571" customFormat="1" ht="13.5" customHeight="1">
      <c r="A61" s="585">
        <v>48</v>
      </c>
      <c r="B61" s="586" t="s">
        <v>505</v>
      </c>
    </row>
    <row r="62" spans="1:2" s="571" customFormat="1" ht="13.5" customHeight="1">
      <c r="A62" s="585">
        <v>49</v>
      </c>
      <c r="B62" s="586" t="s">
        <v>694</v>
      </c>
    </row>
    <row r="63" spans="1:2" s="571" customFormat="1" ht="13.5" customHeight="1">
      <c r="A63" s="585">
        <v>50</v>
      </c>
      <c r="B63" s="586" t="s">
        <v>506</v>
      </c>
    </row>
    <row r="64" spans="1:2" s="571" customFormat="1" ht="13.5" customHeight="1">
      <c r="A64" s="585">
        <v>51</v>
      </c>
      <c r="B64" s="586" t="s">
        <v>524</v>
      </c>
    </row>
    <row r="65" spans="1:2" s="571" customFormat="1" ht="13.5" customHeight="1">
      <c r="A65" s="585">
        <v>52</v>
      </c>
      <c r="B65" s="586" t="s">
        <v>507</v>
      </c>
    </row>
    <row r="66" spans="1:2" s="571" customFormat="1" ht="13.5" customHeight="1">
      <c r="A66" s="585">
        <v>53</v>
      </c>
      <c r="B66" s="586" t="s">
        <v>172</v>
      </c>
    </row>
    <row r="67" spans="1:2" s="571" customFormat="1" ht="13.5" customHeight="1">
      <c r="A67" s="585">
        <v>54</v>
      </c>
      <c r="B67" s="586" t="s">
        <v>534</v>
      </c>
    </row>
    <row r="68" spans="1:2" s="571" customFormat="1" ht="13.5" customHeight="1">
      <c r="A68" s="585">
        <v>55</v>
      </c>
      <c r="B68" s="586" t="s">
        <v>535</v>
      </c>
    </row>
    <row r="69" spans="1:2" s="571" customFormat="1" ht="13.5" customHeight="1">
      <c r="A69" s="1118" t="s">
        <v>387</v>
      </c>
      <c r="B69" s="1118"/>
    </row>
    <row r="70" spans="1:2" s="571" customFormat="1" ht="13.5" customHeight="1">
      <c r="A70" s="571" t="s">
        <v>466</v>
      </c>
      <c r="B70" s="572"/>
    </row>
    <row r="71" spans="1:2" s="571" customFormat="1" ht="13.5" customHeight="1">
      <c r="B71" s="572"/>
    </row>
    <row r="72" spans="1:2" s="571" customFormat="1" ht="13.5" customHeight="1">
      <c r="B72" s="572"/>
    </row>
    <row r="73" spans="1:2" s="571" customFormat="1" ht="13.5" customHeight="1">
      <c r="B73" s="572"/>
    </row>
    <row r="74" spans="1:2" s="571" customFormat="1" ht="13.5" customHeight="1">
      <c r="B74" s="572"/>
    </row>
    <row r="75" spans="1:2" s="571" customFormat="1" ht="13.5" customHeight="1">
      <c r="B75" s="572"/>
    </row>
    <row r="76" spans="1:2" s="571" customFormat="1" ht="13.5" customHeight="1">
      <c r="B76" s="572"/>
    </row>
    <row r="77" spans="1:2" s="571" customFormat="1" ht="13.5" customHeight="1">
      <c r="B77" s="572"/>
    </row>
    <row r="78" spans="1:2" s="571" customFormat="1" ht="13.5" customHeight="1">
      <c r="B78" s="572"/>
    </row>
    <row r="79" spans="1:2" s="571" customFormat="1" ht="13.5" customHeight="1">
      <c r="B79" s="572"/>
    </row>
    <row r="80" spans="1:2" s="571" customFormat="1" ht="13.5" customHeight="1">
      <c r="B80" s="572"/>
    </row>
    <row r="81" spans="2:2" s="571" customFormat="1" ht="13.5" customHeight="1">
      <c r="B81" s="572"/>
    </row>
    <row r="82" spans="2:2" s="571" customFormat="1" ht="13.5" customHeight="1">
      <c r="B82" s="572"/>
    </row>
    <row r="83" spans="2:2" s="571" customFormat="1" ht="13.5" customHeight="1">
      <c r="B83" s="572"/>
    </row>
    <row r="84" spans="2:2" s="571" customFormat="1" ht="13.5" customHeight="1">
      <c r="B84" s="572"/>
    </row>
    <row r="85" spans="2:2" s="571" customFormat="1" ht="13.5" customHeight="1">
      <c r="B85" s="572"/>
    </row>
    <row r="86" spans="2:2" s="571" customFormat="1" ht="13.5" customHeight="1">
      <c r="B86" s="572"/>
    </row>
    <row r="87" spans="2:2" s="571" customFormat="1" ht="13.5" customHeight="1">
      <c r="B87" s="572"/>
    </row>
    <row r="88" spans="2:2" s="571" customFormat="1" ht="13.5" customHeight="1">
      <c r="B88" s="572"/>
    </row>
    <row r="89" spans="2:2" s="571" customFormat="1" ht="13.5" customHeight="1">
      <c r="B89" s="572"/>
    </row>
    <row r="90" spans="2:2" s="571" customFormat="1" ht="13.5" customHeight="1">
      <c r="B90" s="572"/>
    </row>
    <row r="91" spans="2:2" s="571" customFormat="1" ht="13.5" customHeight="1">
      <c r="B91" s="572"/>
    </row>
    <row r="92" spans="2:2" s="571" customFormat="1" ht="13.5" customHeight="1">
      <c r="B92" s="572"/>
    </row>
  </sheetData>
  <mergeCells count="5">
    <mergeCell ref="A1:B1"/>
    <mergeCell ref="A5:B5"/>
    <mergeCell ref="A69:B69"/>
    <mergeCell ref="A3:B3"/>
    <mergeCell ref="A4:B4"/>
  </mergeCells>
  <phoneticPr fontId="3"/>
  <printOptions horizontalCentered="1" verticalCentered="1"/>
  <pageMargins left="0" right="0" top="0" bottom="0" header="0.51181102362204722" footer="0.51181102362204722"/>
  <pageSetup paperSize="9" scale="8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71B5B-A5B3-4494-B092-6527C312C454}">
  <sheetPr>
    <tabColor theme="9" tint="0.59999389629810485"/>
  </sheetPr>
  <dimension ref="A1:BW66"/>
  <sheetViews>
    <sheetView showGridLines="0" view="pageBreakPreview" zoomScale="115" zoomScaleNormal="100" zoomScaleSheetLayoutView="115" workbookViewId="0">
      <selection activeCell="B3" sqref="B3:Z7"/>
    </sheetView>
  </sheetViews>
  <sheetFormatPr defaultColWidth="10.28515625" defaultRowHeight="12"/>
  <cols>
    <col min="1" max="27" width="3.5703125" style="3" customWidth="1"/>
    <col min="28" max="28" width="1.140625" style="3" customWidth="1"/>
    <col min="29" max="29" width="1.28515625" style="3" customWidth="1"/>
    <col min="30" max="30" width="17" style="115" customWidth="1"/>
    <col min="31" max="37" width="10.5703125" style="115" customWidth="1"/>
    <col min="38" max="38" width="1.28515625" style="3" customWidth="1"/>
    <col min="39" max="39" width="15.140625" style="115" customWidth="1"/>
    <col min="40" max="45" width="7.5703125" style="115" customWidth="1"/>
    <col min="46" max="46" width="1.5703125" style="115" customWidth="1"/>
    <col min="47" max="47" width="15.5703125" style="115" customWidth="1"/>
    <col min="48" max="54" width="7.5703125" style="115" customWidth="1"/>
    <col min="55" max="75" width="10.28515625" style="4" customWidth="1"/>
    <col min="76" max="16384" width="10.28515625" style="3"/>
  </cols>
  <sheetData>
    <row r="1" spans="1:54" ht="21" customHeight="1" thickBot="1">
      <c r="A1" s="963">
        <v>5</v>
      </c>
      <c r="B1" s="963" t="s">
        <v>967</v>
      </c>
      <c r="C1" s="963" t="s">
        <v>918</v>
      </c>
      <c r="D1" s="2"/>
      <c r="E1" s="2"/>
      <c r="F1" s="2"/>
      <c r="G1" s="2"/>
      <c r="H1" s="2"/>
      <c r="I1" s="2"/>
      <c r="J1" s="2"/>
      <c r="K1" s="2"/>
      <c r="L1" s="2"/>
      <c r="M1" s="2"/>
      <c r="N1" s="2"/>
      <c r="O1" s="2"/>
      <c r="P1" s="2"/>
      <c r="Q1" s="2"/>
      <c r="R1" s="2"/>
      <c r="S1" s="2"/>
      <c r="T1" s="2"/>
      <c r="U1" s="2"/>
      <c r="V1" s="1241" t="s">
        <v>566</v>
      </c>
      <c r="W1" s="1241"/>
      <c r="X1" s="1241"/>
      <c r="Y1" s="1241"/>
      <c r="Z1" s="1241"/>
      <c r="AA1" s="1241"/>
      <c r="AB1" s="618"/>
      <c r="AD1" s="115" t="s">
        <v>919</v>
      </c>
      <c r="AM1" s="115" t="s">
        <v>915</v>
      </c>
    </row>
    <row r="3" spans="1:54">
      <c r="A3" s="9"/>
      <c r="B3" s="1238" t="s">
        <v>980</v>
      </c>
      <c r="C3" s="1238"/>
      <c r="D3" s="1238"/>
      <c r="E3" s="1238"/>
      <c r="F3" s="1238"/>
      <c r="G3" s="1238"/>
      <c r="H3" s="1238"/>
      <c r="I3" s="1238"/>
      <c r="J3" s="1238"/>
      <c r="K3" s="1238"/>
      <c r="L3" s="1238"/>
      <c r="M3" s="1238"/>
      <c r="N3" s="1238"/>
      <c r="O3" s="1238"/>
      <c r="P3" s="1238"/>
      <c r="Q3" s="1238"/>
      <c r="R3" s="1238"/>
      <c r="S3" s="1238"/>
      <c r="T3" s="1238"/>
      <c r="U3" s="1238"/>
      <c r="V3" s="1238"/>
      <c r="W3" s="1238"/>
      <c r="X3" s="1238"/>
      <c r="Y3" s="1238"/>
      <c r="Z3" s="1238"/>
      <c r="AA3" s="9"/>
      <c r="AB3" s="9"/>
      <c r="AD3" s="115" t="s">
        <v>920</v>
      </c>
      <c r="AM3" s="115" t="s">
        <v>914</v>
      </c>
      <c r="AU3" s="115" t="s">
        <v>913</v>
      </c>
    </row>
    <row r="4" spans="1:54" ht="12.75" customHeight="1" thickBot="1">
      <c r="A4" s="9"/>
      <c r="B4" s="1238"/>
      <c r="C4" s="1238"/>
      <c r="D4" s="1238"/>
      <c r="E4" s="1238"/>
      <c r="F4" s="1238"/>
      <c r="G4" s="1238"/>
      <c r="H4" s="1238"/>
      <c r="I4" s="1238"/>
      <c r="J4" s="1238"/>
      <c r="K4" s="1238"/>
      <c r="L4" s="1238"/>
      <c r="M4" s="1238"/>
      <c r="N4" s="1238"/>
      <c r="O4" s="1238"/>
      <c r="P4" s="1238"/>
      <c r="Q4" s="1238"/>
      <c r="R4" s="1238"/>
      <c r="S4" s="1238"/>
      <c r="T4" s="1238"/>
      <c r="U4" s="1238"/>
      <c r="V4" s="1238"/>
      <c r="W4" s="1238"/>
      <c r="X4" s="1238"/>
      <c r="Y4" s="1238"/>
      <c r="Z4" s="1238"/>
      <c r="AA4" s="9"/>
      <c r="AB4" s="9"/>
    </row>
    <row r="5" spans="1:54" ht="12.75" thickBot="1">
      <c r="A5" s="9"/>
      <c r="B5" s="1238"/>
      <c r="C5" s="1238"/>
      <c r="D5" s="1238"/>
      <c r="E5" s="1238"/>
      <c r="F5" s="1238"/>
      <c r="G5" s="1238"/>
      <c r="H5" s="1238"/>
      <c r="I5" s="1238"/>
      <c r="J5" s="1238"/>
      <c r="K5" s="1238"/>
      <c r="L5" s="1238"/>
      <c r="M5" s="1238"/>
      <c r="N5" s="1238"/>
      <c r="O5" s="1238"/>
      <c r="P5" s="1238"/>
      <c r="Q5" s="1238"/>
      <c r="R5" s="1238"/>
      <c r="S5" s="1238"/>
      <c r="T5" s="1238"/>
      <c r="U5" s="1238"/>
      <c r="V5" s="1238"/>
      <c r="W5" s="1238"/>
      <c r="X5" s="1238"/>
      <c r="Y5" s="1238"/>
      <c r="Z5" s="1238"/>
      <c r="AA5" s="9"/>
      <c r="AB5" s="9"/>
      <c r="AD5" s="1097" t="s">
        <v>645</v>
      </c>
      <c r="AE5" s="1097" t="s">
        <v>116</v>
      </c>
      <c r="AF5" s="1097" t="s">
        <v>117</v>
      </c>
      <c r="AG5" s="1097" t="s">
        <v>118</v>
      </c>
      <c r="AH5" s="1097" t="s">
        <v>119</v>
      </c>
      <c r="AI5" s="1097" t="s">
        <v>120</v>
      </c>
      <c r="AJ5" s="1097" t="s">
        <v>224</v>
      </c>
      <c r="AM5" s="116" t="s">
        <v>645</v>
      </c>
      <c r="AN5" s="238" t="s">
        <v>116</v>
      </c>
      <c r="AO5" s="220" t="s">
        <v>117</v>
      </c>
      <c r="AP5" s="220" t="s">
        <v>118</v>
      </c>
      <c r="AQ5" s="220" t="s">
        <v>119</v>
      </c>
      <c r="AR5" s="220" t="s">
        <v>120</v>
      </c>
      <c r="AS5" s="1100" t="s">
        <v>224</v>
      </c>
      <c r="AU5" s="116" t="s">
        <v>645</v>
      </c>
      <c r="AV5" s="220" t="s">
        <v>116</v>
      </c>
      <c r="AW5" s="220" t="s">
        <v>117</v>
      </c>
      <c r="AX5" s="220" t="s">
        <v>118</v>
      </c>
      <c r="AY5" s="220" t="s">
        <v>119</v>
      </c>
      <c r="AZ5" s="220" t="s">
        <v>120</v>
      </c>
      <c r="BA5" s="221" t="s">
        <v>224</v>
      </c>
      <c r="BB5" s="113" t="s">
        <v>150</v>
      </c>
    </row>
    <row r="6" spans="1:54">
      <c r="A6" s="9"/>
      <c r="B6" s="1238"/>
      <c r="C6" s="1238"/>
      <c r="D6" s="1238"/>
      <c r="E6" s="1238"/>
      <c r="F6" s="1238"/>
      <c r="G6" s="1238"/>
      <c r="H6" s="1238"/>
      <c r="I6" s="1238"/>
      <c r="J6" s="1238"/>
      <c r="K6" s="1238"/>
      <c r="L6" s="1238"/>
      <c r="M6" s="1238"/>
      <c r="N6" s="1238"/>
      <c r="O6" s="1238"/>
      <c r="P6" s="1238"/>
      <c r="Q6" s="1238"/>
      <c r="R6" s="1238"/>
      <c r="S6" s="1238"/>
      <c r="T6" s="1238"/>
      <c r="U6" s="1238"/>
      <c r="V6" s="1238"/>
      <c r="W6" s="1238"/>
      <c r="X6" s="1238"/>
      <c r="Y6" s="1238"/>
      <c r="Z6" s="1238"/>
      <c r="AA6" s="9"/>
      <c r="AB6" s="9"/>
      <c r="AD6" s="976" t="s">
        <v>424</v>
      </c>
      <c r="AE6" s="799">
        <f t="shared" ref="AE6:AJ6" si="0">AN18</f>
        <v>3.6764705882352941E-3</v>
      </c>
      <c r="AF6" s="799">
        <f t="shared" si="0"/>
        <v>4.779411764705882E-2</v>
      </c>
      <c r="AG6" s="799">
        <f t="shared" si="0"/>
        <v>0.11764705882352941</v>
      </c>
      <c r="AH6" s="983">
        <f t="shared" si="0"/>
        <v>0.20955882352941177</v>
      </c>
      <c r="AI6" s="799">
        <f t="shared" si="0"/>
        <v>0.13235294117647059</v>
      </c>
      <c r="AJ6" s="799">
        <f t="shared" si="0"/>
        <v>0.4889705882352941</v>
      </c>
      <c r="AK6" s="773"/>
      <c r="AM6" s="216" t="s">
        <v>151</v>
      </c>
      <c r="AN6" s="222" t="e">
        <f t="shared" ref="AN6:AS19" si="1">+AV6/$BB6</f>
        <v>#DIV/0!</v>
      </c>
      <c r="AO6" s="223" t="e">
        <f t="shared" si="1"/>
        <v>#DIV/0!</v>
      </c>
      <c r="AP6" s="223" t="e">
        <f t="shared" si="1"/>
        <v>#DIV/0!</v>
      </c>
      <c r="AQ6" s="223" t="e">
        <f t="shared" si="1"/>
        <v>#DIV/0!</v>
      </c>
      <c r="AR6" s="223" t="e">
        <f t="shared" si="1"/>
        <v>#DIV/0!</v>
      </c>
      <c r="AS6" s="239" t="e">
        <f t="shared" si="1"/>
        <v>#DIV/0!</v>
      </c>
      <c r="AU6" s="224" t="s">
        <v>151</v>
      </c>
      <c r="AV6" s="225">
        <f>+集計･資料!BK37</f>
        <v>0</v>
      </c>
      <c r="AW6" s="226">
        <f>+集計･資料!BL37</f>
        <v>0</v>
      </c>
      <c r="AX6" s="226">
        <f>+集計･資料!BM37</f>
        <v>0</v>
      </c>
      <c r="AY6" s="226">
        <f>+集計･資料!BN37</f>
        <v>0</v>
      </c>
      <c r="AZ6" s="226">
        <f>+集計･資料!BO37</f>
        <v>0</v>
      </c>
      <c r="BA6" s="227">
        <f>+集計･資料!BP37</f>
        <v>0</v>
      </c>
      <c r="BB6" s="228">
        <f>+集計･資料!BQ37</f>
        <v>0</v>
      </c>
    </row>
    <row r="7" spans="1:54">
      <c r="A7" s="9"/>
      <c r="B7" s="1238"/>
      <c r="C7" s="1238"/>
      <c r="D7" s="1238"/>
      <c r="E7" s="1238"/>
      <c r="F7" s="1238"/>
      <c r="G7" s="1238"/>
      <c r="H7" s="1238"/>
      <c r="I7" s="1238"/>
      <c r="J7" s="1238"/>
      <c r="K7" s="1238"/>
      <c r="L7" s="1238"/>
      <c r="M7" s="1238"/>
      <c r="N7" s="1238"/>
      <c r="O7" s="1238"/>
      <c r="P7" s="1238"/>
      <c r="Q7" s="1238"/>
      <c r="R7" s="1238"/>
      <c r="S7" s="1238"/>
      <c r="T7" s="1238"/>
      <c r="U7" s="1238"/>
      <c r="V7" s="1238"/>
      <c r="W7" s="1238"/>
      <c r="X7" s="1238"/>
      <c r="Y7" s="1238"/>
      <c r="Z7" s="1238"/>
      <c r="AA7" s="9"/>
      <c r="AB7" s="9"/>
      <c r="AD7" s="977" t="s">
        <v>425</v>
      </c>
      <c r="AE7" s="799">
        <f t="shared" ref="AE7:AJ7" si="2">AN17</f>
        <v>1.8561484918793503E-2</v>
      </c>
      <c r="AF7" s="799">
        <f t="shared" si="2"/>
        <v>0.11600928074245939</v>
      </c>
      <c r="AG7" s="799">
        <f t="shared" si="2"/>
        <v>0.15487238979118328</v>
      </c>
      <c r="AH7" s="983">
        <f t="shared" si="2"/>
        <v>0.19315545243619489</v>
      </c>
      <c r="AI7" s="799">
        <f t="shared" si="2"/>
        <v>0.22563805104408352</v>
      </c>
      <c r="AJ7" s="799">
        <f t="shared" si="2"/>
        <v>0.29176334106728541</v>
      </c>
      <c r="AK7" s="773"/>
      <c r="AM7" s="66" t="s">
        <v>630</v>
      </c>
      <c r="AN7" s="143">
        <f t="shared" si="1"/>
        <v>2.980512036683225E-2</v>
      </c>
      <c r="AO7" s="144">
        <f t="shared" si="1"/>
        <v>7.9098204050439436E-2</v>
      </c>
      <c r="AP7" s="144">
        <f t="shared" si="1"/>
        <v>8.1008788689338931E-2</v>
      </c>
      <c r="AQ7" s="144">
        <f t="shared" si="1"/>
        <v>0.15284677111196027</v>
      </c>
      <c r="AR7" s="144">
        <f t="shared" si="1"/>
        <v>0.20519679021780665</v>
      </c>
      <c r="AS7" s="145">
        <f t="shared" si="1"/>
        <v>0.45204432556362245</v>
      </c>
      <c r="AU7" s="67" t="s">
        <v>630</v>
      </c>
      <c r="AV7" s="167">
        <f>+集計･資料!BK39</f>
        <v>78</v>
      </c>
      <c r="AW7" s="147">
        <f>+集計･資料!BL39</f>
        <v>207</v>
      </c>
      <c r="AX7" s="147">
        <f>+集計･資料!BM39</f>
        <v>212</v>
      </c>
      <c r="AY7" s="147">
        <f>+集計･資料!BN39</f>
        <v>400</v>
      </c>
      <c r="AZ7" s="147">
        <f>+集計･資料!BO39</f>
        <v>537</v>
      </c>
      <c r="BA7" s="183">
        <f>+集計･資料!BP39</f>
        <v>1183</v>
      </c>
      <c r="BB7" s="149">
        <f>+集計･資料!BQ39</f>
        <v>2617</v>
      </c>
    </row>
    <row r="8" spans="1:54">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9"/>
      <c r="AD8" s="977" t="s">
        <v>426</v>
      </c>
      <c r="AE8" s="799">
        <f t="shared" ref="AE8:AJ8" si="3">AN16</f>
        <v>0</v>
      </c>
      <c r="AF8" s="799">
        <f t="shared" si="3"/>
        <v>0.06</v>
      </c>
      <c r="AG8" s="799">
        <f t="shared" si="3"/>
        <v>0.08</v>
      </c>
      <c r="AH8" s="958">
        <f t="shared" si="3"/>
        <v>0.24</v>
      </c>
      <c r="AI8" s="983">
        <f t="shared" si="3"/>
        <v>0.32</v>
      </c>
      <c r="AJ8" s="799">
        <f t="shared" si="3"/>
        <v>0.3</v>
      </c>
      <c r="AK8" s="773"/>
      <c r="AM8" s="67" t="s">
        <v>631</v>
      </c>
      <c r="AN8" s="143">
        <f t="shared" si="1"/>
        <v>7.1013557133634605E-3</v>
      </c>
      <c r="AO8" s="144">
        <f t="shared" si="1"/>
        <v>4.3899289864428662E-2</v>
      </c>
      <c r="AP8" s="144">
        <f t="shared" si="1"/>
        <v>6.1329890251775342E-2</v>
      </c>
      <c r="AQ8" s="144">
        <f t="shared" si="1"/>
        <v>0.12395093608779859</v>
      </c>
      <c r="AR8" s="144">
        <f t="shared" si="1"/>
        <v>0.1762427372498386</v>
      </c>
      <c r="AS8" s="145">
        <f t="shared" si="1"/>
        <v>0.58747579083279533</v>
      </c>
      <c r="AU8" s="67" t="s">
        <v>631</v>
      </c>
      <c r="AV8" s="167">
        <f>+集計･資料!BK41</f>
        <v>11</v>
      </c>
      <c r="AW8" s="147">
        <f>+集計･資料!BL41</f>
        <v>68</v>
      </c>
      <c r="AX8" s="147">
        <f>+集計･資料!BM41</f>
        <v>95</v>
      </c>
      <c r="AY8" s="147">
        <f>+集計･資料!BN41</f>
        <v>192</v>
      </c>
      <c r="AZ8" s="147">
        <f>+集計･資料!BO41</f>
        <v>273</v>
      </c>
      <c r="BA8" s="183">
        <f>+集計･資料!BP41</f>
        <v>910</v>
      </c>
      <c r="BB8" s="149">
        <f>+集計･資料!BQ41</f>
        <v>1549</v>
      </c>
    </row>
    <row r="9" spans="1:54" ht="12" customHeight="1">
      <c r="A9" s="8"/>
      <c r="B9" s="9"/>
      <c r="C9" s="9"/>
      <c r="D9" s="9"/>
      <c r="E9" s="9"/>
      <c r="F9" s="9"/>
      <c r="G9" s="9"/>
      <c r="H9" s="9"/>
      <c r="I9" s="9"/>
      <c r="J9" s="9"/>
      <c r="K9" s="9"/>
      <c r="L9" s="9"/>
      <c r="M9" s="9"/>
      <c r="N9" s="9"/>
      <c r="O9" s="9"/>
      <c r="P9" s="9"/>
      <c r="Q9" s="9"/>
      <c r="R9" s="9"/>
      <c r="S9" s="9"/>
      <c r="T9" s="9"/>
      <c r="U9" s="9"/>
      <c r="V9" s="9"/>
      <c r="W9" s="9"/>
      <c r="X9" s="9"/>
      <c r="Y9" s="9"/>
      <c r="Z9" s="9"/>
      <c r="AA9" s="10"/>
      <c r="AB9" s="9"/>
      <c r="AD9" s="977" t="s">
        <v>427</v>
      </c>
      <c r="AE9" s="799">
        <f t="shared" ref="AE9:AJ9" si="4">AN15</f>
        <v>3.105590062111801E-3</v>
      </c>
      <c r="AF9" s="799">
        <f t="shared" si="4"/>
        <v>1.3975155279503106E-2</v>
      </c>
      <c r="AG9" s="799">
        <f t="shared" si="4"/>
        <v>3.7267080745341616E-2</v>
      </c>
      <c r="AH9" s="1092">
        <f t="shared" si="4"/>
        <v>0.12732919254658384</v>
      </c>
      <c r="AI9" s="983">
        <f t="shared" si="4"/>
        <v>0.16459627329192547</v>
      </c>
      <c r="AJ9" s="1092">
        <f t="shared" si="4"/>
        <v>0.65372670807453415</v>
      </c>
      <c r="AK9" s="773"/>
      <c r="AM9" s="67" t="s">
        <v>629</v>
      </c>
      <c r="AN9" s="143">
        <f t="shared" si="1"/>
        <v>8.1206496519721574E-3</v>
      </c>
      <c r="AO9" s="144">
        <f t="shared" si="1"/>
        <v>0.11136890951276102</v>
      </c>
      <c r="AP9" s="144">
        <f t="shared" si="1"/>
        <v>0.14733178654292342</v>
      </c>
      <c r="AQ9" s="144">
        <f t="shared" si="1"/>
        <v>0.17633410672853828</v>
      </c>
      <c r="AR9" s="144">
        <f t="shared" si="1"/>
        <v>0.1902552204176334</v>
      </c>
      <c r="AS9" s="145">
        <f t="shared" si="1"/>
        <v>0.36658932714617171</v>
      </c>
      <c r="AU9" s="67" t="s">
        <v>629</v>
      </c>
      <c r="AV9" s="167">
        <f>+集計･資料!BK43</f>
        <v>7</v>
      </c>
      <c r="AW9" s="147">
        <f>+集計･資料!BL43</f>
        <v>96</v>
      </c>
      <c r="AX9" s="147">
        <f>+集計･資料!BM43</f>
        <v>127</v>
      </c>
      <c r="AY9" s="147">
        <f>+集計･資料!BN43</f>
        <v>152</v>
      </c>
      <c r="AZ9" s="147">
        <f>+集計･資料!BO43</f>
        <v>164</v>
      </c>
      <c r="BA9" s="183">
        <f>+集計･資料!BP43</f>
        <v>316</v>
      </c>
      <c r="BB9" s="149">
        <f>+集計･資料!BQ43</f>
        <v>862</v>
      </c>
    </row>
    <row r="10" spans="1:54">
      <c r="A10" s="8"/>
      <c r="B10" s="9"/>
      <c r="C10" s="9"/>
      <c r="D10" s="9"/>
      <c r="E10" s="9"/>
      <c r="F10" s="9"/>
      <c r="G10" s="9"/>
      <c r="H10" s="9"/>
      <c r="I10" s="9"/>
      <c r="J10" s="9"/>
      <c r="K10" s="9"/>
      <c r="L10" s="9"/>
      <c r="M10" s="9"/>
      <c r="N10" s="9"/>
      <c r="O10" s="9"/>
      <c r="P10" s="9"/>
      <c r="Q10" s="9"/>
      <c r="R10" s="9"/>
      <c r="S10" s="9"/>
      <c r="T10" s="9"/>
      <c r="U10" s="9"/>
      <c r="V10" s="9"/>
      <c r="W10" s="9"/>
      <c r="X10" s="9"/>
      <c r="Y10" s="9"/>
      <c r="Z10" s="9"/>
      <c r="AA10" s="10"/>
      <c r="AB10" s="9"/>
      <c r="AD10" s="976" t="s">
        <v>428</v>
      </c>
      <c r="AE10" s="799">
        <f t="shared" ref="AE10:AJ10" si="5">AN14</f>
        <v>2.2860875244937948E-2</v>
      </c>
      <c r="AF10" s="799">
        <f t="shared" si="5"/>
        <v>0.10450685826257348</v>
      </c>
      <c r="AG10" s="799">
        <f t="shared" si="5"/>
        <v>9.9934683213585895E-2</v>
      </c>
      <c r="AH10" s="799">
        <f t="shared" si="5"/>
        <v>0.16655780535597647</v>
      </c>
      <c r="AI10" s="983">
        <f t="shared" si="5"/>
        <v>0.27433050293925537</v>
      </c>
      <c r="AJ10" s="799">
        <f t="shared" si="5"/>
        <v>0.3318092749836708</v>
      </c>
      <c r="AK10" s="773"/>
      <c r="AM10" s="67" t="s">
        <v>628</v>
      </c>
      <c r="AN10" s="143">
        <f t="shared" si="1"/>
        <v>7.246376811594203E-3</v>
      </c>
      <c r="AO10" s="144">
        <f t="shared" si="1"/>
        <v>6.0235507246376808E-2</v>
      </c>
      <c r="AP10" s="144">
        <f t="shared" si="1"/>
        <v>0.13405797101449277</v>
      </c>
      <c r="AQ10" s="144">
        <f t="shared" si="1"/>
        <v>0.23097826086956522</v>
      </c>
      <c r="AR10" s="144">
        <f t="shared" si="1"/>
        <v>0.2078804347826087</v>
      </c>
      <c r="AS10" s="145">
        <f t="shared" si="1"/>
        <v>0.35960144927536231</v>
      </c>
      <c r="AU10" s="67" t="s">
        <v>628</v>
      </c>
      <c r="AV10" s="167">
        <f>+集計･資料!BK45</f>
        <v>16</v>
      </c>
      <c r="AW10" s="147">
        <f>+集計･資料!BL45</f>
        <v>133</v>
      </c>
      <c r="AX10" s="147">
        <f>+集計･資料!BM45</f>
        <v>296</v>
      </c>
      <c r="AY10" s="147">
        <f>+集計･資料!BN45</f>
        <v>510</v>
      </c>
      <c r="AZ10" s="147">
        <f>+集計･資料!BO45</f>
        <v>459</v>
      </c>
      <c r="BA10" s="183">
        <f>+集計･資料!BP45</f>
        <v>794</v>
      </c>
      <c r="BB10" s="149">
        <f>+集計･資料!BQ45</f>
        <v>2208</v>
      </c>
    </row>
    <row r="11" spans="1:54" ht="13.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10"/>
      <c r="AB11" s="9"/>
      <c r="AD11" s="976" t="s">
        <v>429</v>
      </c>
      <c r="AE11" s="958">
        <f t="shared" ref="AE11:AJ11" si="6">AN13</f>
        <v>0.10869565217391304</v>
      </c>
      <c r="AF11" s="958">
        <f t="shared" si="6"/>
        <v>8.6956521739130432E-2</v>
      </c>
      <c r="AG11" s="799">
        <f t="shared" si="6"/>
        <v>0.13043478260869565</v>
      </c>
      <c r="AH11" s="958">
        <f t="shared" si="6"/>
        <v>0.17391304347826086</v>
      </c>
      <c r="AI11" s="983">
        <f t="shared" si="6"/>
        <v>8.6956521739130432E-2</v>
      </c>
      <c r="AJ11" s="958">
        <f t="shared" si="6"/>
        <v>0.41304347826086957</v>
      </c>
      <c r="AK11" s="773"/>
      <c r="AM11" s="67" t="s">
        <v>627</v>
      </c>
      <c r="AN11" s="143">
        <f t="shared" si="1"/>
        <v>0.19750889679715303</v>
      </c>
      <c r="AO11" s="144">
        <f t="shared" si="1"/>
        <v>0.27758007117437722</v>
      </c>
      <c r="AP11" s="144">
        <f t="shared" si="1"/>
        <v>5.8718861209964411E-2</v>
      </c>
      <c r="AQ11" s="144">
        <f t="shared" si="1"/>
        <v>0.16192170818505339</v>
      </c>
      <c r="AR11" s="144">
        <f t="shared" si="1"/>
        <v>0.13701067615658363</v>
      </c>
      <c r="AS11" s="145">
        <f t="shared" si="1"/>
        <v>0.16725978647686832</v>
      </c>
      <c r="AU11" s="67" t="s">
        <v>627</v>
      </c>
      <c r="AV11" s="167">
        <f>+集計･資料!BK47</f>
        <v>111</v>
      </c>
      <c r="AW11" s="147">
        <f>+集計･資料!BL47</f>
        <v>156</v>
      </c>
      <c r="AX11" s="147">
        <f>+集計･資料!BM47</f>
        <v>33</v>
      </c>
      <c r="AY11" s="147">
        <f>+集計･資料!BN47</f>
        <v>91</v>
      </c>
      <c r="AZ11" s="147">
        <f>+集計･資料!BO47</f>
        <v>77</v>
      </c>
      <c r="BA11" s="183">
        <f>+集計･資料!BP47</f>
        <v>94</v>
      </c>
      <c r="BB11" s="149">
        <f>+集計･資料!BQ47</f>
        <v>562</v>
      </c>
    </row>
    <row r="12" spans="1:54" ht="12" customHeight="1">
      <c r="A12" s="8"/>
      <c r="B12" s="9"/>
      <c r="C12" s="9"/>
      <c r="D12" s="9"/>
      <c r="E12" s="9"/>
      <c r="F12" s="9"/>
      <c r="G12" s="9"/>
      <c r="H12" s="9"/>
      <c r="I12" s="9"/>
      <c r="J12" s="9"/>
      <c r="K12" s="9"/>
      <c r="L12" s="9"/>
      <c r="M12" s="9"/>
      <c r="N12" s="9"/>
      <c r="O12" s="9"/>
      <c r="P12" s="9"/>
      <c r="Q12" s="9"/>
      <c r="R12" s="9"/>
      <c r="S12" s="9"/>
      <c r="T12" s="9"/>
      <c r="U12" s="9"/>
      <c r="V12" s="9"/>
      <c r="W12" s="9"/>
      <c r="X12" s="9"/>
      <c r="Y12" s="9"/>
      <c r="Z12" s="9"/>
      <c r="AA12" s="10"/>
      <c r="AB12" s="9"/>
      <c r="AD12" s="976" t="s">
        <v>430</v>
      </c>
      <c r="AE12" s="799">
        <f t="shared" ref="AE12:AJ12" si="7">AN12</f>
        <v>0</v>
      </c>
      <c r="AF12" s="799">
        <f t="shared" si="7"/>
        <v>0.25</v>
      </c>
      <c r="AG12" s="799">
        <f t="shared" si="7"/>
        <v>0.125</v>
      </c>
      <c r="AH12" s="799">
        <f t="shared" si="7"/>
        <v>0.125</v>
      </c>
      <c r="AI12" s="983">
        <f t="shared" si="7"/>
        <v>6.25E-2</v>
      </c>
      <c r="AJ12" s="799">
        <f t="shared" si="7"/>
        <v>0.4375</v>
      </c>
      <c r="AK12" s="773"/>
      <c r="AM12" s="67" t="s">
        <v>632</v>
      </c>
      <c r="AN12" s="143">
        <f t="shared" si="1"/>
        <v>0</v>
      </c>
      <c r="AO12" s="144">
        <f t="shared" si="1"/>
        <v>0.25</v>
      </c>
      <c r="AP12" s="144">
        <f t="shared" si="1"/>
        <v>0.125</v>
      </c>
      <c r="AQ12" s="144">
        <f t="shared" si="1"/>
        <v>0.125</v>
      </c>
      <c r="AR12" s="144">
        <f t="shared" si="1"/>
        <v>6.25E-2</v>
      </c>
      <c r="AS12" s="145">
        <f t="shared" si="1"/>
        <v>0.4375</v>
      </c>
      <c r="AU12" s="67" t="s">
        <v>632</v>
      </c>
      <c r="AV12" s="167">
        <f>+集計･資料!BK49</f>
        <v>0</v>
      </c>
      <c r="AW12" s="147">
        <f>+集計･資料!BL49</f>
        <v>8</v>
      </c>
      <c r="AX12" s="147">
        <f>+集計･資料!BM49</f>
        <v>4</v>
      </c>
      <c r="AY12" s="147">
        <f>+集計･資料!BN49</f>
        <v>4</v>
      </c>
      <c r="AZ12" s="147">
        <f>+集計･資料!BO49</f>
        <v>2</v>
      </c>
      <c r="BA12" s="183">
        <f>+集計･資料!BP49</f>
        <v>14</v>
      </c>
      <c r="BB12" s="149">
        <f>+集計･資料!BQ49</f>
        <v>32</v>
      </c>
    </row>
    <row r="13" spans="1:54">
      <c r="A13" s="8"/>
      <c r="B13" s="9"/>
      <c r="C13" s="9"/>
      <c r="D13" s="9"/>
      <c r="E13" s="9"/>
      <c r="F13" s="9"/>
      <c r="G13" s="9"/>
      <c r="H13" s="9"/>
      <c r="I13" s="9"/>
      <c r="J13" s="9"/>
      <c r="K13" s="9"/>
      <c r="L13" s="9"/>
      <c r="M13" s="9"/>
      <c r="N13" s="9"/>
      <c r="O13" s="9"/>
      <c r="P13" s="9"/>
      <c r="Q13" s="9"/>
      <c r="R13" s="9"/>
      <c r="S13" s="9"/>
      <c r="T13" s="9"/>
      <c r="U13" s="9"/>
      <c r="V13" s="9"/>
      <c r="W13" s="9"/>
      <c r="X13" s="9"/>
      <c r="Y13" s="9"/>
      <c r="Z13" s="9"/>
      <c r="AA13" s="10"/>
      <c r="AB13" s="9"/>
      <c r="AD13" s="784" t="s">
        <v>431</v>
      </c>
      <c r="AE13" s="799">
        <f t="shared" ref="AE13:AJ13" si="8">AN11</f>
        <v>0.19750889679715303</v>
      </c>
      <c r="AF13" s="958">
        <f t="shared" si="8"/>
        <v>0.27758007117437722</v>
      </c>
      <c r="AG13" s="799">
        <f t="shared" si="8"/>
        <v>5.8718861209964411E-2</v>
      </c>
      <c r="AH13" s="983">
        <f t="shared" si="8"/>
        <v>0.16192170818505339</v>
      </c>
      <c r="AI13" s="799">
        <f t="shared" si="8"/>
        <v>0.13701067615658363</v>
      </c>
      <c r="AJ13" s="799">
        <f t="shared" si="8"/>
        <v>0.16725978647686832</v>
      </c>
      <c r="AK13" s="773"/>
      <c r="AM13" s="67" t="s">
        <v>626</v>
      </c>
      <c r="AN13" s="143">
        <f t="shared" si="1"/>
        <v>0.10869565217391304</v>
      </c>
      <c r="AO13" s="144">
        <f t="shared" si="1"/>
        <v>8.6956521739130432E-2</v>
      </c>
      <c r="AP13" s="144">
        <f t="shared" si="1"/>
        <v>0.13043478260869565</v>
      </c>
      <c r="AQ13" s="144">
        <f t="shared" si="1"/>
        <v>0.17391304347826086</v>
      </c>
      <c r="AR13" s="144">
        <f t="shared" si="1"/>
        <v>8.6956521739130432E-2</v>
      </c>
      <c r="AS13" s="145">
        <f t="shared" si="1"/>
        <v>0.41304347826086957</v>
      </c>
      <c r="AU13" s="67" t="s">
        <v>626</v>
      </c>
      <c r="AV13" s="167">
        <f>+集計･資料!BK51</f>
        <v>5</v>
      </c>
      <c r="AW13" s="147">
        <f>+集計･資料!BL51</f>
        <v>4</v>
      </c>
      <c r="AX13" s="147">
        <f>+集計･資料!BM51</f>
        <v>6</v>
      </c>
      <c r="AY13" s="147">
        <f>+集計･資料!BN51</f>
        <v>8</v>
      </c>
      <c r="AZ13" s="147">
        <f>+集計･資料!BO51</f>
        <v>4</v>
      </c>
      <c r="BA13" s="183">
        <f>+集計･資料!BP51</f>
        <v>19</v>
      </c>
      <c r="BB13" s="149">
        <f>+集計･資料!BQ51</f>
        <v>46</v>
      </c>
    </row>
    <row r="14" spans="1:54">
      <c r="A14" s="8"/>
      <c r="B14" s="9"/>
      <c r="C14" s="9"/>
      <c r="D14" s="9"/>
      <c r="E14" s="9"/>
      <c r="F14" s="9"/>
      <c r="G14" s="9"/>
      <c r="H14" s="9"/>
      <c r="I14" s="9"/>
      <c r="J14" s="9"/>
      <c r="K14" s="9"/>
      <c r="L14" s="9"/>
      <c r="M14" s="9"/>
      <c r="N14" s="9"/>
      <c r="O14" s="9"/>
      <c r="P14" s="9"/>
      <c r="Q14" s="9"/>
      <c r="R14" s="9"/>
      <c r="S14" s="9"/>
      <c r="T14" s="9"/>
      <c r="U14" s="9"/>
      <c r="V14" s="9"/>
      <c r="W14" s="9"/>
      <c r="X14" s="9"/>
      <c r="Y14" s="9"/>
      <c r="Z14" s="9"/>
      <c r="AA14" s="10"/>
      <c r="AB14" s="9"/>
      <c r="AD14" s="611" t="s">
        <v>432</v>
      </c>
      <c r="AE14" s="799">
        <f t="shared" ref="AE14:AJ14" si="9">AN10</f>
        <v>7.246376811594203E-3</v>
      </c>
      <c r="AF14" s="799">
        <f t="shared" si="9"/>
        <v>6.0235507246376808E-2</v>
      </c>
      <c r="AG14" s="799">
        <f t="shared" si="9"/>
        <v>0.13405797101449277</v>
      </c>
      <c r="AH14" s="799">
        <f t="shared" si="9"/>
        <v>0.23097826086956522</v>
      </c>
      <c r="AI14" s="983">
        <f t="shared" si="9"/>
        <v>0.2078804347826087</v>
      </c>
      <c r="AJ14" s="799">
        <f t="shared" si="9"/>
        <v>0.35960144927536231</v>
      </c>
      <c r="AK14" s="773"/>
      <c r="AM14" s="67" t="s">
        <v>625</v>
      </c>
      <c r="AN14" s="143">
        <f t="shared" si="1"/>
        <v>2.2860875244937948E-2</v>
      </c>
      <c r="AO14" s="144">
        <f t="shared" si="1"/>
        <v>0.10450685826257348</v>
      </c>
      <c r="AP14" s="144">
        <f t="shared" si="1"/>
        <v>9.9934683213585895E-2</v>
      </c>
      <c r="AQ14" s="144">
        <f t="shared" si="1"/>
        <v>0.16655780535597647</v>
      </c>
      <c r="AR14" s="144">
        <f t="shared" si="1"/>
        <v>0.27433050293925537</v>
      </c>
      <c r="AS14" s="145">
        <f t="shared" si="1"/>
        <v>0.3318092749836708</v>
      </c>
      <c r="AU14" s="67" t="s">
        <v>625</v>
      </c>
      <c r="AV14" s="167">
        <f>+集計･資料!BK53</f>
        <v>35</v>
      </c>
      <c r="AW14" s="147">
        <f>+集計･資料!BL53</f>
        <v>160</v>
      </c>
      <c r="AX14" s="147">
        <f>+集計･資料!BM53</f>
        <v>153</v>
      </c>
      <c r="AY14" s="147">
        <f>+集計･資料!BN53</f>
        <v>255</v>
      </c>
      <c r="AZ14" s="147">
        <f>+集計･資料!BO53</f>
        <v>420</v>
      </c>
      <c r="BA14" s="183">
        <f>+集計･資料!BP53</f>
        <v>508</v>
      </c>
      <c r="BB14" s="149">
        <f>+集計･資料!BQ53</f>
        <v>1531</v>
      </c>
    </row>
    <row r="15" spans="1:54">
      <c r="A15" s="8"/>
      <c r="B15" s="9"/>
      <c r="C15" s="9"/>
      <c r="D15" s="9"/>
      <c r="E15" s="9"/>
      <c r="F15" s="9"/>
      <c r="G15" s="9"/>
      <c r="H15" s="9"/>
      <c r="I15" s="9"/>
      <c r="J15" s="9"/>
      <c r="K15" s="9"/>
      <c r="L15" s="9"/>
      <c r="M15" s="9"/>
      <c r="N15" s="9"/>
      <c r="O15" s="9"/>
      <c r="P15" s="9"/>
      <c r="Q15" s="9"/>
      <c r="R15" s="9"/>
      <c r="S15" s="9"/>
      <c r="T15" s="9"/>
      <c r="U15" s="9"/>
      <c r="V15" s="9"/>
      <c r="W15" s="9"/>
      <c r="X15" s="9"/>
      <c r="Y15" s="9"/>
      <c r="Z15" s="9"/>
      <c r="AA15" s="10"/>
      <c r="AB15" s="9"/>
      <c r="AD15" s="611" t="s">
        <v>433</v>
      </c>
      <c r="AE15" s="799">
        <f t="shared" ref="AE15:AJ15" si="10">AN9</f>
        <v>8.1206496519721574E-3</v>
      </c>
      <c r="AF15" s="799">
        <f t="shared" si="10"/>
        <v>0.11136890951276102</v>
      </c>
      <c r="AG15" s="799">
        <f t="shared" si="10"/>
        <v>0.14733178654292342</v>
      </c>
      <c r="AH15" s="958">
        <f t="shared" si="10"/>
        <v>0.17633410672853828</v>
      </c>
      <c r="AI15" s="983">
        <f t="shared" si="10"/>
        <v>0.1902552204176334</v>
      </c>
      <c r="AJ15" s="958">
        <f t="shared" si="10"/>
        <v>0.36658932714617171</v>
      </c>
      <c r="AK15" s="773"/>
      <c r="AM15" s="67" t="s">
        <v>624</v>
      </c>
      <c r="AN15" s="143">
        <f t="shared" si="1"/>
        <v>3.105590062111801E-3</v>
      </c>
      <c r="AO15" s="144">
        <f t="shared" si="1"/>
        <v>1.3975155279503106E-2</v>
      </c>
      <c r="AP15" s="144">
        <f t="shared" si="1"/>
        <v>3.7267080745341616E-2</v>
      </c>
      <c r="AQ15" s="144">
        <f t="shared" si="1"/>
        <v>0.12732919254658384</v>
      </c>
      <c r="AR15" s="144">
        <f t="shared" si="1"/>
        <v>0.16459627329192547</v>
      </c>
      <c r="AS15" s="145">
        <f t="shared" si="1"/>
        <v>0.65372670807453415</v>
      </c>
      <c r="AU15" s="67" t="s">
        <v>624</v>
      </c>
      <c r="AV15" s="167">
        <f>+集計･資料!BK55</f>
        <v>2</v>
      </c>
      <c r="AW15" s="147">
        <f>+集計･資料!BL55</f>
        <v>9</v>
      </c>
      <c r="AX15" s="147">
        <f>+集計･資料!BM55</f>
        <v>24</v>
      </c>
      <c r="AY15" s="147">
        <f>+集計･資料!BN55</f>
        <v>82</v>
      </c>
      <c r="AZ15" s="147">
        <f>+集計･資料!BO55</f>
        <v>106</v>
      </c>
      <c r="BA15" s="183">
        <f>+集計･資料!BP55</f>
        <v>421</v>
      </c>
      <c r="BB15" s="149">
        <f>+集計･資料!BQ55</f>
        <v>644</v>
      </c>
    </row>
    <row r="16" spans="1:54">
      <c r="A16" s="8"/>
      <c r="B16" s="9"/>
      <c r="C16" s="9"/>
      <c r="D16" s="9"/>
      <c r="E16" s="9"/>
      <c r="F16" s="9"/>
      <c r="G16" s="9"/>
      <c r="H16" s="9"/>
      <c r="I16" s="9"/>
      <c r="J16" s="9"/>
      <c r="K16" s="9"/>
      <c r="L16" s="9"/>
      <c r="M16" s="9"/>
      <c r="N16" s="9"/>
      <c r="O16" s="9"/>
      <c r="P16" s="9"/>
      <c r="Q16" s="9"/>
      <c r="R16" s="9"/>
      <c r="S16" s="9"/>
      <c r="T16" s="9"/>
      <c r="U16" s="9"/>
      <c r="V16" s="9"/>
      <c r="W16" s="9"/>
      <c r="X16" s="9"/>
      <c r="Y16" s="9"/>
      <c r="Z16" s="9"/>
      <c r="AA16" s="10"/>
      <c r="AB16" s="9"/>
      <c r="AD16" s="611" t="s">
        <v>434</v>
      </c>
      <c r="AE16" s="799">
        <f t="shared" ref="AE16:AJ16" si="11">AN8</f>
        <v>7.1013557133634605E-3</v>
      </c>
      <c r="AF16" s="799">
        <f t="shared" si="11"/>
        <v>4.3899289864428662E-2</v>
      </c>
      <c r="AG16" s="799">
        <f t="shared" si="11"/>
        <v>6.1329890251775342E-2</v>
      </c>
      <c r="AH16" s="983">
        <f t="shared" si="11"/>
        <v>0.12395093608779859</v>
      </c>
      <c r="AI16" s="983">
        <f t="shared" si="11"/>
        <v>0.1762427372498386</v>
      </c>
      <c r="AJ16" s="799">
        <f t="shared" si="11"/>
        <v>0.58747579083279533</v>
      </c>
      <c r="AK16" s="773"/>
      <c r="AM16" s="67" t="s">
        <v>623</v>
      </c>
      <c r="AN16" s="143">
        <f t="shared" si="1"/>
        <v>0</v>
      </c>
      <c r="AO16" s="144">
        <f t="shared" si="1"/>
        <v>0.06</v>
      </c>
      <c r="AP16" s="144">
        <f t="shared" si="1"/>
        <v>0.08</v>
      </c>
      <c r="AQ16" s="144">
        <f t="shared" si="1"/>
        <v>0.24</v>
      </c>
      <c r="AR16" s="144">
        <f t="shared" si="1"/>
        <v>0.32</v>
      </c>
      <c r="AS16" s="145">
        <f t="shared" si="1"/>
        <v>0.3</v>
      </c>
      <c r="AU16" s="67" t="s">
        <v>623</v>
      </c>
      <c r="AV16" s="167">
        <f>+集計･資料!BK57</f>
        <v>0</v>
      </c>
      <c r="AW16" s="147">
        <f>+集計･資料!BL57</f>
        <v>3</v>
      </c>
      <c r="AX16" s="147">
        <f>+集計･資料!BM57</f>
        <v>4</v>
      </c>
      <c r="AY16" s="147">
        <f>+集計･資料!BN57</f>
        <v>12</v>
      </c>
      <c r="AZ16" s="147">
        <f>+集計･資料!BO57</f>
        <v>16</v>
      </c>
      <c r="BA16" s="183">
        <f>+集計･資料!BP57</f>
        <v>15</v>
      </c>
      <c r="BB16" s="149">
        <f>+集計･資料!BQ57</f>
        <v>50</v>
      </c>
    </row>
    <row r="17" spans="1:54">
      <c r="A17" s="8"/>
      <c r="B17" s="9"/>
      <c r="C17" s="9"/>
      <c r="D17" s="9"/>
      <c r="E17" s="9"/>
      <c r="F17" s="9"/>
      <c r="G17" s="9"/>
      <c r="H17" s="9"/>
      <c r="I17" s="9"/>
      <c r="J17" s="9"/>
      <c r="K17" s="9"/>
      <c r="L17" s="9"/>
      <c r="M17" s="9"/>
      <c r="N17" s="9"/>
      <c r="O17" s="9"/>
      <c r="P17" s="9"/>
      <c r="Q17" s="9"/>
      <c r="R17" s="9"/>
      <c r="S17" s="9"/>
      <c r="T17" s="9"/>
      <c r="U17" s="9"/>
      <c r="V17" s="9"/>
      <c r="W17" s="9"/>
      <c r="X17" s="9"/>
      <c r="Y17" s="9"/>
      <c r="Z17" s="9"/>
      <c r="AA17" s="10"/>
      <c r="AB17" s="9"/>
      <c r="AD17" s="784" t="s">
        <v>435</v>
      </c>
      <c r="AE17" s="799">
        <f t="shared" ref="AE17:AJ17" si="12">AN7</f>
        <v>2.980512036683225E-2</v>
      </c>
      <c r="AF17" s="983">
        <f t="shared" si="12"/>
        <v>7.9098204050439436E-2</v>
      </c>
      <c r="AG17" s="799">
        <f t="shared" si="12"/>
        <v>8.1008788689338931E-2</v>
      </c>
      <c r="AH17" s="799">
        <f t="shared" si="12"/>
        <v>0.15284677111196027</v>
      </c>
      <c r="AI17" s="799">
        <f t="shared" si="12"/>
        <v>0.20519679021780665</v>
      </c>
      <c r="AJ17" s="799">
        <f t="shared" si="12"/>
        <v>0.45204432556362245</v>
      </c>
      <c r="AK17" s="773"/>
      <c r="AM17" s="67" t="s">
        <v>633</v>
      </c>
      <c r="AN17" s="143">
        <f t="shared" si="1"/>
        <v>1.8561484918793503E-2</v>
      </c>
      <c r="AO17" s="144">
        <f t="shared" si="1"/>
        <v>0.11600928074245939</v>
      </c>
      <c r="AP17" s="144">
        <f t="shared" si="1"/>
        <v>0.15487238979118328</v>
      </c>
      <c r="AQ17" s="144">
        <f t="shared" si="1"/>
        <v>0.19315545243619489</v>
      </c>
      <c r="AR17" s="144">
        <f t="shared" si="1"/>
        <v>0.22563805104408352</v>
      </c>
      <c r="AS17" s="145">
        <f t="shared" si="1"/>
        <v>0.29176334106728541</v>
      </c>
      <c r="AU17" s="67" t="s">
        <v>633</v>
      </c>
      <c r="AV17" s="167">
        <f>+集計･資料!BK59</f>
        <v>32</v>
      </c>
      <c r="AW17" s="147">
        <f>+集計･資料!BL59</f>
        <v>200</v>
      </c>
      <c r="AX17" s="147">
        <f>+集計･資料!BM59</f>
        <v>267</v>
      </c>
      <c r="AY17" s="147">
        <f>+集計･資料!BN59</f>
        <v>333</v>
      </c>
      <c r="AZ17" s="147">
        <f>+集計･資料!BO59</f>
        <v>389</v>
      </c>
      <c r="BA17" s="183">
        <f>+集計･資料!BP59</f>
        <v>503</v>
      </c>
      <c r="BB17" s="149">
        <f>+集計･資料!BQ59</f>
        <v>1724</v>
      </c>
    </row>
    <row r="18" spans="1:54" ht="12.75" thickBot="1">
      <c r="A18" s="8"/>
      <c r="B18" s="9"/>
      <c r="C18" s="9"/>
      <c r="D18" s="9"/>
      <c r="E18" s="9"/>
      <c r="F18" s="9"/>
      <c r="G18" s="9"/>
      <c r="H18" s="9"/>
      <c r="I18" s="9"/>
      <c r="J18" s="9"/>
      <c r="K18" s="9"/>
      <c r="L18" s="9"/>
      <c r="M18" s="9"/>
      <c r="N18" s="9"/>
      <c r="O18" s="9"/>
      <c r="P18" s="9"/>
      <c r="Q18" s="9"/>
      <c r="R18" s="9"/>
      <c r="S18" s="9"/>
      <c r="T18" s="9"/>
      <c r="U18" s="9"/>
      <c r="V18" s="9"/>
      <c r="W18" s="9"/>
      <c r="X18" s="9"/>
      <c r="Y18" s="9"/>
      <c r="Z18" s="9"/>
      <c r="AA18" s="10"/>
      <c r="AB18" s="9"/>
      <c r="AD18" s="611" t="s">
        <v>74</v>
      </c>
      <c r="AE18" s="799" t="e">
        <f t="shared" ref="AE18:AJ18" si="13">AN6</f>
        <v>#DIV/0!</v>
      </c>
      <c r="AF18" s="799" t="e">
        <f t="shared" si="13"/>
        <v>#DIV/0!</v>
      </c>
      <c r="AG18" s="799" t="e">
        <f t="shared" si="13"/>
        <v>#DIV/0!</v>
      </c>
      <c r="AH18" s="780" t="e">
        <f t="shared" si="13"/>
        <v>#DIV/0!</v>
      </c>
      <c r="AI18" s="780" t="e">
        <f t="shared" si="13"/>
        <v>#DIV/0!</v>
      </c>
      <c r="AJ18" s="780" t="e">
        <f t="shared" si="13"/>
        <v>#DIV/0!</v>
      </c>
      <c r="AM18" s="68" t="s">
        <v>634</v>
      </c>
      <c r="AN18" s="229">
        <f t="shared" si="1"/>
        <v>3.6764705882352941E-3</v>
      </c>
      <c r="AO18" s="230">
        <f t="shared" si="1"/>
        <v>4.779411764705882E-2</v>
      </c>
      <c r="AP18" s="230">
        <f t="shared" si="1"/>
        <v>0.11764705882352941</v>
      </c>
      <c r="AQ18" s="230">
        <f t="shared" si="1"/>
        <v>0.20955882352941177</v>
      </c>
      <c r="AR18" s="230">
        <f t="shared" si="1"/>
        <v>0.13235294117647059</v>
      </c>
      <c r="AS18" s="240">
        <f t="shared" si="1"/>
        <v>0.4889705882352941</v>
      </c>
      <c r="AU18" s="68" t="s">
        <v>634</v>
      </c>
      <c r="AV18" s="172">
        <f>+集計･資料!BK61</f>
        <v>1</v>
      </c>
      <c r="AW18" s="154">
        <f>+集計･資料!BL61</f>
        <v>13</v>
      </c>
      <c r="AX18" s="154">
        <f>+集計･資料!BM61</f>
        <v>32</v>
      </c>
      <c r="AY18" s="154">
        <f>+集計･資料!BN61</f>
        <v>57</v>
      </c>
      <c r="AZ18" s="154">
        <f>+集計･資料!BO61</f>
        <v>36</v>
      </c>
      <c r="BA18" s="187">
        <f>+集計･資料!BP61</f>
        <v>133</v>
      </c>
      <c r="BB18" s="156">
        <f>+集計･資料!BQ61</f>
        <v>272</v>
      </c>
    </row>
    <row r="19" spans="1:54" ht="13.5" thickTop="1" thickBot="1">
      <c r="A19" s="8"/>
      <c r="B19" s="9"/>
      <c r="C19" s="9"/>
      <c r="D19" s="9"/>
      <c r="E19" s="9"/>
      <c r="F19" s="9"/>
      <c r="G19" s="9"/>
      <c r="H19" s="9"/>
      <c r="I19" s="9"/>
      <c r="J19" s="9"/>
      <c r="K19" s="9"/>
      <c r="L19" s="9"/>
      <c r="M19" s="9"/>
      <c r="N19" s="9"/>
      <c r="O19" s="9"/>
      <c r="P19" s="9"/>
      <c r="Q19" s="9"/>
      <c r="R19" s="9"/>
      <c r="S19" s="9"/>
      <c r="T19" s="9"/>
      <c r="U19" s="9"/>
      <c r="V19" s="9"/>
      <c r="W19" s="9"/>
      <c r="X19" s="9"/>
      <c r="Y19" s="9"/>
      <c r="Z19" s="9"/>
      <c r="AA19" s="10"/>
      <c r="AB19" s="9"/>
      <c r="AD19" s="1097" t="s">
        <v>160</v>
      </c>
      <c r="AE19" s="800">
        <f t="shared" ref="AE19:AJ19" si="14">AN19</f>
        <v>2.4634206828139209E-2</v>
      </c>
      <c r="AF19" s="800">
        <f t="shared" si="14"/>
        <v>8.7377035628668262E-2</v>
      </c>
      <c r="AG19" s="800">
        <f t="shared" si="14"/>
        <v>0.10357939985120278</v>
      </c>
      <c r="AH19" s="800">
        <f t="shared" si="14"/>
        <v>0.17326609903281806</v>
      </c>
      <c r="AI19" s="800">
        <f t="shared" si="14"/>
        <v>0.20525750185996527</v>
      </c>
      <c r="AJ19" s="800">
        <f t="shared" si="14"/>
        <v>0.40588575679920641</v>
      </c>
      <c r="AM19" s="111" t="s">
        <v>160</v>
      </c>
      <c r="AN19" s="411">
        <f t="shared" si="1"/>
        <v>2.4634206828139209E-2</v>
      </c>
      <c r="AO19" s="401">
        <f t="shared" si="1"/>
        <v>8.7377035628668262E-2</v>
      </c>
      <c r="AP19" s="401">
        <f t="shared" si="1"/>
        <v>0.10357939985120278</v>
      </c>
      <c r="AQ19" s="401">
        <f t="shared" si="1"/>
        <v>0.17326609903281806</v>
      </c>
      <c r="AR19" s="401">
        <f t="shared" si="1"/>
        <v>0.20525750185996527</v>
      </c>
      <c r="AS19" s="402">
        <f t="shared" si="1"/>
        <v>0.40588575679920641</v>
      </c>
      <c r="AU19" s="111" t="s">
        <v>150</v>
      </c>
      <c r="AV19" s="231">
        <f>+集計･資料!BK63</f>
        <v>298</v>
      </c>
      <c r="AW19" s="175">
        <f>+集計･資料!BL63</f>
        <v>1057</v>
      </c>
      <c r="AX19" s="175">
        <f>+集計･資料!BM63</f>
        <v>1253</v>
      </c>
      <c r="AY19" s="175">
        <f>+集計･資料!BN63</f>
        <v>2096</v>
      </c>
      <c r="AZ19" s="175">
        <f>+集計･資料!BO63</f>
        <v>2483</v>
      </c>
      <c r="BA19" s="189">
        <f>+集計･資料!BP63</f>
        <v>4910</v>
      </c>
      <c r="BB19" s="162">
        <f>+集計･資料!BQ63</f>
        <v>12097</v>
      </c>
    </row>
    <row r="20" spans="1:54">
      <c r="A20" s="8"/>
      <c r="B20" s="9"/>
      <c r="C20" s="9"/>
      <c r="D20" s="9"/>
      <c r="E20" s="9"/>
      <c r="F20" s="9"/>
      <c r="G20" s="9"/>
      <c r="H20" s="9"/>
      <c r="I20" s="9"/>
      <c r="J20" s="9"/>
      <c r="K20" s="9"/>
      <c r="L20" s="9"/>
      <c r="M20" s="9"/>
      <c r="N20" s="9"/>
      <c r="O20" s="9"/>
      <c r="P20" s="9"/>
      <c r="Q20" s="9"/>
      <c r="R20" s="9"/>
      <c r="S20" s="9"/>
      <c r="T20" s="9"/>
      <c r="U20" s="9"/>
      <c r="V20" s="9"/>
      <c r="W20" s="9"/>
      <c r="X20" s="9"/>
      <c r="Y20" s="9"/>
      <c r="Z20" s="9"/>
      <c r="AA20" s="10"/>
      <c r="AB20" s="9"/>
      <c r="AV20" s="135"/>
      <c r="AW20" s="135"/>
      <c r="AX20" s="135"/>
      <c r="AY20" s="135"/>
      <c r="AZ20" s="135"/>
      <c r="BA20" s="135"/>
      <c r="BB20" s="135"/>
    </row>
    <row r="21" spans="1:54">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9"/>
      <c r="AD21" s="115" t="s">
        <v>921</v>
      </c>
      <c r="AM21" s="193" t="s">
        <v>916</v>
      </c>
      <c r="AN21" s="232"/>
      <c r="AO21" s="232"/>
      <c r="AP21" s="232"/>
      <c r="AQ21" s="232"/>
      <c r="AR21" s="232"/>
      <c r="AS21" s="232"/>
      <c r="AU21" s="193" t="s">
        <v>912</v>
      </c>
    </row>
    <row r="22" spans="1:54" ht="12.75" thickBot="1">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9"/>
      <c r="AM22" s="193"/>
      <c r="AN22" s="232"/>
      <c r="AO22" s="232"/>
      <c r="AP22" s="232"/>
      <c r="AQ22" s="232"/>
      <c r="AR22" s="232"/>
      <c r="AS22" s="232"/>
    </row>
    <row r="23" spans="1:54"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9"/>
      <c r="AD23" s="1097" t="s">
        <v>645</v>
      </c>
      <c r="AE23" s="1097" t="s">
        <v>116</v>
      </c>
      <c r="AF23" s="1097" t="s">
        <v>117</v>
      </c>
      <c r="AG23" s="1097" t="s">
        <v>118</v>
      </c>
      <c r="AH23" s="1097" t="s">
        <v>119</v>
      </c>
      <c r="AI23" s="1097" t="s">
        <v>120</v>
      </c>
      <c r="AJ23" s="1097" t="s">
        <v>224</v>
      </c>
      <c r="AK23" s="1097" t="s">
        <v>150</v>
      </c>
      <c r="AM23" s="116" t="s">
        <v>646</v>
      </c>
      <c r="AN23" s="117" t="s">
        <v>116</v>
      </c>
      <c r="AO23" s="118" t="s">
        <v>117</v>
      </c>
      <c r="AP23" s="118" t="s">
        <v>118</v>
      </c>
      <c r="AQ23" s="118" t="s">
        <v>119</v>
      </c>
      <c r="AR23" s="118" t="s">
        <v>120</v>
      </c>
      <c r="AS23" s="119" t="s">
        <v>224</v>
      </c>
      <c r="AU23" s="116" t="s">
        <v>646</v>
      </c>
      <c r="AV23" s="117" t="s">
        <v>116</v>
      </c>
      <c r="AW23" s="118" t="s">
        <v>117</v>
      </c>
      <c r="AX23" s="118" t="s">
        <v>118</v>
      </c>
      <c r="AY23" s="118" t="s">
        <v>119</v>
      </c>
      <c r="AZ23" s="118" t="s">
        <v>120</v>
      </c>
      <c r="BA23" s="121" t="s">
        <v>224</v>
      </c>
      <c r="BB23" s="122" t="s">
        <v>150</v>
      </c>
    </row>
    <row r="24" spans="1:54">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9"/>
      <c r="AD24" s="611" t="s">
        <v>424</v>
      </c>
      <c r="AE24" s="782">
        <f t="shared" ref="AE24:AK24" si="15">AV18</f>
        <v>1</v>
      </c>
      <c r="AF24" s="782">
        <f t="shared" si="15"/>
        <v>13</v>
      </c>
      <c r="AG24" s="782">
        <f t="shared" si="15"/>
        <v>32</v>
      </c>
      <c r="AH24" s="782">
        <f t="shared" si="15"/>
        <v>57</v>
      </c>
      <c r="AI24" s="782">
        <f t="shared" si="15"/>
        <v>36</v>
      </c>
      <c r="AJ24" s="990">
        <f t="shared" si="15"/>
        <v>133</v>
      </c>
      <c r="AK24" s="782">
        <f t="shared" si="15"/>
        <v>272</v>
      </c>
      <c r="AM24" s="163" t="s">
        <v>139</v>
      </c>
      <c r="AN24" s="326">
        <f t="shared" ref="AN24:AS30" si="16">+AV24/$BB24</f>
        <v>2.3230933822405625E-2</v>
      </c>
      <c r="AO24" s="377">
        <f t="shared" si="16"/>
        <v>7.2749503285954462E-2</v>
      </c>
      <c r="AP24" s="377">
        <f t="shared" si="16"/>
        <v>9.2465230016811867E-2</v>
      </c>
      <c r="AQ24" s="377">
        <f t="shared" si="16"/>
        <v>0.14702735748127771</v>
      </c>
      <c r="AR24" s="377">
        <f t="shared" si="16"/>
        <v>0.2018951551276173</v>
      </c>
      <c r="AS24" s="580">
        <f t="shared" si="16"/>
        <v>0.46263182026593308</v>
      </c>
      <c r="AU24" s="163" t="s">
        <v>139</v>
      </c>
      <c r="AV24" s="136">
        <f>+集計･資料!BK88</f>
        <v>152</v>
      </c>
      <c r="AW24" s="180">
        <f>+集計･資料!BL88</f>
        <v>476</v>
      </c>
      <c r="AX24" s="180">
        <f>+集計･資料!BM88</f>
        <v>605</v>
      </c>
      <c r="AY24" s="180">
        <f>+集計･資料!BN88</f>
        <v>962</v>
      </c>
      <c r="AZ24" s="180">
        <f>+集計･資料!BO88</f>
        <v>1321</v>
      </c>
      <c r="BA24" s="233">
        <f>+集計･資料!BP88</f>
        <v>3027</v>
      </c>
      <c r="BB24" s="165">
        <f>+集計･資料!BQ88</f>
        <v>6543</v>
      </c>
    </row>
    <row r="25" spans="1:54">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9"/>
      <c r="AD25" s="784" t="s">
        <v>425</v>
      </c>
      <c r="AE25" s="782">
        <f t="shared" ref="AE25:AK25" si="17">AV17</f>
        <v>32</v>
      </c>
      <c r="AF25" s="782">
        <f t="shared" si="17"/>
        <v>200</v>
      </c>
      <c r="AG25" s="782">
        <f t="shared" si="17"/>
        <v>267</v>
      </c>
      <c r="AH25" s="782">
        <f t="shared" si="17"/>
        <v>333</v>
      </c>
      <c r="AI25" s="782">
        <f t="shared" si="17"/>
        <v>389</v>
      </c>
      <c r="AJ25" s="990">
        <f t="shared" si="17"/>
        <v>503</v>
      </c>
      <c r="AK25" s="782">
        <f t="shared" si="17"/>
        <v>1724</v>
      </c>
      <c r="AM25" s="166" t="s">
        <v>554</v>
      </c>
      <c r="AN25" s="408">
        <f t="shared" si="16"/>
        <v>2.6865671641791045E-2</v>
      </c>
      <c r="AO25" s="382">
        <f t="shared" si="16"/>
        <v>0.12716417910447761</v>
      </c>
      <c r="AP25" s="382">
        <f t="shared" si="16"/>
        <v>0.1008955223880597</v>
      </c>
      <c r="AQ25" s="382">
        <f t="shared" si="16"/>
        <v>0.20417910447761195</v>
      </c>
      <c r="AR25" s="382">
        <f t="shared" si="16"/>
        <v>0.20179104477611939</v>
      </c>
      <c r="AS25" s="581">
        <f t="shared" si="16"/>
        <v>0.33910447761194029</v>
      </c>
      <c r="AU25" s="166" t="s">
        <v>554</v>
      </c>
      <c r="AV25" s="167">
        <f>+集計･資料!BK90</f>
        <v>45</v>
      </c>
      <c r="AW25" s="182">
        <f>+集計･資料!BL90</f>
        <v>213</v>
      </c>
      <c r="AX25" s="182">
        <f>+集計･資料!BM90</f>
        <v>169</v>
      </c>
      <c r="AY25" s="182">
        <f>+集計･資料!BN90</f>
        <v>342</v>
      </c>
      <c r="AZ25" s="182">
        <f>+集計･資料!BO90</f>
        <v>338</v>
      </c>
      <c r="BA25" s="234">
        <f>+集計･資料!BP90</f>
        <v>568</v>
      </c>
      <c r="BB25" s="201">
        <f>+集計･資料!BQ90</f>
        <v>1675</v>
      </c>
    </row>
    <row r="26" spans="1:54">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9"/>
      <c r="AD26" s="611" t="s">
        <v>426</v>
      </c>
      <c r="AE26" s="782">
        <f t="shared" ref="AE26:AK26" si="18">AV16</f>
        <v>0</v>
      </c>
      <c r="AF26" s="782">
        <f t="shared" si="18"/>
        <v>3</v>
      </c>
      <c r="AG26" s="782">
        <f t="shared" si="18"/>
        <v>4</v>
      </c>
      <c r="AH26" s="782">
        <f t="shared" si="18"/>
        <v>12</v>
      </c>
      <c r="AI26" s="990">
        <f t="shared" si="18"/>
        <v>16</v>
      </c>
      <c r="AJ26" s="782">
        <f t="shared" si="18"/>
        <v>15</v>
      </c>
      <c r="AK26" s="782">
        <f t="shared" si="18"/>
        <v>50</v>
      </c>
      <c r="AM26" s="166" t="s">
        <v>555</v>
      </c>
      <c r="AN26" s="408">
        <f t="shared" si="16"/>
        <v>3.2418952618453865E-2</v>
      </c>
      <c r="AO26" s="382">
        <f t="shared" si="16"/>
        <v>8.3125519534497094E-2</v>
      </c>
      <c r="AP26" s="382">
        <f t="shared" si="16"/>
        <v>0.10473815461346633</v>
      </c>
      <c r="AQ26" s="382">
        <f t="shared" si="16"/>
        <v>0.19368246051537821</v>
      </c>
      <c r="AR26" s="382">
        <f t="shared" si="16"/>
        <v>0.20781379883624274</v>
      </c>
      <c r="AS26" s="581">
        <f t="shared" si="16"/>
        <v>0.37822111388196178</v>
      </c>
      <c r="AU26" s="166" t="s">
        <v>555</v>
      </c>
      <c r="AV26" s="167">
        <f>+集計･資料!BK92</f>
        <v>39</v>
      </c>
      <c r="AW26" s="182">
        <f>+集計･資料!BL92</f>
        <v>100</v>
      </c>
      <c r="AX26" s="182">
        <f>+集計･資料!BM92</f>
        <v>126</v>
      </c>
      <c r="AY26" s="182">
        <f>+集計･資料!BN92</f>
        <v>233</v>
      </c>
      <c r="AZ26" s="182">
        <f>+集計･資料!BO92</f>
        <v>250</v>
      </c>
      <c r="BA26" s="234">
        <f>+集計･資料!BP92</f>
        <v>455</v>
      </c>
      <c r="BB26" s="201">
        <f>+集計･資料!BQ92</f>
        <v>1203</v>
      </c>
    </row>
    <row r="27" spans="1:54">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9"/>
      <c r="AD27" s="784" t="s">
        <v>427</v>
      </c>
      <c r="AE27" s="782">
        <f t="shared" ref="AE27:AK27" si="19">AV15</f>
        <v>2</v>
      </c>
      <c r="AF27" s="782">
        <f t="shared" si="19"/>
        <v>9</v>
      </c>
      <c r="AG27" s="782">
        <f t="shared" si="19"/>
        <v>24</v>
      </c>
      <c r="AH27" s="782">
        <f t="shared" si="19"/>
        <v>82</v>
      </c>
      <c r="AI27" s="782">
        <f t="shared" si="19"/>
        <v>106</v>
      </c>
      <c r="AJ27" s="990">
        <f t="shared" si="19"/>
        <v>421</v>
      </c>
      <c r="AK27" s="782">
        <f t="shared" si="19"/>
        <v>644</v>
      </c>
      <c r="AM27" s="166" t="s">
        <v>556</v>
      </c>
      <c r="AN27" s="408">
        <f t="shared" si="16"/>
        <v>2.7168234064785787E-2</v>
      </c>
      <c r="AO27" s="382">
        <f t="shared" si="16"/>
        <v>0.11598746081504702</v>
      </c>
      <c r="AP27" s="382">
        <f t="shared" si="16"/>
        <v>0.13949843260188088</v>
      </c>
      <c r="AQ27" s="382">
        <f t="shared" si="16"/>
        <v>0.19958202716823406</v>
      </c>
      <c r="AR27" s="382">
        <f t="shared" si="16"/>
        <v>0.20376175548589343</v>
      </c>
      <c r="AS27" s="581">
        <f t="shared" si="16"/>
        <v>0.31400208986415884</v>
      </c>
      <c r="AU27" s="166" t="s">
        <v>556</v>
      </c>
      <c r="AV27" s="167">
        <f>+集計･資料!BK94</f>
        <v>52</v>
      </c>
      <c r="AW27" s="182">
        <f>+集計･資料!BL94</f>
        <v>222</v>
      </c>
      <c r="AX27" s="182">
        <f>+集計･資料!BM94</f>
        <v>267</v>
      </c>
      <c r="AY27" s="182">
        <f>+集計･資料!BN94</f>
        <v>382</v>
      </c>
      <c r="AZ27" s="182">
        <f>+集計･資料!BO94</f>
        <v>390</v>
      </c>
      <c r="BA27" s="234">
        <f>+集計･資料!BP94</f>
        <v>601</v>
      </c>
      <c r="BB27" s="201">
        <f>+集計･資料!BQ94</f>
        <v>1914</v>
      </c>
    </row>
    <row r="28" spans="1:54">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9"/>
      <c r="AD28" s="611" t="s">
        <v>428</v>
      </c>
      <c r="AE28" s="782">
        <f t="shared" ref="AE28:AK28" si="20">AV14</f>
        <v>35</v>
      </c>
      <c r="AF28" s="782">
        <f t="shared" si="20"/>
        <v>160</v>
      </c>
      <c r="AG28" s="782">
        <f t="shared" si="20"/>
        <v>153</v>
      </c>
      <c r="AH28" s="782">
        <f t="shared" si="20"/>
        <v>255</v>
      </c>
      <c r="AI28" s="782">
        <f t="shared" si="20"/>
        <v>420</v>
      </c>
      <c r="AJ28" s="990">
        <f t="shared" si="20"/>
        <v>508</v>
      </c>
      <c r="AK28" s="782">
        <f t="shared" si="20"/>
        <v>1531</v>
      </c>
      <c r="AM28" s="166" t="s">
        <v>557</v>
      </c>
      <c r="AN28" s="408">
        <f t="shared" si="16"/>
        <v>1.6260162601626018E-2</v>
      </c>
      <c r="AO28" s="382">
        <f t="shared" si="16"/>
        <v>6.3414634146341464E-2</v>
      </c>
      <c r="AP28" s="382">
        <f t="shared" si="16"/>
        <v>0.10894308943089431</v>
      </c>
      <c r="AQ28" s="382">
        <f t="shared" si="16"/>
        <v>0.22926829268292684</v>
      </c>
      <c r="AR28" s="382">
        <f t="shared" si="16"/>
        <v>0.24715447154471545</v>
      </c>
      <c r="AS28" s="581">
        <f t="shared" si="16"/>
        <v>0.33495934959349594</v>
      </c>
      <c r="AU28" s="166" t="s">
        <v>557</v>
      </c>
      <c r="AV28" s="167">
        <f>+集計･資料!BK96</f>
        <v>10</v>
      </c>
      <c r="AW28" s="182">
        <f>+集計･資料!BL96</f>
        <v>39</v>
      </c>
      <c r="AX28" s="182">
        <f>+集計･資料!BM96</f>
        <v>67</v>
      </c>
      <c r="AY28" s="182">
        <f>+集計･資料!BN96</f>
        <v>141</v>
      </c>
      <c r="AZ28" s="182">
        <f>+集計･資料!BO96</f>
        <v>152</v>
      </c>
      <c r="BA28" s="234">
        <f>+集計･資料!BP96</f>
        <v>206</v>
      </c>
      <c r="BB28" s="201">
        <f>+集計･資料!BQ96</f>
        <v>615</v>
      </c>
    </row>
    <row r="29" spans="1:54" ht="12.7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9"/>
      <c r="AD29" s="784" t="s">
        <v>429</v>
      </c>
      <c r="AE29" s="782">
        <f t="shared" ref="AE29:AK29" si="21">AV13</f>
        <v>5</v>
      </c>
      <c r="AF29" s="782">
        <f t="shared" si="21"/>
        <v>4</v>
      </c>
      <c r="AG29" s="782">
        <f t="shared" si="21"/>
        <v>6</v>
      </c>
      <c r="AH29" s="782">
        <f t="shared" si="21"/>
        <v>8</v>
      </c>
      <c r="AI29" s="782">
        <f t="shared" si="21"/>
        <v>4</v>
      </c>
      <c r="AJ29" s="990">
        <f t="shared" si="21"/>
        <v>19</v>
      </c>
      <c r="AK29" s="782">
        <f t="shared" si="21"/>
        <v>46</v>
      </c>
      <c r="AM29" s="171" t="s">
        <v>558</v>
      </c>
      <c r="AN29" s="582">
        <f t="shared" si="16"/>
        <v>0</v>
      </c>
      <c r="AO29" s="397">
        <f t="shared" si="16"/>
        <v>4.7619047619047616E-2</v>
      </c>
      <c r="AP29" s="397">
        <f t="shared" si="16"/>
        <v>0.12925170068027211</v>
      </c>
      <c r="AQ29" s="397">
        <f t="shared" si="16"/>
        <v>0.24489795918367346</v>
      </c>
      <c r="AR29" s="397">
        <f t="shared" si="16"/>
        <v>0.21768707482993196</v>
      </c>
      <c r="AS29" s="583">
        <f t="shared" si="16"/>
        <v>0.36054421768707484</v>
      </c>
      <c r="AU29" s="171" t="s">
        <v>558</v>
      </c>
      <c r="AV29" s="172">
        <f>+集計･資料!BK98</f>
        <v>0</v>
      </c>
      <c r="AW29" s="186">
        <f>+集計･資料!BL98</f>
        <v>7</v>
      </c>
      <c r="AX29" s="186">
        <f>+集計･資料!BM98</f>
        <v>19</v>
      </c>
      <c r="AY29" s="186">
        <f>+集計･資料!BN98</f>
        <v>36</v>
      </c>
      <c r="AZ29" s="186">
        <f>+集計･資料!BO98</f>
        <v>32</v>
      </c>
      <c r="BA29" s="235">
        <f>+集計･資料!BP98</f>
        <v>53</v>
      </c>
      <c r="BB29" s="190">
        <f>+集計･資料!BQ98</f>
        <v>147</v>
      </c>
    </row>
    <row r="30" spans="1:54" ht="13.5" thickTop="1"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9"/>
      <c r="AD30" s="611" t="s">
        <v>430</v>
      </c>
      <c r="AE30" s="782">
        <f t="shared" ref="AE30:AK30" si="22">AV12</f>
        <v>0</v>
      </c>
      <c r="AF30" s="782">
        <f t="shared" si="22"/>
        <v>8</v>
      </c>
      <c r="AG30" s="782">
        <f t="shared" si="22"/>
        <v>4</v>
      </c>
      <c r="AH30" s="782">
        <f t="shared" si="22"/>
        <v>4</v>
      </c>
      <c r="AI30" s="782">
        <f t="shared" si="22"/>
        <v>2</v>
      </c>
      <c r="AJ30" s="990">
        <f t="shared" si="22"/>
        <v>14</v>
      </c>
      <c r="AK30" s="782">
        <f t="shared" si="22"/>
        <v>32</v>
      </c>
      <c r="AM30" s="1098" t="s">
        <v>160</v>
      </c>
      <c r="AN30" s="411">
        <f t="shared" si="16"/>
        <v>2.4634206828139209E-2</v>
      </c>
      <c r="AO30" s="400">
        <f t="shared" si="16"/>
        <v>8.7377035628668262E-2</v>
      </c>
      <c r="AP30" s="400">
        <f t="shared" si="16"/>
        <v>0.10357939985120278</v>
      </c>
      <c r="AQ30" s="400">
        <f t="shared" si="16"/>
        <v>0.17326609903281806</v>
      </c>
      <c r="AR30" s="400">
        <f t="shared" si="16"/>
        <v>0.20525750185996527</v>
      </c>
      <c r="AS30" s="412">
        <f t="shared" si="16"/>
        <v>0.40588575679920641</v>
      </c>
      <c r="AU30" s="1098" t="s">
        <v>150</v>
      </c>
      <c r="AV30" s="231">
        <f>+集計･資料!BK100</f>
        <v>298</v>
      </c>
      <c r="AW30" s="188">
        <f>+集計･資料!BL100</f>
        <v>1057</v>
      </c>
      <c r="AX30" s="188">
        <f>+集計･資料!BM100</f>
        <v>1253</v>
      </c>
      <c r="AY30" s="188">
        <f>+集計･資料!BN100</f>
        <v>2096</v>
      </c>
      <c r="AZ30" s="188">
        <f>+集計･資料!BO100</f>
        <v>2483</v>
      </c>
      <c r="BA30" s="204">
        <f>+集計･資料!BP100</f>
        <v>4910</v>
      </c>
      <c r="BB30" s="205">
        <f>+集計･資料!BQ100</f>
        <v>12097</v>
      </c>
    </row>
    <row r="31" spans="1:54">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9"/>
      <c r="AD31" s="784" t="s">
        <v>431</v>
      </c>
      <c r="AE31" s="782">
        <f t="shared" ref="AE31:AK31" si="23">AV11</f>
        <v>111</v>
      </c>
      <c r="AF31" s="990">
        <f t="shared" si="23"/>
        <v>156</v>
      </c>
      <c r="AG31" s="782">
        <f t="shared" si="23"/>
        <v>33</v>
      </c>
      <c r="AH31" s="782">
        <f t="shared" si="23"/>
        <v>91</v>
      </c>
      <c r="AI31" s="782">
        <f t="shared" si="23"/>
        <v>77</v>
      </c>
      <c r="AJ31" s="782">
        <f t="shared" si="23"/>
        <v>94</v>
      </c>
      <c r="AK31" s="782">
        <f t="shared" si="23"/>
        <v>562</v>
      </c>
    </row>
    <row r="32" spans="1:54">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9"/>
      <c r="AD32" s="611" t="s">
        <v>432</v>
      </c>
      <c r="AE32" s="782">
        <f t="shared" ref="AE32:AK32" si="24">AV10</f>
        <v>16</v>
      </c>
      <c r="AF32" s="782">
        <f t="shared" si="24"/>
        <v>133</v>
      </c>
      <c r="AG32" s="782">
        <f t="shared" si="24"/>
        <v>296</v>
      </c>
      <c r="AH32" s="782">
        <f t="shared" si="24"/>
        <v>510</v>
      </c>
      <c r="AI32" s="782">
        <f t="shared" si="24"/>
        <v>459</v>
      </c>
      <c r="AJ32" s="990">
        <f t="shared" si="24"/>
        <v>794</v>
      </c>
      <c r="AK32" s="782">
        <f t="shared" si="24"/>
        <v>2208</v>
      </c>
    </row>
    <row r="33" spans="1:54">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9"/>
      <c r="AD33" s="784" t="s">
        <v>433</v>
      </c>
      <c r="AE33" s="782">
        <f t="shared" ref="AE33:AK33" si="25">AV9</f>
        <v>7</v>
      </c>
      <c r="AF33" s="782">
        <f t="shared" si="25"/>
        <v>96</v>
      </c>
      <c r="AG33" s="782">
        <f t="shared" si="25"/>
        <v>127</v>
      </c>
      <c r="AH33" s="782">
        <f t="shared" si="25"/>
        <v>152</v>
      </c>
      <c r="AI33" s="782">
        <f t="shared" si="25"/>
        <v>164</v>
      </c>
      <c r="AJ33" s="990">
        <f t="shared" si="25"/>
        <v>316</v>
      </c>
      <c r="AK33" s="782">
        <f t="shared" si="25"/>
        <v>862</v>
      </c>
      <c r="AN33" s="236"/>
      <c r="AO33" s="236"/>
      <c r="AP33" s="236"/>
      <c r="AQ33" s="236"/>
      <c r="AR33" s="236"/>
      <c r="AS33" s="236"/>
      <c r="AV33" s="237"/>
      <c r="AW33" s="237"/>
      <c r="AX33" s="237"/>
      <c r="AY33" s="237"/>
      <c r="AZ33" s="237"/>
      <c r="BA33" s="237"/>
      <c r="BB33" s="237"/>
    </row>
    <row r="34" spans="1:54">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9"/>
      <c r="AD34" s="611" t="s">
        <v>434</v>
      </c>
      <c r="AE34" s="782">
        <f t="shared" ref="AE34:AK34" si="26">AV8</f>
        <v>11</v>
      </c>
      <c r="AF34" s="782">
        <f t="shared" si="26"/>
        <v>68</v>
      </c>
      <c r="AG34" s="782">
        <f t="shared" si="26"/>
        <v>95</v>
      </c>
      <c r="AH34" s="782">
        <f t="shared" si="26"/>
        <v>192</v>
      </c>
      <c r="AI34" s="782">
        <f t="shared" si="26"/>
        <v>273</v>
      </c>
      <c r="AJ34" s="990">
        <f t="shared" si="26"/>
        <v>910</v>
      </c>
      <c r="AK34" s="782">
        <f t="shared" si="26"/>
        <v>1549</v>
      </c>
      <c r="AN34" s="236"/>
      <c r="AO34" s="236"/>
      <c r="AP34" s="236"/>
      <c r="AQ34" s="236"/>
      <c r="AR34" s="236"/>
      <c r="AS34" s="236"/>
      <c r="AV34" s="193"/>
      <c r="AW34" s="193"/>
      <c r="AX34" s="193"/>
      <c r="AY34" s="193"/>
      <c r="AZ34" s="193"/>
      <c r="BA34" s="193"/>
      <c r="BB34" s="193"/>
    </row>
    <row r="35" spans="1:54">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9"/>
      <c r="AD35" s="784" t="s">
        <v>435</v>
      </c>
      <c r="AE35" s="782">
        <f t="shared" ref="AE35:AK35" si="27">AV7</f>
        <v>78</v>
      </c>
      <c r="AF35" s="782">
        <f t="shared" si="27"/>
        <v>207</v>
      </c>
      <c r="AG35" s="782">
        <f t="shared" si="27"/>
        <v>212</v>
      </c>
      <c r="AH35" s="782">
        <f t="shared" si="27"/>
        <v>400</v>
      </c>
      <c r="AI35" s="782">
        <f t="shared" si="27"/>
        <v>537</v>
      </c>
      <c r="AJ35" s="990">
        <f t="shared" si="27"/>
        <v>1183</v>
      </c>
      <c r="AK35" s="782">
        <f t="shared" si="27"/>
        <v>2617</v>
      </c>
      <c r="AN35" s="236"/>
      <c r="AO35" s="236"/>
      <c r="AP35" s="236"/>
      <c r="AQ35" s="236"/>
      <c r="AR35" s="236"/>
      <c r="AS35" s="236"/>
      <c r="AV35" s="237"/>
      <c r="AW35" s="237"/>
      <c r="AX35" s="237"/>
      <c r="AY35" s="237"/>
      <c r="AZ35" s="237"/>
      <c r="BA35" s="237"/>
      <c r="BB35" s="237"/>
    </row>
    <row r="36" spans="1:54">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9"/>
      <c r="AD36" s="611" t="s">
        <v>74</v>
      </c>
      <c r="AE36" s="782">
        <f t="shared" ref="AE36:AK36" si="28">AV6</f>
        <v>0</v>
      </c>
      <c r="AF36" s="782">
        <f t="shared" si="28"/>
        <v>0</v>
      </c>
      <c r="AG36" s="782">
        <f t="shared" si="28"/>
        <v>0</v>
      </c>
      <c r="AH36" s="782">
        <f t="shared" si="28"/>
        <v>0</v>
      </c>
      <c r="AI36" s="782">
        <f t="shared" si="28"/>
        <v>0</v>
      </c>
      <c r="AJ36" s="782">
        <f t="shared" si="28"/>
        <v>0</v>
      </c>
      <c r="AK36" s="782">
        <f t="shared" si="28"/>
        <v>0</v>
      </c>
      <c r="AN36" s="236"/>
      <c r="AO36" s="236"/>
      <c r="AP36" s="236"/>
      <c r="AQ36" s="236"/>
      <c r="AR36" s="236"/>
      <c r="AS36" s="236"/>
      <c r="AV36" s="193"/>
      <c r="AW36" s="193"/>
      <c r="AX36" s="193"/>
      <c r="AY36" s="193"/>
      <c r="AZ36" s="193"/>
      <c r="BA36" s="193"/>
      <c r="BB36" s="193"/>
    </row>
    <row r="37" spans="1:54">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9"/>
      <c r="AD37" s="1097" t="s">
        <v>150</v>
      </c>
      <c r="AE37" s="782">
        <f t="shared" ref="AE37:AK37" si="29">AV19</f>
        <v>298</v>
      </c>
      <c r="AF37" s="782">
        <f t="shared" si="29"/>
        <v>1057</v>
      </c>
      <c r="AG37" s="782">
        <f t="shared" si="29"/>
        <v>1253</v>
      </c>
      <c r="AH37" s="782">
        <f t="shared" si="29"/>
        <v>2096</v>
      </c>
      <c r="AI37" s="782">
        <f t="shared" si="29"/>
        <v>2483</v>
      </c>
      <c r="AJ37" s="782">
        <f t="shared" si="29"/>
        <v>4910</v>
      </c>
      <c r="AK37" s="782">
        <f t="shared" si="29"/>
        <v>12097</v>
      </c>
      <c r="AN37" s="236"/>
      <c r="AO37" s="236"/>
      <c r="AP37" s="236"/>
      <c r="AQ37" s="236"/>
      <c r="AR37" s="236"/>
      <c r="AS37" s="236"/>
      <c r="AV37" s="237"/>
      <c r="AW37" s="237"/>
      <c r="AX37" s="237"/>
      <c r="AY37" s="237"/>
      <c r="AZ37" s="237"/>
      <c r="BA37" s="237"/>
      <c r="BB37" s="237"/>
    </row>
    <row r="38" spans="1:54">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9"/>
      <c r="AV38" s="193"/>
      <c r="AW38" s="193"/>
      <c r="AX38" s="193"/>
      <c r="AY38" s="193"/>
      <c r="AZ38" s="193"/>
      <c r="BA38" s="193"/>
      <c r="BB38" s="193"/>
    </row>
    <row r="39" spans="1:54">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9"/>
      <c r="AD39" s="193" t="s">
        <v>923</v>
      </c>
      <c r="AV39" s="237"/>
      <c r="AW39" s="237"/>
      <c r="AX39" s="237"/>
      <c r="AY39" s="237"/>
      <c r="AZ39" s="237"/>
      <c r="BA39" s="237"/>
      <c r="BB39" s="237"/>
    </row>
    <row r="40" spans="1:54">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9"/>
      <c r="AV40" s="237"/>
      <c r="AW40" s="237"/>
      <c r="AX40" s="237"/>
      <c r="AY40" s="237"/>
      <c r="AZ40" s="237"/>
      <c r="BA40" s="237"/>
      <c r="BB40" s="237"/>
    </row>
    <row r="41" spans="1:54">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9"/>
      <c r="AD41" s="1097" t="s">
        <v>646</v>
      </c>
      <c r="AE41" s="1097" t="s">
        <v>116</v>
      </c>
      <c r="AF41" s="1097" t="s">
        <v>117</v>
      </c>
      <c r="AG41" s="1097" t="s">
        <v>118</v>
      </c>
      <c r="AH41" s="1097" t="s">
        <v>119</v>
      </c>
      <c r="AI41" s="1097" t="s">
        <v>120</v>
      </c>
      <c r="AJ41" s="1097" t="s">
        <v>224</v>
      </c>
      <c r="AK41" s="1097" t="s">
        <v>150</v>
      </c>
      <c r="AV41" s="237"/>
      <c r="AW41" s="237"/>
      <c r="AX41" s="237"/>
      <c r="AY41" s="237"/>
      <c r="AZ41" s="237"/>
      <c r="BA41" s="237"/>
      <c r="BB41" s="237"/>
    </row>
    <row r="42" spans="1:54">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9"/>
      <c r="AD42" s="613" t="s">
        <v>436</v>
      </c>
      <c r="AE42" s="782">
        <f t="shared" ref="AE42:AK42" si="30">AV29</f>
        <v>0</v>
      </c>
      <c r="AF42" s="782">
        <f t="shared" si="30"/>
        <v>7</v>
      </c>
      <c r="AG42" s="782">
        <f t="shared" si="30"/>
        <v>19</v>
      </c>
      <c r="AH42" s="782">
        <f t="shared" si="30"/>
        <v>36</v>
      </c>
      <c r="AI42" s="782">
        <f t="shared" si="30"/>
        <v>32</v>
      </c>
      <c r="AJ42" s="990">
        <f t="shared" si="30"/>
        <v>53</v>
      </c>
      <c r="AK42" s="782">
        <f t="shared" si="30"/>
        <v>147</v>
      </c>
    </row>
    <row r="43" spans="1:54">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9"/>
      <c r="AD43" s="613" t="s">
        <v>437</v>
      </c>
      <c r="AE43" s="782">
        <f t="shared" ref="AE43:AK43" si="31">AV28</f>
        <v>10</v>
      </c>
      <c r="AF43" s="782">
        <f t="shared" si="31"/>
        <v>39</v>
      </c>
      <c r="AG43" s="782">
        <f t="shared" si="31"/>
        <v>67</v>
      </c>
      <c r="AH43" s="782">
        <f t="shared" si="31"/>
        <v>141</v>
      </c>
      <c r="AI43" s="782">
        <f t="shared" si="31"/>
        <v>152</v>
      </c>
      <c r="AJ43" s="990">
        <f t="shared" si="31"/>
        <v>206</v>
      </c>
      <c r="AK43" s="782">
        <f t="shared" si="31"/>
        <v>615</v>
      </c>
    </row>
    <row r="44" spans="1:54">
      <c r="A44" s="8"/>
      <c r="B44" s="9"/>
      <c r="C44" s="9"/>
      <c r="D44" s="9"/>
      <c r="E44" s="9"/>
      <c r="F44" s="9"/>
      <c r="G44" s="9"/>
      <c r="H44" s="9"/>
      <c r="I44" s="9"/>
      <c r="J44" s="9"/>
      <c r="K44" s="9"/>
      <c r="L44" s="9"/>
      <c r="M44" s="9"/>
      <c r="N44" s="9"/>
      <c r="O44" s="9"/>
      <c r="P44" s="9"/>
      <c r="Q44" s="9"/>
      <c r="R44" s="9"/>
      <c r="S44" s="9"/>
      <c r="T44" s="9"/>
      <c r="U44" s="9"/>
      <c r="V44" s="9"/>
      <c r="W44" s="9"/>
      <c r="X44" s="9"/>
      <c r="Y44" s="9"/>
      <c r="Z44" s="9"/>
      <c r="AA44" s="10"/>
      <c r="AD44" s="613" t="s">
        <v>438</v>
      </c>
      <c r="AE44" s="782">
        <f t="shared" ref="AE44:AK44" si="32">AV27</f>
        <v>52</v>
      </c>
      <c r="AF44" s="782">
        <f t="shared" si="32"/>
        <v>222</v>
      </c>
      <c r="AG44" s="782">
        <f t="shared" si="32"/>
        <v>267</v>
      </c>
      <c r="AH44" s="782">
        <f t="shared" si="32"/>
        <v>382</v>
      </c>
      <c r="AI44" s="782">
        <f t="shared" si="32"/>
        <v>390</v>
      </c>
      <c r="AJ44" s="990">
        <f t="shared" si="32"/>
        <v>601</v>
      </c>
      <c r="AK44" s="782">
        <f t="shared" si="32"/>
        <v>1914</v>
      </c>
    </row>
    <row r="45" spans="1:54">
      <c r="A45" s="8"/>
      <c r="B45" s="9"/>
      <c r="C45" s="9"/>
      <c r="D45" s="9"/>
      <c r="E45" s="9"/>
      <c r="F45" s="9"/>
      <c r="G45" s="9"/>
      <c r="H45" s="9"/>
      <c r="I45" s="9"/>
      <c r="J45" s="9"/>
      <c r="K45" s="9"/>
      <c r="L45" s="9"/>
      <c r="M45" s="9"/>
      <c r="N45" s="9"/>
      <c r="O45" s="9"/>
      <c r="P45" s="9"/>
      <c r="Q45" s="9"/>
      <c r="R45" s="9"/>
      <c r="S45" s="9"/>
      <c r="T45" s="9"/>
      <c r="U45" s="9"/>
      <c r="V45" s="9"/>
      <c r="W45" s="9"/>
      <c r="X45" s="9"/>
      <c r="Y45" s="9"/>
      <c r="Z45" s="9"/>
      <c r="AA45" s="10"/>
      <c r="AD45" s="613" t="s">
        <v>439</v>
      </c>
      <c r="AE45" s="782">
        <f t="shared" ref="AE45:AK45" si="33">AV26</f>
        <v>39</v>
      </c>
      <c r="AF45" s="782">
        <f t="shared" si="33"/>
        <v>100</v>
      </c>
      <c r="AG45" s="782">
        <f t="shared" si="33"/>
        <v>126</v>
      </c>
      <c r="AH45" s="782">
        <f t="shared" si="33"/>
        <v>233</v>
      </c>
      <c r="AI45" s="782">
        <f t="shared" si="33"/>
        <v>250</v>
      </c>
      <c r="AJ45" s="990">
        <f t="shared" si="33"/>
        <v>455</v>
      </c>
      <c r="AK45" s="782">
        <f t="shared" si="33"/>
        <v>1203</v>
      </c>
    </row>
    <row r="46" spans="1:54">
      <c r="A46" s="8"/>
      <c r="B46" s="9"/>
      <c r="C46" s="9"/>
      <c r="D46" s="9"/>
      <c r="E46" s="9"/>
      <c r="F46" s="9"/>
      <c r="G46" s="9"/>
      <c r="H46" s="9"/>
      <c r="I46" s="9"/>
      <c r="J46" s="9"/>
      <c r="K46" s="9"/>
      <c r="L46" s="9"/>
      <c r="M46" s="9"/>
      <c r="N46" s="9"/>
      <c r="O46" s="9"/>
      <c r="P46" s="9"/>
      <c r="Q46" s="9"/>
      <c r="R46" s="9"/>
      <c r="S46" s="9"/>
      <c r="T46" s="9"/>
      <c r="U46" s="9"/>
      <c r="V46" s="9"/>
      <c r="W46" s="9"/>
      <c r="X46" s="9"/>
      <c r="Y46" s="9"/>
      <c r="Z46" s="9"/>
      <c r="AA46" s="10"/>
      <c r="AD46" s="613" t="s">
        <v>440</v>
      </c>
      <c r="AE46" s="782">
        <f t="shared" ref="AE46:AK46" si="34">AV25</f>
        <v>45</v>
      </c>
      <c r="AF46" s="782">
        <f t="shared" si="34"/>
        <v>213</v>
      </c>
      <c r="AG46" s="782">
        <f t="shared" si="34"/>
        <v>169</v>
      </c>
      <c r="AH46" s="782">
        <f t="shared" si="34"/>
        <v>342</v>
      </c>
      <c r="AI46" s="782">
        <f t="shared" si="34"/>
        <v>338</v>
      </c>
      <c r="AJ46" s="990">
        <f t="shared" si="34"/>
        <v>568</v>
      </c>
      <c r="AK46" s="782">
        <f t="shared" si="34"/>
        <v>1675</v>
      </c>
    </row>
    <row r="47" spans="1:54">
      <c r="A47" s="8"/>
      <c r="B47" s="9"/>
      <c r="C47" s="9"/>
      <c r="D47" s="9"/>
      <c r="E47" s="9"/>
      <c r="F47" s="9"/>
      <c r="G47" s="9"/>
      <c r="H47" s="9"/>
      <c r="I47" s="9"/>
      <c r="J47" s="9"/>
      <c r="K47" s="9"/>
      <c r="L47" s="9"/>
      <c r="M47" s="9"/>
      <c r="N47" s="9"/>
      <c r="O47" s="9"/>
      <c r="P47" s="9"/>
      <c r="Q47" s="9"/>
      <c r="R47" s="9"/>
      <c r="S47" s="9"/>
      <c r="T47" s="9"/>
      <c r="U47" s="9"/>
      <c r="V47" s="9"/>
      <c r="W47" s="9"/>
      <c r="X47" s="9"/>
      <c r="Y47" s="9"/>
      <c r="Z47" s="9"/>
      <c r="AA47" s="10"/>
      <c r="AD47" s="613" t="s">
        <v>441</v>
      </c>
      <c r="AE47" s="782">
        <f t="shared" ref="AE47:AK47" si="35">AV24</f>
        <v>152</v>
      </c>
      <c r="AF47" s="782">
        <f t="shared" si="35"/>
        <v>476</v>
      </c>
      <c r="AG47" s="782">
        <f t="shared" si="35"/>
        <v>605</v>
      </c>
      <c r="AH47" s="782">
        <f t="shared" si="35"/>
        <v>962</v>
      </c>
      <c r="AI47" s="782">
        <f t="shared" si="35"/>
        <v>1321</v>
      </c>
      <c r="AJ47" s="990">
        <f t="shared" si="35"/>
        <v>3027</v>
      </c>
      <c r="AK47" s="782">
        <f t="shared" si="35"/>
        <v>6543</v>
      </c>
    </row>
    <row r="48" spans="1:54">
      <c r="A48" s="8"/>
      <c r="B48" s="9"/>
      <c r="C48" s="9"/>
      <c r="D48" s="9"/>
      <c r="E48" s="9"/>
      <c r="F48" s="9"/>
      <c r="G48" s="9"/>
      <c r="H48" s="9"/>
      <c r="I48" s="9"/>
      <c r="J48" s="9"/>
      <c r="K48" s="9"/>
      <c r="L48" s="9"/>
      <c r="M48" s="9"/>
      <c r="N48" s="9"/>
      <c r="O48" s="9"/>
      <c r="P48" s="9"/>
      <c r="Q48" s="9"/>
      <c r="R48" s="9"/>
      <c r="S48" s="9"/>
      <c r="T48" s="9"/>
      <c r="U48" s="9"/>
      <c r="V48" s="9"/>
      <c r="W48" s="9"/>
      <c r="X48" s="9"/>
      <c r="Y48" s="9"/>
      <c r="Z48" s="9"/>
      <c r="AA48" s="10"/>
      <c r="AD48" s="1097" t="s">
        <v>150</v>
      </c>
      <c r="AE48" s="782">
        <f t="shared" ref="AE48:AK48" si="36">AV30</f>
        <v>298</v>
      </c>
      <c r="AF48" s="782">
        <f t="shared" si="36"/>
        <v>1057</v>
      </c>
      <c r="AG48" s="782">
        <f t="shared" si="36"/>
        <v>1253</v>
      </c>
      <c r="AH48" s="782">
        <f t="shared" si="36"/>
        <v>2096</v>
      </c>
      <c r="AI48" s="782">
        <f t="shared" si="36"/>
        <v>2483</v>
      </c>
      <c r="AJ48" s="782">
        <f t="shared" si="36"/>
        <v>4910</v>
      </c>
      <c r="AK48" s="782">
        <f t="shared" si="36"/>
        <v>12097</v>
      </c>
    </row>
    <row r="49" spans="1:36">
      <c r="A49" s="8"/>
      <c r="B49" s="9"/>
      <c r="C49" s="9"/>
      <c r="D49" s="9"/>
      <c r="E49" s="9"/>
      <c r="F49" s="9"/>
      <c r="G49" s="9"/>
      <c r="H49" s="9"/>
      <c r="I49" s="9"/>
      <c r="J49" s="9"/>
      <c r="K49" s="9"/>
      <c r="L49" s="9"/>
      <c r="M49" s="9"/>
      <c r="N49" s="9"/>
      <c r="O49" s="9"/>
      <c r="P49" s="9"/>
      <c r="Q49" s="9"/>
      <c r="R49" s="9"/>
      <c r="S49" s="9"/>
      <c r="T49" s="9"/>
      <c r="U49" s="9"/>
      <c r="V49" s="9"/>
      <c r="W49" s="9"/>
      <c r="X49" s="9"/>
      <c r="Y49" s="9"/>
      <c r="Z49" s="9"/>
      <c r="AA49" s="10"/>
    </row>
    <row r="50" spans="1:36">
      <c r="A50" s="8"/>
      <c r="B50" s="9"/>
      <c r="C50" s="9"/>
      <c r="D50" s="9"/>
      <c r="E50" s="9"/>
      <c r="F50" s="9"/>
      <c r="G50" s="9"/>
      <c r="H50" s="9"/>
      <c r="I50" s="9"/>
      <c r="J50" s="9"/>
      <c r="K50" s="9"/>
      <c r="L50" s="9"/>
      <c r="M50" s="9"/>
      <c r="N50" s="9"/>
      <c r="O50" s="9"/>
      <c r="P50" s="9"/>
      <c r="Q50" s="9"/>
      <c r="R50" s="9"/>
      <c r="S50" s="9"/>
      <c r="T50" s="9"/>
      <c r="U50" s="9"/>
      <c r="V50" s="9"/>
      <c r="W50" s="9"/>
      <c r="X50" s="9"/>
      <c r="Y50" s="9"/>
      <c r="Z50" s="9"/>
      <c r="AA50" s="10"/>
      <c r="AD50" s="193" t="s">
        <v>922</v>
      </c>
      <c r="AE50" s="232"/>
      <c r="AF50" s="232"/>
      <c r="AG50" s="232"/>
      <c r="AH50" s="232"/>
      <c r="AI50" s="232"/>
      <c r="AJ50" s="232"/>
    </row>
    <row r="51" spans="1:36">
      <c r="A51" s="8"/>
      <c r="B51" s="9"/>
      <c r="C51" s="9"/>
      <c r="D51" s="9"/>
      <c r="E51" s="9"/>
      <c r="F51" s="9"/>
      <c r="G51" s="9"/>
      <c r="H51" s="9"/>
      <c r="I51" s="9"/>
      <c r="J51" s="9"/>
      <c r="K51" s="9"/>
      <c r="L51" s="9"/>
      <c r="M51" s="9"/>
      <c r="N51" s="9"/>
      <c r="O51" s="9"/>
      <c r="P51" s="9"/>
      <c r="Q51" s="9"/>
      <c r="R51" s="9"/>
      <c r="S51" s="9"/>
      <c r="T51" s="9"/>
      <c r="U51" s="9"/>
      <c r="V51" s="9"/>
      <c r="W51" s="9"/>
      <c r="X51" s="9"/>
      <c r="Y51" s="9"/>
      <c r="Z51" s="9"/>
      <c r="AA51" s="10"/>
      <c r="AD51" s="193"/>
      <c r="AE51" s="232"/>
      <c r="AF51" s="232"/>
      <c r="AG51" s="232"/>
      <c r="AH51" s="232"/>
      <c r="AI51" s="232"/>
      <c r="AJ51" s="232"/>
    </row>
    <row r="52" spans="1:36">
      <c r="A52" s="8"/>
      <c r="B52" s="9"/>
      <c r="C52" s="9"/>
      <c r="D52" s="9"/>
      <c r="E52" s="9"/>
      <c r="F52" s="9"/>
      <c r="G52" s="9"/>
      <c r="H52" s="9"/>
      <c r="I52" s="9"/>
      <c r="J52" s="9"/>
      <c r="K52" s="9"/>
      <c r="L52" s="9"/>
      <c r="M52" s="9"/>
      <c r="N52" s="9"/>
      <c r="O52" s="9"/>
      <c r="P52" s="9"/>
      <c r="Q52" s="9"/>
      <c r="R52" s="9"/>
      <c r="S52" s="9"/>
      <c r="T52" s="9"/>
      <c r="U52" s="9"/>
      <c r="V52" s="9"/>
      <c r="W52" s="9"/>
      <c r="X52" s="9"/>
      <c r="Y52" s="9"/>
      <c r="Z52" s="9"/>
      <c r="AA52" s="10"/>
      <c r="AD52" s="1097" t="s">
        <v>646</v>
      </c>
      <c r="AE52" s="1097" t="s">
        <v>116</v>
      </c>
      <c r="AF52" s="1097" t="s">
        <v>117</v>
      </c>
      <c r="AG52" s="1097" t="s">
        <v>118</v>
      </c>
      <c r="AH52" s="1097" t="s">
        <v>119</v>
      </c>
      <c r="AI52" s="1097" t="s">
        <v>120</v>
      </c>
      <c r="AJ52" s="1097" t="s">
        <v>224</v>
      </c>
    </row>
    <row r="53" spans="1:36">
      <c r="A53" s="8"/>
      <c r="B53" s="9"/>
      <c r="C53" s="9"/>
      <c r="D53" s="9"/>
      <c r="E53" s="9"/>
      <c r="F53" s="9"/>
      <c r="G53" s="9"/>
      <c r="H53" s="9"/>
      <c r="I53" s="9"/>
      <c r="J53" s="9"/>
      <c r="K53" s="9"/>
      <c r="L53" s="9"/>
      <c r="M53" s="9"/>
      <c r="N53" s="9"/>
      <c r="O53" s="9"/>
      <c r="P53" s="9"/>
      <c r="Q53" s="9"/>
      <c r="R53" s="9"/>
      <c r="S53" s="9"/>
      <c r="T53" s="9"/>
      <c r="U53" s="9"/>
      <c r="V53" s="9"/>
      <c r="W53" s="9"/>
      <c r="X53" s="9"/>
      <c r="Y53" s="9"/>
      <c r="Z53" s="9"/>
      <c r="AA53" s="10"/>
      <c r="AD53" s="613" t="s">
        <v>924</v>
      </c>
      <c r="AE53" s="780">
        <f t="shared" ref="AE53:AJ53" si="37">AN29</f>
        <v>0</v>
      </c>
      <c r="AF53" s="958">
        <f t="shared" si="37"/>
        <v>4.7619047619047616E-2</v>
      </c>
      <c r="AG53" s="958">
        <f t="shared" si="37"/>
        <v>0.12925170068027211</v>
      </c>
      <c r="AH53" s="799">
        <f t="shared" si="37"/>
        <v>0.24489795918367346</v>
      </c>
      <c r="AI53" s="799">
        <f t="shared" si="37"/>
        <v>0.21768707482993196</v>
      </c>
      <c r="AJ53" s="958">
        <f t="shared" si="37"/>
        <v>0.36054421768707484</v>
      </c>
    </row>
    <row r="54" spans="1:36">
      <c r="A54" s="8"/>
      <c r="B54" s="9"/>
      <c r="C54" s="9"/>
      <c r="D54" s="9"/>
      <c r="E54" s="9"/>
      <c r="F54" s="9"/>
      <c r="G54" s="9"/>
      <c r="H54" s="9"/>
      <c r="I54" s="9"/>
      <c r="J54" s="9"/>
      <c r="K54" s="9"/>
      <c r="L54" s="9"/>
      <c r="M54" s="9"/>
      <c r="N54" s="9"/>
      <c r="O54" s="9"/>
      <c r="P54" s="9"/>
      <c r="Q54" s="9"/>
      <c r="R54" s="9"/>
      <c r="S54" s="9"/>
      <c r="T54" s="9"/>
      <c r="U54" s="9"/>
      <c r="V54" s="9"/>
      <c r="W54" s="9"/>
      <c r="X54" s="9"/>
      <c r="Y54" s="9"/>
      <c r="Z54" s="9"/>
      <c r="AA54" s="10"/>
      <c r="AD54" s="613" t="s">
        <v>437</v>
      </c>
      <c r="AE54" s="780">
        <f t="shared" ref="AE54:AJ54" si="38">AN28</f>
        <v>1.6260162601626018E-2</v>
      </c>
      <c r="AF54" s="958">
        <f t="shared" si="38"/>
        <v>6.3414634146341464E-2</v>
      </c>
      <c r="AG54" s="958">
        <f t="shared" si="38"/>
        <v>0.10894308943089431</v>
      </c>
      <c r="AH54" s="799">
        <f t="shared" si="38"/>
        <v>0.22926829268292684</v>
      </c>
      <c r="AI54" s="799">
        <f t="shared" si="38"/>
        <v>0.24715447154471545</v>
      </c>
      <c r="AJ54" s="958">
        <f t="shared" si="38"/>
        <v>0.33495934959349594</v>
      </c>
    </row>
    <row r="55" spans="1:36">
      <c r="A55" s="8"/>
      <c r="B55" s="9"/>
      <c r="C55" s="9"/>
      <c r="D55" s="9"/>
      <c r="E55" s="9"/>
      <c r="F55" s="9"/>
      <c r="G55" s="9"/>
      <c r="H55" s="9"/>
      <c r="I55" s="9"/>
      <c r="J55" s="9"/>
      <c r="K55" s="9"/>
      <c r="L55" s="9"/>
      <c r="M55" s="9"/>
      <c r="N55" s="9"/>
      <c r="O55" s="9"/>
      <c r="P55" s="9"/>
      <c r="Q55" s="9"/>
      <c r="R55" s="9"/>
      <c r="S55" s="9"/>
      <c r="T55" s="9"/>
      <c r="U55" s="9"/>
      <c r="V55" s="9"/>
      <c r="W55" s="9"/>
      <c r="X55" s="9"/>
      <c r="Y55" s="9"/>
      <c r="Z55" s="9"/>
      <c r="AA55" s="10"/>
      <c r="AD55" s="613" t="s">
        <v>438</v>
      </c>
      <c r="AE55" s="780">
        <f t="shared" ref="AE55:AJ55" si="39">AN27</f>
        <v>2.7168234064785787E-2</v>
      </c>
      <c r="AF55" s="958">
        <f t="shared" si="39"/>
        <v>0.11598746081504702</v>
      </c>
      <c r="AG55" s="958">
        <f t="shared" si="39"/>
        <v>0.13949843260188088</v>
      </c>
      <c r="AH55" s="799">
        <f t="shared" si="39"/>
        <v>0.19958202716823406</v>
      </c>
      <c r="AI55" s="799">
        <f t="shared" si="39"/>
        <v>0.20376175548589343</v>
      </c>
      <c r="AJ55" s="799">
        <f t="shared" si="39"/>
        <v>0.31400208986415884</v>
      </c>
    </row>
    <row r="56" spans="1:36">
      <c r="A56" s="8"/>
      <c r="B56" s="9"/>
      <c r="C56" s="9"/>
      <c r="D56" s="9"/>
      <c r="E56" s="9"/>
      <c r="F56" s="9"/>
      <c r="G56" s="9"/>
      <c r="H56" s="9"/>
      <c r="I56" s="9"/>
      <c r="J56" s="9"/>
      <c r="K56" s="9"/>
      <c r="L56" s="9"/>
      <c r="M56" s="9"/>
      <c r="N56" s="9"/>
      <c r="O56" s="9"/>
      <c r="P56" s="9"/>
      <c r="Q56" s="9"/>
      <c r="R56" s="9"/>
      <c r="S56" s="9"/>
      <c r="T56" s="9"/>
      <c r="U56" s="9"/>
      <c r="V56" s="9"/>
      <c r="W56" s="9"/>
      <c r="X56" s="9"/>
      <c r="Y56" s="9"/>
      <c r="Z56" s="9"/>
      <c r="AA56" s="10"/>
      <c r="AD56" s="613" t="s">
        <v>439</v>
      </c>
      <c r="AE56" s="780">
        <f t="shared" ref="AE56:AJ56" si="40">AN26</f>
        <v>3.2418952618453865E-2</v>
      </c>
      <c r="AF56" s="958">
        <f t="shared" si="40"/>
        <v>8.3125519534497094E-2</v>
      </c>
      <c r="AG56" s="958">
        <f t="shared" si="40"/>
        <v>0.10473815461346633</v>
      </c>
      <c r="AH56" s="799">
        <f t="shared" si="40"/>
        <v>0.19368246051537821</v>
      </c>
      <c r="AI56" s="799">
        <f t="shared" si="40"/>
        <v>0.20781379883624274</v>
      </c>
      <c r="AJ56" s="799">
        <f t="shared" si="40"/>
        <v>0.37822111388196178</v>
      </c>
    </row>
    <row r="57" spans="1:36">
      <c r="A57" s="8"/>
      <c r="B57" s="9"/>
      <c r="C57" s="9"/>
      <c r="D57" s="9"/>
      <c r="E57" s="9"/>
      <c r="F57" s="9"/>
      <c r="G57" s="9"/>
      <c r="H57" s="9"/>
      <c r="I57" s="9"/>
      <c r="J57" s="9"/>
      <c r="K57" s="9"/>
      <c r="L57" s="9"/>
      <c r="M57" s="9"/>
      <c r="N57" s="9"/>
      <c r="O57" s="9"/>
      <c r="P57" s="9"/>
      <c r="Q57" s="9"/>
      <c r="R57" s="9"/>
      <c r="S57" s="9"/>
      <c r="T57" s="9"/>
      <c r="U57" s="9"/>
      <c r="V57" s="9"/>
      <c r="W57" s="9"/>
      <c r="X57" s="9"/>
      <c r="Y57" s="9"/>
      <c r="Z57" s="9"/>
      <c r="AA57" s="10"/>
      <c r="AD57" s="613" t="s">
        <v>440</v>
      </c>
      <c r="AE57" s="780">
        <f t="shared" ref="AE57:AJ57" si="41">AN25</f>
        <v>2.6865671641791045E-2</v>
      </c>
      <c r="AF57" s="958">
        <f t="shared" si="41"/>
        <v>0.12716417910447761</v>
      </c>
      <c r="AG57" s="958">
        <f t="shared" si="41"/>
        <v>0.1008955223880597</v>
      </c>
      <c r="AH57" s="799">
        <f t="shared" si="41"/>
        <v>0.20417910447761195</v>
      </c>
      <c r="AI57" s="799">
        <f t="shared" si="41"/>
        <v>0.20179104477611939</v>
      </c>
      <c r="AJ57" s="799">
        <f t="shared" si="41"/>
        <v>0.33910447761194029</v>
      </c>
    </row>
    <row r="58" spans="1:36">
      <c r="A58" s="8"/>
      <c r="B58" s="9"/>
      <c r="C58" s="9"/>
      <c r="D58" s="9"/>
      <c r="E58" s="9"/>
      <c r="F58" s="9"/>
      <c r="G58" s="9"/>
      <c r="H58" s="9"/>
      <c r="I58" s="9"/>
      <c r="J58" s="9"/>
      <c r="K58" s="9"/>
      <c r="L58" s="9"/>
      <c r="M58" s="9"/>
      <c r="N58" s="9"/>
      <c r="O58" s="9"/>
      <c r="P58" s="9"/>
      <c r="Q58" s="9"/>
      <c r="R58" s="9"/>
      <c r="S58" s="9"/>
      <c r="T58" s="9"/>
      <c r="U58" s="9"/>
      <c r="V58" s="9"/>
      <c r="W58" s="9"/>
      <c r="X58" s="9"/>
      <c r="Y58" s="9"/>
      <c r="Z58" s="9"/>
      <c r="AA58" s="10"/>
      <c r="AD58" s="613" t="s">
        <v>441</v>
      </c>
      <c r="AE58" s="780">
        <f t="shared" ref="AE58:AJ58" si="42">AN24</f>
        <v>2.3230933822405625E-2</v>
      </c>
      <c r="AF58" s="958">
        <f t="shared" si="42"/>
        <v>7.2749503285954462E-2</v>
      </c>
      <c r="AG58" s="958">
        <f t="shared" si="42"/>
        <v>9.2465230016811867E-2</v>
      </c>
      <c r="AH58" s="958">
        <f t="shared" si="42"/>
        <v>0.14702735748127771</v>
      </c>
      <c r="AI58" s="799">
        <f t="shared" si="42"/>
        <v>0.2018951551276173</v>
      </c>
      <c r="AJ58" s="799">
        <f t="shared" si="42"/>
        <v>0.46263182026593308</v>
      </c>
    </row>
    <row r="59" spans="1:36">
      <c r="A59" s="8"/>
      <c r="B59" s="9"/>
      <c r="C59" s="9"/>
      <c r="D59" s="9"/>
      <c r="E59" s="9"/>
      <c r="F59" s="9"/>
      <c r="G59" s="9"/>
      <c r="H59" s="9"/>
      <c r="I59" s="9"/>
      <c r="J59" s="9"/>
      <c r="K59" s="9"/>
      <c r="L59" s="9"/>
      <c r="M59" s="9"/>
      <c r="N59" s="9"/>
      <c r="O59" s="9"/>
      <c r="P59" s="9"/>
      <c r="Q59" s="9"/>
      <c r="R59" s="9"/>
      <c r="S59" s="9"/>
      <c r="T59" s="9"/>
      <c r="U59" s="9"/>
      <c r="V59" s="9"/>
      <c r="W59" s="9"/>
      <c r="X59" s="9"/>
      <c r="Y59" s="9"/>
      <c r="Z59" s="9"/>
      <c r="AA59" s="10"/>
      <c r="AD59" s="1097" t="s">
        <v>160</v>
      </c>
      <c r="AE59" s="800">
        <f t="shared" ref="AE59:AJ59" si="43">AN30</f>
        <v>2.4634206828139209E-2</v>
      </c>
      <c r="AF59" s="800">
        <f t="shared" si="43"/>
        <v>8.7377035628668262E-2</v>
      </c>
      <c r="AG59" s="800">
        <f t="shared" si="43"/>
        <v>0.10357939985120278</v>
      </c>
      <c r="AH59" s="826">
        <f t="shared" si="43"/>
        <v>0.17326609903281806</v>
      </c>
      <c r="AI59" s="826">
        <f t="shared" si="43"/>
        <v>0.20525750185996527</v>
      </c>
      <c r="AJ59" s="826">
        <f t="shared" si="43"/>
        <v>0.40588575679920641</v>
      </c>
    </row>
    <row r="60" spans="1:36">
      <c r="A60" s="8"/>
      <c r="B60" s="9"/>
      <c r="C60" s="9"/>
      <c r="D60" s="9"/>
      <c r="E60" s="9"/>
      <c r="F60" s="9"/>
      <c r="G60" s="9"/>
      <c r="H60" s="9"/>
      <c r="I60" s="9"/>
      <c r="J60" s="9"/>
      <c r="K60" s="9"/>
      <c r="L60" s="9"/>
      <c r="M60" s="9"/>
      <c r="N60" s="9"/>
      <c r="O60" s="9"/>
      <c r="P60" s="9"/>
      <c r="Q60" s="9"/>
      <c r="R60" s="9"/>
      <c r="S60" s="9"/>
      <c r="T60" s="9"/>
      <c r="U60" s="9"/>
      <c r="V60" s="9"/>
      <c r="W60" s="9"/>
      <c r="X60" s="9"/>
      <c r="Y60" s="9"/>
      <c r="Z60" s="9"/>
      <c r="AA60" s="10"/>
    </row>
    <row r="61" spans="1:36">
      <c r="A61" s="8"/>
      <c r="B61" s="9"/>
      <c r="C61" s="9"/>
      <c r="D61" s="9"/>
      <c r="E61" s="9"/>
      <c r="F61" s="9"/>
      <c r="G61" s="9"/>
      <c r="H61" s="9"/>
      <c r="I61" s="9"/>
      <c r="J61" s="9"/>
      <c r="K61" s="9"/>
      <c r="L61" s="9"/>
      <c r="M61" s="9"/>
      <c r="N61" s="9"/>
      <c r="O61" s="9"/>
      <c r="P61" s="9"/>
      <c r="Q61" s="9"/>
      <c r="R61" s="9"/>
      <c r="S61" s="9"/>
      <c r="T61" s="9"/>
      <c r="U61" s="9"/>
      <c r="V61" s="9"/>
      <c r="W61" s="9"/>
      <c r="X61" s="9"/>
      <c r="Y61" s="9"/>
      <c r="Z61" s="9"/>
      <c r="AA61" s="10"/>
    </row>
    <row r="62" spans="1:36">
      <c r="A62" s="8"/>
      <c r="B62" s="9"/>
      <c r="C62" s="9"/>
      <c r="D62" s="9"/>
      <c r="E62" s="9"/>
      <c r="F62" s="9"/>
      <c r="G62" s="9"/>
      <c r="H62" s="9"/>
      <c r="I62" s="9"/>
      <c r="J62" s="9"/>
      <c r="K62" s="9"/>
      <c r="L62" s="9"/>
      <c r="M62" s="9"/>
      <c r="N62" s="9"/>
      <c r="O62" s="9"/>
      <c r="P62" s="9"/>
      <c r="Q62" s="9"/>
      <c r="R62" s="9"/>
      <c r="S62" s="9"/>
      <c r="T62" s="9"/>
      <c r="U62" s="9"/>
      <c r="V62" s="9"/>
      <c r="W62" s="9"/>
      <c r="X62" s="9"/>
      <c r="Y62" s="9"/>
      <c r="Z62" s="9"/>
      <c r="AA62" s="10"/>
    </row>
    <row r="63" spans="1:36">
      <c r="A63" s="8"/>
      <c r="B63" s="9"/>
      <c r="C63" s="9"/>
      <c r="D63" s="9"/>
      <c r="E63" s="9"/>
      <c r="F63" s="9"/>
      <c r="G63" s="9"/>
      <c r="H63" s="9"/>
      <c r="I63" s="9"/>
      <c r="J63" s="9"/>
      <c r="K63" s="9"/>
      <c r="L63" s="9"/>
      <c r="M63" s="9"/>
      <c r="N63" s="9"/>
      <c r="O63" s="9"/>
      <c r="P63" s="9"/>
      <c r="Q63" s="9"/>
      <c r="R63" s="9"/>
      <c r="S63" s="9"/>
      <c r="T63" s="9"/>
      <c r="U63" s="9"/>
      <c r="V63" s="9"/>
      <c r="W63" s="9"/>
      <c r="X63" s="9"/>
      <c r="Y63" s="9"/>
      <c r="Z63" s="9"/>
      <c r="AA63" s="10"/>
    </row>
    <row r="64" spans="1:36">
      <c r="A64" s="8"/>
      <c r="B64" s="9"/>
      <c r="C64" s="9"/>
      <c r="D64" s="9"/>
      <c r="E64" s="9"/>
      <c r="F64" s="9"/>
      <c r="G64" s="9"/>
      <c r="H64" s="9"/>
      <c r="I64" s="9"/>
      <c r="J64" s="9"/>
      <c r="K64" s="9"/>
      <c r="L64" s="9"/>
      <c r="M64" s="9"/>
      <c r="N64" s="9"/>
      <c r="O64" s="9"/>
      <c r="P64" s="9"/>
      <c r="Q64" s="9"/>
      <c r="R64" s="9"/>
      <c r="S64" s="9"/>
      <c r="T64" s="9"/>
      <c r="U64" s="9"/>
      <c r="V64" s="9"/>
      <c r="W64" s="9"/>
      <c r="X64" s="9"/>
      <c r="Y64" s="9"/>
      <c r="Z64" s="9"/>
      <c r="AA64" s="10"/>
    </row>
    <row r="65" spans="1:27">
      <c r="A65" s="8"/>
      <c r="B65" s="9"/>
      <c r="C65" s="9"/>
      <c r="D65" s="9"/>
      <c r="E65" s="9"/>
      <c r="F65" s="9"/>
      <c r="G65" s="9"/>
      <c r="H65" s="9"/>
      <c r="I65" s="9"/>
      <c r="J65" s="9"/>
      <c r="K65" s="9"/>
      <c r="L65" s="9"/>
      <c r="M65" s="9"/>
      <c r="N65" s="9"/>
      <c r="O65" s="9"/>
      <c r="P65" s="9"/>
      <c r="Q65" s="9"/>
      <c r="R65" s="9"/>
      <c r="S65" s="9"/>
      <c r="T65" s="9"/>
      <c r="U65" s="9"/>
      <c r="V65" s="9"/>
      <c r="W65" s="9"/>
      <c r="X65" s="9"/>
      <c r="Y65" s="9"/>
      <c r="Z65" s="9"/>
      <c r="AA65" s="10"/>
    </row>
    <row r="66" spans="1:27">
      <c r="A66" s="1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3"/>
    </row>
  </sheetData>
  <mergeCells count="2">
    <mergeCell ref="V1:AA1"/>
    <mergeCell ref="B3:Z7"/>
  </mergeCells>
  <phoneticPr fontId="3"/>
  <conditionalFormatting sqref="AE6:AJ10 AE15:AJ17 AE12:AJ13">
    <cfRule type="expression" dxfId="61" priority="7" stopIfTrue="1">
      <formula>SUM($AE6:$AG6)&gt;SUM($AH6:$AJ6)</formula>
    </cfRule>
  </conditionalFormatting>
  <conditionalFormatting sqref="AE54:AJ54">
    <cfRule type="top10" dxfId="60" priority="6" rank="1"/>
  </conditionalFormatting>
  <conditionalFormatting sqref="AE55:AJ55">
    <cfRule type="top10" dxfId="59" priority="5" rank="1"/>
  </conditionalFormatting>
  <conditionalFormatting sqref="AE56:AJ56">
    <cfRule type="top10" dxfId="58" priority="4" rank="1"/>
  </conditionalFormatting>
  <conditionalFormatting sqref="AE57:AJ57">
    <cfRule type="top10" dxfId="57" priority="3" rank="1"/>
  </conditionalFormatting>
  <conditionalFormatting sqref="AE58:AJ58">
    <cfRule type="top10" dxfId="56" priority="2" rank="1"/>
  </conditionalFormatting>
  <conditionalFormatting sqref="AE53:AJ53">
    <cfRule type="top10" dxfId="55"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3" manualBreakCount="3">
    <brk id="28" max="65" man="1"/>
    <brk id="37" max="1048575" man="1"/>
    <brk id="4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9" tint="0.59999389629810485"/>
  </sheetPr>
  <dimension ref="A1:BP55"/>
  <sheetViews>
    <sheetView showGridLines="0" view="pageBreakPreview" zoomScaleNormal="100" zoomScaleSheetLayoutView="100" workbookViewId="0">
      <selection activeCell="AN9" sqref="AN9"/>
    </sheetView>
  </sheetViews>
  <sheetFormatPr defaultColWidth="10.28515625" defaultRowHeight="12"/>
  <cols>
    <col min="1" max="27" width="3.5703125" style="3" customWidth="1"/>
    <col min="28" max="28" width="1.85546875" style="3" customWidth="1"/>
    <col min="29" max="29" width="15.28515625" style="115" customWidth="1"/>
    <col min="30" max="32" width="7.7109375" style="115" customWidth="1"/>
    <col min="33" max="33" width="1.5703125" style="115" customWidth="1"/>
    <col min="34" max="34" width="15.42578125" style="115" customWidth="1"/>
    <col min="35" max="37" width="7.7109375" style="115" customWidth="1"/>
    <col min="38" max="39" width="8.28515625" style="115" customWidth="1"/>
    <col min="40" max="40" width="7.7109375" style="115" bestFit="1" customWidth="1"/>
    <col min="41" max="41" width="5.42578125" style="115" bestFit="1" customWidth="1"/>
    <col min="42" max="43" width="7.140625" style="115" bestFit="1" customWidth="1"/>
    <col min="44" max="44" width="8.28515625" style="115" bestFit="1" customWidth="1"/>
    <col min="45" max="45" width="5.42578125" style="115" bestFit="1" customWidth="1"/>
    <col min="46" max="51" width="5.42578125" style="115" customWidth="1"/>
    <col min="52" max="57" width="10.28515625" style="47"/>
    <col min="58" max="58" width="2" style="3" customWidth="1"/>
    <col min="59" max="59" width="15.28515625" style="115" customWidth="1"/>
    <col min="60" max="62" width="7.7109375" style="115" customWidth="1"/>
    <col min="63" max="63" width="1.5703125" style="115" customWidth="1"/>
    <col min="64" max="64" width="15.42578125" style="115" customWidth="1"/>
    <col min="65" max="67" width="7.7109375" style="115" customWidth="1"/>
    <col min="68" max="68" width="8.28515625" style="115" customWidth="1"/>
    <col min="69" max="16384" width="10.28515625" style="3"/>
  </cols>
  <sheetData>
    <row r="1" spans="1:68" ht="21" customHeight="1" thickBot="1">
      <c r="A1" s="2">
        <v>6</v>
      </c>
      <c r="B1" s="2"/>
      <c r="C1" s="2" t="s">
        <v>67</v>
      </c>
      <c r="D1" s="2"/>
      <c r="E1" s="2"/>
      <c r="F1" s="2"/>
      <c r="G1" s="2"/>
      <c r="H1" s="2"/>
      <c r="I1" s="2"/>
      <c r="J1" s="2"/>
      <c r="K1" s="2"/>
      <c r="L1" s="2"/>
      <c r="M1" s="2"/>
      <c r="N1" s="2"/>
      <c r="O1" s="2"/>
      <c r="P1" s="2"/>
      <c r="Q1" s="2"/>
      <c r="R1" s="2"/>
      <c r="S1" s="2"/>
      <c r="T1" s="2"/>
      <c r="U1" s="2"/>
      <c r="V1" s="1241" t="s">
        <v>559</v>
      </c>
      <c r="W1" s="1241"/>
      <c r="X1" s="1241"/>
      <c r="Y1" s="1241"/>
      <c r="Z1" s="1241"/>
      <c r="AA1" s="1241"/>
      <c r="AB1" s="618"/>
      <c r="AC1" s="115" t="s">
        <v>580</v>
      </c>
      <c r="BG1" s="115" t="s">
        <v>580</v>
      </c>
    </row>
    <row r="3" spans="1:68">
      <c r="AC3" s="115" t="s">
        <v>88</v>
      </c>
      <c r="AH3" s="115" t="s">
        <v>89</v>
      </c>
      <c r="AN3" s="115" t="s">
        <v>728</v>
      </c>
      <c r="BG3" s="115" t="s">
        <v>88</v>
      </c>
      <c r="BL3" s="115" t="s">
        <v>89</v>
      </c>
    </row>
    <row r="4" spans="1:68" ht="12.75" thickBot="1">
      <c r="AN4" s="115" t="str">
        <f>CONCATENATE("パートタイマーの雇用率は、全体で",TEXT(AF6,"0.0％"),"と前年調査(",TEXT(BA7,"0.0％"),")から",TEXT(ABS((AF6-BA7)*100),"0.0"),"ポイント",IF(AF6-BA7&gt;0,"増","減"),"となった。男女別で比較すると、女性の方が高い割合を示している。")</f>
        <v>パートタイマーの雇用率は、全体で30.5%と前年調査(32.0%)から1.5ポイント減となった。男女別で比較すると、女性の方が高い割合を示している。</v>
      </c>
      <c r="BF4" s="47"/>
    </row>
    <row r="5" spans="1:68" ht="12.75" customHeight="1" thickBot="1">
      <c r="B5" s="1221" t="s">
        <v>882</v>
      </c>
      <c r="C5" s="1221"/>
      <c r="D5" s="1221"/>
      <c r="E5" s="1221"/>
      <c r="F5" s="1221"/>
      <c r="G5" s="1221"/>
      <c r="H5" s="1221"/>
      <c r="I5" s="1221"/>
      <c r="J5" s="1221"/>
      <c r="K5" s="1221"/>
      <c r="L5" s="1221"/>
      <c r="M5" s="1221"/>
      <c r="O5" s="5"/>
      <c r="P5" s="6"/>
      <c r="Q5" s="6"/>
      <c r="R5" s="6"/>
      <c r="S5" s="6"/>
      <c r="T5" s="6"/>
      <c r="U5" s="6"/>
      <c r="V5" s="6"/>
      <c r="W5" s="6"/>
      <c r="X5" s="6"/>
      <c r="Y5" s="6"/>
      <c r="Z5" s="6"/>
      <c r="AA5" s="7"/>
      <c r="AB5" s="9"/>
      <c r="AC5" s="611"/>
      <c r="AD5" s="610" t="s">
        <v>650</v>
      </c>
      <c r="AE5" s="610" t="s">
        <v>651</v>
      </c>
      <c r="AF5" s="610" t="s">
        <v>227</v>
      </c>
      <c r="AH5" s="1264"/>
      <c r="AI5" s="1261" t="s">
        <v>111</v>
      </c>
      <c r="AJ5" s="1262"/>
      <c r="AK5" s="1263"/>
      <c r="AL5" s="1264" t="s">
        <v>226</v>
      </c>
      <c r="AM5" s="630"/>
      <c r="AN5" s="115" t="s">
        <v>729</v>
      </c>
      <c r="AP5" s="1044" t="s">
        <v>772</v>
      </c>
      <c r="AQ5" s="1044" t="s">
        <v>763</v>
      </c>
      <c r="AR5" s="1044" t="s">
        <v>764</v>
      </c>
      <c r="BF5" s="47"/>
      <c r="BG5" s="177"/>
      <c r="BH5" s="120" t="s">
        <v>227</v>
      </c>
      <c r="BI5" s="118" t="s">
        <v>651</v>
      </c>
      <c r="BJ5" s="119" t="s">
        <v>650</v>
      </c>
      <c r="BL5" s="1265"/>
      <c r="BM5" s="1267" t="s">
        <v>578</v>
      </c>
      <c r="BN5" s="1268"/>
      <c r="BO5" s="1270"/>
      <c r="BP5" s="1271" t="s">
        <v>226</v>
      </c>
    </row>
    <row r="6" spans="1:68" ht="12.75" thickBot="1">
      <c r="B6" s="1221"/>
      <c r="C6" s="1221"/>
      <c r="D6" s="1221"/>
      <c r="E6" s="1221"/>
      <c r="F6" s="1221"/>
      <c r="G6" s="1221"/>
      <c r="H6" s="1221"/>
      <c r="I6" s="1221"/>
      <c r="J6" s="1221"/>
      <c r="K6" s="1221"/>
      <c r="L6" s="1221"/>
      <c r="M6" s="1221"/>
      <c r="O6" s="8"/>
      <c r="P6" s="9"/>
      <c r="Q6" s="9"/>
      <c r="R6" s="9"/>
      <c r="S6" s="9"/>
      <c r="T6" s="9"/>
      <c r="U6" s="9"/>
      <c r="V6" s="9"/>
      <c r="W6" s="9"/>
      <c r="X6" s="9"/>
      <c r="Y6" s="9"/>
      <c r="Z6" s="9"/>
      <c r="AA6" s="10"/>
      <c r="AB6" s="9"/>
      <c r="AC6" s="610" t="s">
        <v>160</v>
      </c>
      <c r="AD6" s="780">
        <f>BJ6</f>
        <v>9.6361680277764192E-2</v>
      </c>
      <c r="AE6" s="780">
        <f>BI6</f>
        <v>0.20827424323927821</v>
      </c>
      <c r="AF6" s="983">
        <f>BH6</f>
        <v>0.30463592351704238</v>
      </c>
      <c r="AH6" s="1264"/>
      <c r="AI6" s="610" t="s">
        <v>650</v>
      </c>
      <c r="AJ6" s="610" t="s">
        <v>651</v>
      </c>
      <c r="AK6" s="610" t="s">
        <v>227</v>
      </c>
      <c r="AL6" s="1264"/>
      <c r="AM6" s="630"/>
      <c r="AN6" s="115" t="s">
        <v>774</v>
      </c>
      <c r="AP6" s="1044" t="s">
        <v>744</v>
      </c>
      <c r="AQ6" s="1044" t="s">
        <v>746</v>
      </c>
      <c r="AR6" s="1044"/>
      <c r="AS6" s="115" t="s">
        <v>773</v>
      </c>
      <c r="BA6" s="1045" t="s">
        <v>767</v>
      </c>
      <c r="BF6" s="47"/>
      <c r="BG6" s="112" t="s">
        <v>160</v>
      </c>
      <c r="BH6" s="243">
        <f>+BM7/$BP7</f>
        <v>0.30463592351704238</v>
      </c>
      <c r="BI6" s="202">
        <f>+BN7/$BP7</f>
        <v>0.20827424323927821</v>
      </c>
      <c r="BJ6" s="244">
        <f>+BO7/$BP7</f>
        <v>9.6361680277764192E-2</v>
      </c>
      <c r="BL6" s="1266"/>
      <c r="BM6" s="241" t="s">
        <v>227</v>
      </c>
      <c r="BN6" s="242" t="s">
        <v>651</v>
      </c>
      <c r="BO6" s="242" t="s">
        <v>650</v>
      </c>
      <c r="BP6" s="1272"/>
    </row>
    <row r="7" spans="1:68" ht="12.75" thickBot="1">
      <c r="B7" s="1221"/>
      <c r="C7" s="1221"/>
      <c r="D7" s="1221"/>
      <c r="E7" s="1221"/>
      <c r="F7" s="1221"/>
      <c r="G7" s="1221"/>
      <c r="H7" s="1221"/>
      <c r="I7" s="1221"/>
      <c r="J7" s="1221"/>
      <c r="K7" s="1221"/>
      <c r="L7" s="1221"/>
      <c r="M7" s="1221"/>
      <c r="O7" s="8"/>
      <c r="P7" s="9"/>
      <c r="Q7" s="9"/>
      <c r="R7" s="9"/>
      <c r="S7" s="9"/>
      <c r="T7" s="9"/>
      <c r="U7" s="9"/>
      <c r="V7" s="9"/>
      <c r="W7" s="9"/>
      <c r="X7" s="9"/>
      <c r="Y7" s="9"/>
      <c r="Z7" s="9"/>
      <c r="AA7" s="10"/>
      <c r="AB7" s="9"/>
      <c r="AH7" s="610" t="s">
        <v>160</v>
      </c>
      <c r="AI7" s="782">
        <f>BO7</f>
        <v>3941</v>
      </c>
      <c r="AJ7" s="782">
        <f>BN7</f>
        <v>8518</v>
      </c>
      <c r="AK7" s="782">
        <f>BM7</f>
        <v>12459</v>
      </c>
      <c r="AL7" s="782">
        <f>BP7</f>
        <v>40898</v>
      </c>
      <c r="AM7" s="237"/>
      <c r="AN7" s="115" t="str">
        <f>CONCATENATE(AN6,AP6,AQ6,AR6,AS6)</f>
        <v>業種別では、「飲食店・宿泊業」「教育・学習支援業」が他の業種と比べて高い割合を示している。</v>
      </c>
      <c r="BA7" s="1051">
        <v>0.32</v>
      </c>
      <c r="BF7" s="47"/>
      <c r="BL7" s="116" t="s">
        <v>160</v>
      </c>
      <c r="BM7" s="178">
        <f>+SUM(BN7:BO7)</f>
        <v>12459</v>
      </c>
      <c r="BN7" s="125">
        <f>+集計･資料!K32+集計･資料!L32</f>
        <v>8518</v>
      </c>
      <c r="BO7" s="125">
        <f>+集計･資料!D32+集計･資料!E32</f>
        <v>3941</v>
      </c>
      <c r="BP7" s="245">
        <f>+集計･資料!Q32</f>
        <v>40898</v>
      </c>
    </row>
    <row r="8" spans="1:68">
      <c r="B8" s="1221"/>
      <c r="C8" s="1221"/>
      <c r="D8" s="1221"/>
      <c r="E8" s="1221"/>
      <c r="F8" s="1221"/>
      <c r="G8" s="1221"/>
      <c r="H8" s="1221"/>
      <c r="I8" s="1221"/>
      <c r="J8" s="1221"/>
      <c r="K8" s="1221"/>
      <c r="L8" s="1221"/>
      <c r="M8" s="1221"/>
      <c r="O8" s="8"/>
      <c r="P8" s="9"/>
      <c r="Q8" s="9"/>
      <c r="R8" s="9"/>
      <c r="S8" s="9"/>
      <c r="T8" s="9"/>
      <c r="U8" s="9"/>
      <c r="V8" s="9"/>
      <c r="W8" s="9"/>
      <c r="X8" s="9"/>
      <c r="Y8" s="9"/>
      <c r="Z8" s="9"/>
      <c r="AA8" s="10"/>
      <c r="AB8" s="9"/>
      <c r="AI8" s="246"/>
      <c r="AJ8" s="246"/>
      <c r="AK8" s="246"/>
      <c r="AN8" s="115" t="s">
        <v>730</v>
      </c>
      <c r="BF8" s="47"/>
      <c r="BM8" s="246"/>
      <c r="BN8" s="246"/>
      <c r="BO8" s="246"/>
    </row>
    <row r="9" spans="1:68">
      <c r="B9" s="1221"/>
      <c r="C9" s="1221"/>
      <c r="D9" s="1221"/>
      <c r="E9" s="1221"/>
      <c r="F9" s="1221"/>
      <c r="G9" s="1221"/>
      <c r="H9" s="1221"/>
      <c r="I9" s="1221"/>
      <c r="J9" s="1221"/>
      <c r="K9" s="1221"/>
      <c r="L9" s="1221"/>
      <c r="M9" s="1221"/>
      <c r="O9" s="8"/>
      <c r="P9" s="9"/>
      <c r="Q9" s="9"/>
      <c r="R9" s="9"/>
      <c r="S9" s="9"/>
      <c r="T9" s="9"/>
      <c r="U9" s="9"/>
      <c r="V9" s="9"/>
      <c r="W9" s="9"/>
      <c r="X9" s="9"/>
      <c r="Y9" s="9"/>
      <c r="Z9" s="9"/>
      <c r="AA9" s="10"/>
      <c r="AB9" s="9"/>
      <c r="AC9" s="115" t="s">
        <v>90</v>
      </c>
      <c r="AH9" s="115" t="s">
        <v>92</v>
      </c>
      <c r="AN9" s="115" t="s">
        <v>881</v>
      </c>
      <c r="BF9" s="47"/>
      <c r="BG9" s="115" t="s">
        <v>90</v>
      </c>
      <c r="BL9" s="115" t="s">
        <v>92</v>
      </c>
    </row>
    <row r="10" spans="1:68" ht="12.75" thickBot="1">
      <c r="B10" s="1221"/>
      <c r="C10" s="1221"/>
      <c r="D10" s="1221"/>
      <c r="E10" s="1221"/>
      <c r="F10" s="1221"/>
      <c r="G10" s="1221"/>
      <c r="H10" s="1221"/>
      <c r="I10" s="1221"/>
      <c r="J10" s="1221"/>
      <c r="K10" s="1221"/>
      <c r="L10" s="1221"/>
      <c r="M10" s="1221"/>
      <c r="O10" s="8"/>
      <c r="P10" s="9"/>
      <c r="Q10" s="9"/>
      <c r="R10" s="9"/>
      <c r="S10" s="9"/>
      <c r="T10" s="9"/>
      <c r="U10" s="9"/>
      <c r="V10" s="9"/>
      <c r="W10" s="9"/>
      <c r="X10" s="9"/>
      <c r="Y10" s="9"/>
      <c r="Z10" s="9"/>
      <c r="AA10" s="10"/>
      <c r="AB10" s="9"/>
      <c r="BF10" s="47"/>
    </row>
    <row r="11" spans="1:68" ht="12.75" thickBot="1">
      <c r="B11" s="1221"/>
      <c r="C11" s="1221"/>
      <c r="D11" s="1221"/>
      <c r="E11" s="1221"/>
      <c r="F11" s="1221"/>
      <c r="G11" s="1221"/>
      <c r="H11" s="1221"/>
      <c r="I11" s="1221"/>
      <c r="J11" s="1221"/>
      <c r="K11" s="1221"/>
      <c r="L11" s="1221"/>
      <c r="M11" s="1221"/>
      <c r="O11" s="8"/>
      <c r="P11" s="9"/>
      <c r="Q11" s="9"/>
      <c r="R11" s="9"/>
      <c r="S11" s="9"/>
      <c r="T11" s="9"/>
      <c r="U11" s="9"/>
      <c r="V11" s="9"/>
      <c r="W11" s="9"/>
      <c r="X11" s="9"/>
      <c r="Y11" s="9"/>
      <c r="Z11" s="9"/>
      <c r="AA11" s="10"/>
      <c r="AB11" s="9"/>
      <c r="AC11" s="610" t="s">
        <v>645</v>
      </c>
      <c r="AD11" s="610" t="s">
        <v>650</v>
      </c>
      <c r="AE11" s="610" t="s">
        <v>651</v>
      </c>
      <c r="AF11" s="610" t="s">
        <v>227</v>
      </c>
      <c r="AH11" s="1264" t="s">
        <v>645</v>
      </c>
      <c r="AI11" s="1261" t="s">
        <v>655</v>
      </c>
      <c r="AJ11" s="1262"/>
      <c r="AK11" s="1263"/>
      <c r="AL11" s="1264" t="s">
        <v>226</v>
      </c>
      <c r="AM11" s="630"/>
      <c r="AN11" s="1039" t="s">
        <v>768</v>
      </c>
      <c r="AO11" s="1038"/>
      <c r="AP11" s="1038"/>
      <c r="AQ11" s="1038"/>
      <c r="AR11" s="1038"/>
      <c r="AS11" s="1038"/>
      <c r="AT11" s="1038"/>
      <c r="AU11" s="1038"/>
      <c r="AV11" s="1038"/>
      <c r="AW11" s="1038"/>
      <c r="AX11" s="1038"/>
      <c r="AY11" s="1038"/>
      <c r="BF11" s="47"/>
      <c r="BG11" s="116" t="s">
        <v>645</v>
      </c>
      <c r="BH11" s="238" t="s">
        <v>227</v>
      </c>
      <c r="BI11" s="220" t="s">
        <v>651</v>
      </c>
      <c r="BJ11" s="114" t="s">
        <v>650</v>
      </c>
      <c r="BL11" s="1265" t="s">
        <v>645</v>
      </c>
      <c r="BM11" s="1267" t="s">
        <v>655</v>
      </c>
      <c r="BN11" s="1268"/>
      <c r="BO11" s="1269"/>
      <c r="BP11" s="1265" t="s">
        <v>226</v>
      </c>
    </row>
    <row r="12" spans="1:68" ht="13.5" customHeight="1" thickBot="1">
      <c r="B12" s="1221"/>
      <c r="C12" s="1221"/>
      <c r="D12" s="1221"/>
      <c r="E12" s="1221"/>
      <c r="F12" s="1221"/>
      <c r="G12" s="1221"/>
      <c r="H12" s="1221"/>
      <c r="I12" s="1221"/>
      <c r="J12" s="1221"/>
      <c r="K12" s="1221"/>
      <c r="L12" s="1221"/>
      <c r="M12" s="1221"/>
      <c r="O12" s="8"/>
      <c r="P12" s="9"/>
      <c r="Q12" s="9"/>
      <c r="R12" s="9"/>
      <c r="S12" s="9"/>
      <c r="T12" s="9"/>
      <c r="U12" s="9"/>
      <c r="V12" s="9"/>
      <c r="W12" s="9"/>
      <c r="X12" s="9"/>
      <c r="Y12" s="9"/>
      <c r="Z12" s="9"/>
      <c r="AA12" s="10"/>
      <c r="AB12" s="9"/>
      <c r="AC12" s="611" t="s">
        <v>424</v>
      </c>
      <c r="AD12" s="780">
        <f>BJ24</f>
        <v>3.8109305760709013E-2</v>
      </c>
      <c r="AE12" s="780">
        <f>BI24</f>
        <v>4.6676514032496307E-2</v>
      </c>
      <c r="AF12" s="799">
        <f>BH24</f>
        <v>8.4785819793205319E-2</v>
      </c>
      <c r="AH12" s="1264"/>
      <c r="AI12" s="610" t="s">
        <v>650</v>
      </c>
      <c r="AJ12" s="610" t="s">
        <v>651</v>
      </c>
      <c r="AK12" s="610" t="s">
        <v>227</v>
      </c>
      <c r="AL12" s="1264"/>
      <c r="AM12" s="630"/>
      <c r="AN12" s="1252" t="str">
        <f>CONCATENATE("　",AN4,CHAR(10),"　",AN7,,CHAR(10),"　",AN9)</f>
        <v>　パートタイマーの雇用率は、全体で30.5%と前年調査(32.0%)から1.5ポイント減となった。男女別で比較すると、女性の方が高い割合を示している。
　業種別では、「飲食店・宿泊業」「教育・学習支援業」が他の業種と比べて高い割合を示している。
　規模別では、「100人以上」の事業所がやや高い割合を示している。</v>
      </c>
      <c r="AO12" s="1253"/>
      <c r="AP12" s="1253"/>
      <c r="AQ12" s="1253"/>
      <c r="AR12" s="1253"/>
      <c r="AS12" s="1253"/>
      <c r="AT12" s="1253"/>
      <c r="AU12" s="1253"/>
      <c r="AV12" s="1253"/>
      <c r="AW12" s="1253"/>
      <c r="AX12" s="1253"/>
      <c r="AY12" s="1254"/>
      <c r="BF12" s="47"/>
      <c r="BG12" s="216" t="s">
        <v>151</v>
      </c>
      <c r="BH12" s="222" t="e">
        <f t="shared" ref="BH12:BH24" si="0">+BM13/$BP13</f>
        <v>#DIV/0!</v>
      </c>
      <c r="BI12" s="223" t="e">
        <f t="shared" ref="BI12:BI24" si="1">+BN13/$BP13</f>
        <v>#DIV/0!</v>
      </c>
      <c r="BJ12" s="239" t="e">
        <f t="shared" ref="BJ12:BJ24" si="2">+BO13/$BP13</f>
        <v>#DIV/0!</v>
      </c>
      <c r="BL12" s="1266"/>
      <c r="BM12" s="194" t="s">
        <v>227</v>
      </c>
      <c r="BN12" s="242" t="s">
        <v>651</v>
      </c>
      <c r="BO12" s="247" t="s">
        <v>650</v>
      </c>
      <c r="BP12" s="1266"/>
    </row>
    <row r="13" spans="1:68">
      <c r="B13" s="1221"/>
      <c r="C13" s="1221"/>
      <c r="D13" s="1221"/>
      <c r="E13" s="1221"/>
      <c r="F13" s="1221"/>
      <c r="G13" s="1221"/>
      <c r="H13" s="1221"/>
      <c r="I13" s="1221"/>
      <c r="J13" s="1221"/>
      <c r="K13" s="1221"/>
      <c r="L13" s="1221"/>
      <c r="M13" s="1221"/>
      <c r="O13" s="8"/>
      <c r="P13" s="9"/>
      <c r="Q13" s="9"/>
      <c r="R13" s="9"/>
      <c r="S13" s="9"/>
      <c r="T13" s="9"/>
      <c r="U13" s="9"/>
      <c r="V13" s="9"/>
      <c r="W13" s="9"/>
      <c r="X13" s="9"/>
      <c r="Y13" s="9"/>
      <c r="Z13" s="9"/>
      <c r="AA13" s="10"/>
      <c r="AB13" s="9"/>
      <c r="AC13" s="784" t="s">
        <v>425</v>
      </c>
      <c r="AD13" s="780">
        <f>BJ23</f>
        <v>6.6657130596481193E-2</v>
      </c>
      <c r="AE13" s="780">
        <f>BI23</f>
        <v>0.17980260334716064</v>
      </c>
      <c r="AF13" s="799">
        <f>BH23</f>
        <v>0.24645973394364182</v>
      </c>
      <c r="AH13" s="611" t="s">
        <v>424</v>
      </c>
      <c r="AI13" s="782">
        <f>BO25</f>
        <v>129</v>
      </c>
      <c r="AJ13" s="782">
        <f>BN25</f>
        <v>158</v>
      </c>
      <c r="AK13" s="782">
        <f>BM25</f>
        <v>287</v>
      </c>
      <c r="AL13" s="782">
        <f>BP25</f>
        <v>3385</v>
      </c>
      <c r="AM13" s="237"/>
      <c r="AN13" s="1255"/>
      <c r="AO13" s="1221"/>
      <c r="AP13" s="1221"/>
      <c r="AQ13" s="1221"/>
      <c r="AR13" s="1221"/>
      <c r="AS13" s="1221"/>
      <c r="AT13" s="1221"/>
      <c r="AU13" s="1221"/>
      <c r="AV13" s="1221"/>
      <c r="AW13" s="1221"/>
      <c r="AX13" s="1221"/>
      <c r="AY13" s="1256"/>
      <c r="BF13" s="47"/>
      <c r="BG13" s="66" t="s">
        <v>630</v>
      </c>
      <c r="BH13" s="143">
        <f t="shared" si="0"/>
        <v>0.43533697632058288</v>
      </c>
      <c r="BI13" s="144">
        <f t="shared" si="1"/>
        <v>0.2770326212949164</v>
      </c>
      <c r="BJ13" s="145">
        <f t="shared" si="2"/>
        <v>0.1583043550256665</v>
      </c>
      <c r="BL13" s="216" t="s">
        <v>151</v>
      </c>
      <c r="BM13" s="136">
        <f>+BN13+BO13</f>
        <v>0</v>
      </c>
      <c r="BN13" s="137">
        <f>+集計･資料!K6+集計･資料!L6</f>
        <v>0</v>
      </c>
      <c r="BO13" s="248">
        <f>+集計･資料!D6+集計･資料!E6</f>
        <v>0</v>
      </c>
      <c r="BP13" s="139">
        <f>+集計･資料!Q6</f>
        <v>0</v>
      </c>
    </row>
    <row r="14" spans="1:68" ht="12.75" customHeight="1">
      <c r="B14" s="1221"/>
      <c r="C14" s="1221"/>
      <c r="D14" s="1221"/>
      <c r="E14" s="1221"/>
      <c r="F14" s="1221"/>
      <c r="G14" s="1221"/>
      <c r="H14" s="1221"/>
      <c r="I14" s="1221"/>
      <c r="J14" s="1221"/>
      <c r="K14" s="1221"/>
      <c r="L14" s="1221"/>
      <c r="M14" s="1221"/>
      <c r="O14" s="8"/>
      <c r="P14" s="9"/>
      <c r="Q14" s="9"/>
      <c r="R14" s="9"/>
      <c r="S14" s="9"/>
      <c r="T14" s="9"/>
      <c r="U14" s="9"/>
      <c r="V14" s="9"/>
      <c r="W14" s="9"/>
      <c r="X14" s="9"/>
      <c r="Y14" s="9"/>
      <c r="Z14" s="9"/>
      <c r="AA14" s="10"/>
      <c r="AB14" s="9"/>
      <c r="AC14" s="611" t="s">
        <v>426</v>
      </c>
      <c r="AD14" s="780">
        <f>BJ22</f>
        <v>1.3698630136986301E-2</v>
      </c>
      <c r="AE14" s="780">
        <f>BI22</f>
        <v>5.9360730593607303E-2</v>
      </c>
      <c r="AF14" s="799">
        <f>BH22</f>
        <v>7.3059360730593603E-2</v>
      </c>
      <c r="AH14" s="784" t="s">
        <v>425</v>
      </c>
      <c r="AI14" s="782">
        <f>BO24</f>
        <v>466</v>
      </c>
      <c r="AJ14" s="782">
        <f>BN24</f>
        <v>1257</v>
      </c>
      <c r="AK14" s="782">
        <f>BM24</f>
        <v>1723</v>
      </c>
      <c r="AL14" s="782">
        <f>BP24</f>
        <v>6991</v>
      </c>
      <c r="AM14" s="237"/>
      <c r="AN14" s="1255"/>
      <c r="AO14" s="1221"/>
      <c r="AP14" s="1221"/>
      <c r="AQ14" s="1221"/>
      <c r="AR14" s="1221"/>
      <c r="AS14" s="1221"/>
      <c r="AT14" s="1221"/>
      <c r="AU14" s="1221"/>
      <c r="AV14" s="1221"/>
      <c r="AW14" s="1221"/>
      <c r="AX14" s="1221"/>
      <c r="AY14" s="1256"/>
      <c r="BA14" s="55"/>
      <c r="BF14" s="47"/>
      <c r="BG14" s="67" t="s">
        <v>631</v>
      </c>
      <c r="BH14" s="143">
        <f t="shared" si="0"/>
        <v>0.30099551044309975</v>
      </c>
      <c r="BI14" s="144">
        <f t="shared" si="1"/>
        <v>0.19324614483700955</v>
      </c>
      <c r="BJ14" s="145">
        <f t="shared" si="2"/>
        <v>0.10774936560609018</v>
      </c>
      <c r="BL14" s="67" t="s">
        <v>630</v>
      </c>
      <c r="BM14" s="167">
        <f t="shared" ref="BM14:BM25" si="3">+BN14+BO14</f>
        <v>2629</v>
      </c>
      <c r="BN14" s="147">
        <f>+集計･資料!K8+集計･資料!L8</f>
        <v>1673</v>
      </c>
      <c r="BO14" s="249">
        <f>+集計･資料!D8+集計･資料!E8</f>
        <v>956</v>
      </c>
      <c r="BP14" s="149">
        <f>+集計･資料!Q8</f>
        <v>6039</v>
      </c>
    </row>
    <row r="15" spans="1:68">
      <c r="B15" s="1221"/>
      <c r="C15" s="1221"/>
      <c r="D15" s="1221"/>
      <c r="E15" s="1221"/>
      <c r="F15" s="1221"/>
      <c r="G15" s="1221"/>
      <c r="H15" s="1221"/>
      <c r="I15" s="1221"/>
      <c r="J15" s="1221"/>
      <c r="K15" s="1221"/>
      <c r="L15" s="1221"/>
      <c r="M15" s="1221"/>
      <c r="O15" s="8"/>
      <c r="P15" s="9"/>
      <c r="Q15" s="9"/>
      <c r="R15" s="9"/>
      <c r="S15" s="9"/>
      <c r="T15" s="9"/>
      <c r="U15" s="9"/>
      <c r="V15" s="9"/>
      <c r="W15" s="9"/>
      <c r="X15" s="9"/>
      <c r="Y15" s="9"/>
      <c r="Z15" s="9"/>
      <c r="AA15" s="10"/>
      <c r="AB15" s="9"/>
      <c r="AC15" s="784" t="s">
        <v>427</v>
      </c>
      <c r="AD15" s="780">
        <f>BJ21</f>
        <v>0.14066339066339067</v>
      </c>
      <c r="AE15" s="780">
        <f>BI21</f>
        <v>6.8181818181818177E-2</v>
      </c>
      <c r="AF15" s="799">
        <f>BH21</f>
        <v>0.20884520884520885</v>
      </c>
      <c r="AH15" s="611" t="s">
        <v>426</v>
      </c>
      <c r="AI15" s="782">
        <f>BO23</f>
        <v>9</v>
      </c>
      <c r="AJ15" s="782">
        <f>BN23</f>
        <v>39</v>
      </c>
      <c r="AK15" s="782">
        <f>BM23</f>
        <v>48</v>
      </c>
      <c r="AL15" s="782">
        <f>BP23</f>
        <v>657</v>
      </c>
      <c r="AM15" s="237"/>
      <c r="AN15" s="1255"/>
      <c r="AO15" s="1221"/>
      <c r="AP15" s="1221"/>
      <c r="AQ15" s="1221"/>
      <c r="AR15" s="1221"/>
      <c r="AS15" s="1221"/>
      <c r="AT15" s="1221"/>
      <c r="AU15" s="1221"/>
      <c r="AV15" s="1221"/>
      <c r="AW15" s="1221"/>
      <c r="AX15" s="1221"/>
      <c r="AY15" s="1256"/>
      <c r="BF15" s="47"/>
      <c r="BG15" s="67" t="s">
        <v>629</v>
      </c>
      <c r="BH15" s="143">
        <f t="shared" si="0"/>
        <v>0.51373106060606055</v>
      </c>
      <c r="BI15" s="144">
        <f t="shared" si="1"/>
        <v>0.31392045454545453</v>
      </c>
      <c r="BJ15" s="145">
        <f t="shared" si="2"/>
        <v>0.19981060606060605</v>
      </c>
      <c r="BL15" s="67" t="s">
        <v>631</v>
      </c>
      <c r="BM15" s="167">
        <f t="shared" si="3"/>
        <v>1542</v>
      </c>
      <c r="BN15" s="147">
        <f>+集計･資料!K10+集計･資料!L10</f>
        <v>990</v>
      </c>
      <c r="BO15" s="249">
        <f>+集計･資料!D10+集計･資料!E10</f>
        <v>552</v>
      </c>
      <c r="BP15" s="149">
        <f>+集計･資料!Q10</f>
        <v>5123</v>
      </c>
    </row>
    <row r="16" spans="1:68">
      <c r="B16" s="1221"/>
      <c r="C16" s="1221"/>
      <c r="D16" s="1221"/>
      <c r="E16" s="1221"/>
      <c r="F16" s="1221"/>
      <c r="G16" s="1221"/>
      <c r="H16" s="1221"/>
      <c r="I16" s="1221"/>
      <c r="J16" s="1221"/>
      <c r="K16" s="1221"/>
      <c r="L16" s="1221"/>
      <c r="M16" s="1221"/>
      <c r="O16" s="8"/>
      <c r="P16" s="9"/>
      <c r="Q16" s="9"/>
      <c r="R16" s="9"/>
      <c r="S16" s="9"/>
      <c r="T16" s="9"/>
      <c r="U16" s="9"/>
      <c r="V16" s="9"/>
      <c r="W16" s="9"/>
      <c r="X16" s="9"/>
      <c r="Y16" s="9"/>
      <c r="Z16" s="9"/>
      <c r="AA16" s="10"/>
      <c r="AB16" s="9"/>
      <c r="AC16" s="611" t="s">
        <v>428</v>
      </c>
      <c r="AD16" s="780">
        <f>BJ20</f>
        <v>6.3138806462248592E-2</v>
      </c>
      <c r="AE16" s="780">
        <f>BI20</f>
        <v>0.19601055060995715</v>
      </c>
      <c r="AF16" s="799">
        <f>BH20</f>
        <v>0.25914935707220571</v>
      </c>
      <c r="AH16" s="784" t="s">
        <v>427</v>
      </c>
      <c r="AI16" s="782">
        <f>BO22</f>
        <v>458</v>
      </c>
      <c r="AJ16" s="782">
        <f>BN22</f>
        <v>222</v>
      </c>
      <c r="AK16" s="782">
        <f>BM22</f>
        <v>680</v>
      </c>
      <c r="AL16" s="782">
        <f>BP22</f>
        <v>3256</v>
      </c>
      <c r="AM16" s="237"/>
      <c r="AN16" s="1255"/>
      <c r="AO16" s="1221"/>
      <c r="AP16" s="1221"/>
      <c r="AQ16" s="1221"/>
      <c r="AR16" s="1221"/>
      <c r="AS16" s="1221"/>
      <c r="AT16" s="1221"/>
      <c r="AU16" s="1221"/>
      <c r="AV16" s="1221"/>
      <c r="AW16" s="1221"/>
      <c r="AX16" s="1221"/>
      <c r="AY16" s="1256"/>
      <c r="BF16" s="47"/>
      <c r="BG16" s="67" t="s">
        <v>628</v>
      </c>
      <c r="BH16" s="143">
        <f t="shared" si="0"/>
        <v>0.37655776355675313</v>
      </c>
      <c r="BI16" s="144">
        <f t="shared" si="1"/>
        <v>0.31138430447962279</v>
      </c>
      <c r="BJ16" s="145">
        <f t="shared" si="2"/>
        <v>6.5173459077130347E-2</v>
      </c>
      <c r="BL16" s="67" t="s">
        <v>629</v>
      </c>
      <c r="BM16" s="167">
        <f t="shared" si="3"/>
        <v>1085</v>
      </c>
      <c r="BN16" s="147">
        <f>+集計･資料!K12+集計･資料!L12</f>
        <v>663</v>
      </c>
      <c r="BO16" s="249">
        <f>+集計･資料!D12+集計･資料!E12</f>
        <v>422</v>
      </c>
      <c r="BP16" s="149">
        <f>+集計･資料!Q12</f>
        <v>2112</v>
      </c>
    </row>
    <row r="17" spans="1:68">
      <c r="B17" s="1221"/>
      <c r="C17" s="1221"/>
      <c r="D17" s="1221"/>
      <c r="E17" s="1221"/>
      <c r="F17" s="1221"/>
      <c r="G17" s="1221"/>
      <c r="H17" s="1221"/>
      <c r="I17" s="1221"/>
      <c r="J17" s="1221"/>
      <c r="K17" s="1221"/>
      <c r="L17" s="1221"/>
      <c r="M17" s="1221"/>
      <c r="O17" s="11"/>
      <c r="P17" s="12"/>
      <c r="Q17" s="12"/>
      <c r="R17" s="12"/>
      <c r="S17" s="12"/>
      <c r="T17" s="12"/>
      <c r="U17" s="12"/>
      <c r="V17" s="12"/>
      <c r="W17" s="12"/>
      <c r="X17" s="12"/>
      <c r="Y17" s="12"/>
      <c r="Z17" s="12"/>
      <c r="AA17" s="13"/>
      <c r="AB17" s="9"/>
      <c r="AC17" s="784" t="s">
        <v>429</v>
      </c>
      <c r="AD17" s="780">
        <f>BJ19</f>
        <v>4.1493775933609957E-2</v>
      </c>
      <c r="AE17" s="780">
        <f>BI19</f>
        <v>6.4315352697095429E-2</v>
      </c>
      <c r="AF17" s="799">
        <f>BH19</f>
        <v>0.10580912863070539</v>
      </c>
      <c r="AH17" s="611" t="s">
        <v>428</v>
      </c>
      <c r="AI17" s="782">
        <f>BO21</f>
        <v>383</v>
      </c>
      <c r="AJ17" s="782">
        <f>BN21</f>
        <v>1189</v>
      </c>
      <c r="AK17" s="782">
        <f>BM21</f>
        <v>1572</v>
      </c>
      <c r="AL17" s="782">
        <f>BP21</f>
        <v>6066</v>
      </c>
      <c r="AM17" s="237"/>
      <c r="AN17" s="1255"/>
      <c r="AO17" s="1221"/>
      <c r="AP17" s="1221"/>
      <c r="AQ17" s="1221"/>
      <c r="AR17" s="1221"/>
      <c r="AS17" s="1221"/>
      <c r="AT17" s="1221"/>
      <c r="AU17" s="1221"/>
      <c r="AV17" s="1221"/>
      <c r="AW17" s="1221"/>
      <c r="AX17" s="1221"/>
      <c r="AY17" s="1256"/>
      <c r="BF17" s="47"/>
      <c r="BG17" s="67" t="s">
        <v>627</v>
      </c>
      <c r="BH17" s="143">
        <f t="shared" si="0"/>
        <v>0.78278688524590168</v>
      </c>
      <c r="BI17" s="144">
        <f t="shared" si="1"/>
        <v>0.58333333333333337</v>
      </c>
      <c r="BJ17" s="145">
        <f t="shared" si="2"/>
        <v>0.19945355191256831</v>
      </c>
      <c r="BL17" s="67" t="s">
        <v>628</v>
      </c>
      <c r="BM17" s="167">
        <f t="shared" si="3"/>
        <v>2236</v>
      </c>
      <c r="BN17" s="147">
        <f>+集計･資料!K14+集計･資料!L14</f>
        <v>1849</v>
      </c>
      <c r="BO17" s="249">
        <f>+集計･資料!D14+集計･資料!E14</f>
        <v>387</v>
      </c>
      <c r="BP17" s="149">
        <f>+集計･資料!Q14</f>
        <v>5938</v>
      </c>
    </row>
    <row r="18" spans="1:68">
      <c r="AC18" s="611" t="s">
        <v>430</v>
      </c>
      <c r="AD18" s="780">
        <f>BJ18</f>
        <v>0.1111111111111111</v>
      </c>
      <c r="AE18" s="780">
        <f>BI18</f>
        <v>0.17094017094017094</v>
      </c>
      <c r="AF18" s="799">
        <f>BH18</f>
        <v>0.28205128205128205</v>
      </c>
      <c r="AH18" s="784" t="s">
        <v>429</v>
      </c>
      <c r="AI18" s="782">
        <f>BO20</f>
        <v>20</v>
      </c>
      <c r="AJ18" s="782">
        <f>BN20</f>
        <v>31</v>
      </c>
      <c r="AK18" s="782">
        <f>BM20</f>
        <v>51</v>
      </c>
      <c r="AL18" s="782">
        <f>BP20</f>
        <v>482</v>
      </c>
      <c r="AM18" s="237"/>
      <c r="AN18" s="1255"/>
      <c r="AO18" s="1221"/>
      <c r="AP18" s="1221"/>
      <c r="AQ18" s="1221"/>
      <c r="AR18" s="1221"/>
      <c r="AS18" s="1221"/>
      <c r="AT18" s="1221"/>
      <c r="AU18" s="1221"/>
      <c r="AV18" s="1221"/>
      <c r="AW18" s="1221"/>
      <c r="AX18" s="1221"/>
      <c r="AY18" s="1256"/>
      <c r="BF18" s="47"/>
      <c r="BG18" s="67" t="s">
        <v>632</v>
      </c>
      <c r="BH18" s="143">
        <f t="shared" si="0"/>
        <v>0.28205128205128205</v>
      </c>
      <c r="BI18" s="144">
        <f t="shared" si="1"/>
        <v>0.17094017094017094</v>
      </c>
      <c r="BJ18" s="145">
        <f t="shared" si="2"/>
        <v>0.1111111111111111</v>
      </c>
      <c r="BL18" s="67" t="s">
        <v>627</v>
      </c>
      <c r="BM18" s="167">
        <f t="shared" si="3"/>
        <v>573</v>
      </c>
      <c r="BN18" s="147">
        <f>+集計･資料!K16+集計･資料!L16</f>
        <v>427</v>
      </c>
      <c r="BO18" s="249">
        <f>+集計･資料!D16+集計･資料!E16</f>
        <v>146</v>
      </c>
      <c r="BP18" s="149">
        <f>+集計･資料!Q16</f>
        <v>732</v>
      </c>
    </row>
    <row r="19" spans="1:68">
      <c r="AC19" s="1000" t="s">
        <v>431</v>
      </c>
      <c r="AD19" s="780">
        <f>BJ17</f>
        <v>0.19945355191256831</v>
      </c>
      <c r="AE19" s="780">
        <f>BI17</f>
        <v>0.58333333333333337</v>
      </c>
      <c r="AF19" s="799">
        <f>BH17</f>
        <v>0.78278688524590168</v>
      </c>
      <c r="AH19" s="611" t="s">
        <v>430</v>
      </c>
      <c r="AI19" s="782">
        <f>BO19</f>
        <v>13</v>
      </c>
      <c r="AJ19" s="782">
        <f>BN19</f>
        <v>20</v>
      </c>
      <c r="AK19" s="782">
        <f>BM19</f>
        <v>33</v>
      </c>
      <c r="AL19" s="782">
        <f>BP19</f>
        <v>117</v>
      </c>
      <c r="AM19" s="237"/>
      <c r="AN19" s="1255"/>
      <c r="AO19" s="1221"/>
      <c r="AP19" s="1221"/>
      <c r="AQ19" s="1221"/>
      <c r="AR19" s="1221"/>
      <c r="AS19" s="1221"/>
      <c r="AT19" s="1221"/>
      <c r="AU19" s="1221"/>
      <c r="AV19" s="1221"/>
      <c r="AW19" s="1221"/>
      <c r="AX19" s="1221"/>
      <c r="AY19" s="1256"/>
      <c r="BF19" s="47"/>
      <c r="BG19" s="67" t="s">
        <v>626</v>
      </c>
      <c r="BH19" s="143">
        <f t="shared" si="0"/>
        <v>0.10580912863070539</v>
      </c>
      <c r="BI19" s="144">
        <f t="shared" si="1"/>
        <v>6.4315352697095429E-2</v>
      </c>
      <c r="BJ19" s="145">
        <f t="shared" si="2"/>
        <v>4.1493775933609957E-2</v>
      </c>
      <c r="BL19" s="67" t="s">
        <v>632</v>
      </c>
      <c r="BM19" s="167">
        <f t="shared" si="3"/>
        <v>33</v>
      </c>
      <c r="BN19" s="147">
        <f>+集計･資料!K18+集計･資料!L18</f>
        <v>20</v>
      </c>
      <c r="BO19" s="249">
        <f>+集計･資料!D18+集計･資料!E18</f>
        <v>13</v>
      </c>
      <c r="BP19" s="149">
        <f>+集計･資料!Q18</f>
        <v>117</v>
      </c>
    </row>
    <row r="20" spans="1:68">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9"/>
      <c r="AC20" s="611" t="s">
        <v>432</v>
      </c>
      <c r="AD20" s="780">
        <f>BJ16</f>
        <v>6.5173459077130347E-2</v>
      </c>
      <c r="AE20" s="780">
        <f>BI16</f>
        <v>0.31138430447962279</v>
      </c>
      <c r="AF20" s="799">
        <f>BH16</f>
        <v>0.37655776355675313</v>
      </c>
      <c r="AH20" s="784" t="s">
        <v>431</v>
      </c>
      <c r="AI20" s="782">
        <f>BO18</f>
        <v>146</v>
      </c>
      <c r="AJ20" s="782">
        <f>BN18</f>
        <v>427</v>
      </c>
      <c r="AK20" s="782">
        <f>BM18</f>
        <v>573</v>
      </c>
      <c r="AL20" s="782">
        <f>BP18</f>
        <v>732</v>
      </c>
      <c r="AM20" s="237"/>
      <c r="AN20" s="1255"/>
      <c r="AO20" s="1221"/>
      <c r="AP20" s="1221"/>
      <c r="AQ20" s="1221"/>
      <c r="AR20" s="1221"/>
      <c r="AS20" s="1221"/>
      <c r="AT20" s="1221"/>
      <c r="AU20" s="1221"/>
      <c r="AV20" s="1221"/>
      <c r="AW20" s="1221"/>
      <c r="AX20" s="1221"/>
      <c r="AY20" s="1256"/>
      <c r="BF20" s="47"/>
      <c r="BG20" s="67" t="s">
        <v>625</v>
      </c>
      <c r="BH20" s="143">
        <f t="shared" si="0"/>
        <v>0.25914935707220571</v>
      </c>
      <c r="BI20" s="144">
        <f t="shared" si="1"/>
        <v>0.19601055060995715</v>
      </c>
      <c r="BJ20" s="145">
        <f t="shared" si="2"/>
        <v>6.3138806462248592E-2</v>
      </c>
      <c r="BL20" s="67" t="s">
        <v>626</v>
      </c>
      <c r="BM20" s="167">
        <f t="shared" si="3"/>
        <v>51</v>
      </c>
      <c r="BN20" s="147">
        <f>+集計･資料!K20+集計･資料!L20</f>
        <v>31</v>
      </c>
      <c r="BO20" s="249">
        <f>+集計･資料!D20+集計･資料!E20</f>
        <v>20</v>
      </c>
      <c r="BP20" s="149">
        <f>+集計･資料!Q20</f>
        <v>482</v>
      </c>
    </row>
    <row r="21" spans="1:68">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9"/>
      <c r="AC21" s="784" t="s">
        <v>433</v>
      </c>
      <c r="AD21" s="780">
        <f>BJ15</f>
        <v>0.19981060606060605</v>
      </c>
      <c r="AE21" s="780">
        <f>BI15</f>
        <v>0.31392045454545453</v>
      </c>
      <c r="AF21" s="799">
        <f>BH15</f>
        <v>0.51373106060606055</v>
      </c>
      <c r="AH21" s="611" t="s">
        <v>432</v>
      </c>
      <c r="AI21" s="782">
        <f>BO17</f>
        <v>387</v>
      </c>
      <c r="AJ21" s="782">
        <f>BN17</f>
        <v>1849</v>
      </c>
      <c r="AK21" s="782">
        <f>BM17</f>
        <v>2236</v>
      </c>
      <c r="AL21" s="782">
        <f>BP17</f>
        <v>5938</v>
      </c>
      <c r="AM21" s="237"/>
      <c r="AN21" s="1255"/>
      <c r="AO21" s="1221"/>
      <c r="AP21" s="1221"/>
      <c r="AQ21" s="1221"/>
      <c r="AR21" s="1221"/>
      <c r="AS21" s="1221"/>
      <c r="AT21" s="1221"/>
      <c r="AU21" s="1221"/>
      <c r="AV21" s="1221"/>
      <c r="AW21" s="1221"/>
      <c r="AX21" s="1221"/>
      <c r="AY21" s="1256"/>
      <c r="BF21" s="47"/>
      <c r="BG21" s="67" t="s">
        <v>624</v>
      </c>
      <c r="BH21" s="143">
        <f t="shared" si="0"/>
        <v>0.20884520884520885</v>
      </c>
      <c r="BI21" s="144">
        <f t="shared" si="1"/>
        <v>6.8181818181818177E-2</v>
      </c>
      <c r="BJ21" s="145">
        <f t="shared" si="2"/>
        <v>0.14066339066339067</v>
      </c>
      <c r="BL21" s="67" t="s">
        <v>625</v>
      </c>
      <c r="BM21" s="167">
        <f t="shared" si="3"/>
        <v>1572</v>
      </c>
      <c r="BN21" s="147">
        <f>+集計･資料!K22+集計･資料!L22</f>
        <v>1189</v>
      </c>
      <c r="BO21" s="249">
        <f>+集計･資料!D22+集計･資料!E22</f>
        <v>383</v>
      </c>
      <c r="BP21" s="149">
        <f>+集計･資料!Q22</f>
        <v>6066</v>
      </c>
    </row>
    <row r="22" spans="1:68">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9"/>
      <c r="AC22" s="784" t="s">
        <v>434</v>
      </c>
      <c r="AD22" s="780">
        <f>BJ14</f>
        <v>0.10774936560609018</v>
      </c>
      <c r="AE22" s="780">
        <f>BI14</f>
        <v>0.19324614483700955</v>
      </c>
      <c r="AF22" s="799">
        <f>BH14</f>
        <v>0.30099551044309975</v>
      </c>
      <c r="AH22" s="784" t="s">
        <v>433</v>
      </c>
      <c r="AI22" s="782">
        <f>BO16</f>
        <v>422</v>
      </c>
      <c r="AJ22" s="782">
        <f>BN16</f>
        <v>663</v>
      </c>
      <c r="AK22" s="782">
        <f>BM16</f>
        <v>1085</v>
      </c>
      <c r="AL22" s="782">
        <f>BP16</f>
        <v>2112</v>
      </c>
      <c r="AM22" s="237"/>
      <c r="AN22" s="1255"/>
      <c r="AO22" s="1221"/>
      <c r="AP22" s="1221"/>
      <c r="AQ22" s="1221"/>
      <c r="AR22" s="1221"/>
      <c r="AS22" s="1221"/>
      <c r="AT22" s="1221"/>
      <c r="AU22" s="1221"/>
      <c r="AV22" s="1221"/>
      <c r="AW22" s="1221"/>
      <c r="AX22" s="1221"/>
      <c r="AY22" s="1256"/>
      <c r="BF22" s="47"/>
      <c r="BG22" s="67" t="s">
        <v>623</v>
      </c>
      <c r="BH22" s="143">
        <f t="shared" si="0"/>
        <v>7.3059360730593603E-2</v>
      </c>
      <c r="BI22" s="144">
        <f t="shared" si="1"/>
        <v>5.9360730593607303E-2</v>
      </c>
      <c r="BJ22" s="145">
        <f t="shared" si="2"/>
        <v>1.3698630136986301E-2</v>
      </c>
      <c r="BL22" s="67" t="s">
        <v>624</v>
      </c>
      <c r="BM22" s="167">
        <f t="shared" si="3"/>
        <v>680</v>
      </c>
      <c r="BN22" s="147">
        <f>+集計･資料!K24+集計･資料!L24</f>
        <v>222</v>
      </c>
      <c r="BO22" s="249">
        <f>+集計･資料!D24+集計･資料!E24</f>
        <v>458</v>
      </c>
      <c r="BP22" s="149">
        <f>+集計･資料!Q24</f>
        <v>3256</v>
      </c>
    </row>
    <row r="23" spans="1:68">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9"/>
      <c r="AC23" s="784" t="s">
        <v>435</v>
      </c>
      <c r="AD23" s="780">
        <f>BJ13</f>
        <v>0.1583043550256665</v>
      </c>
      <c r="AE23" s="780">
        <f>BI13</f>
        <v>0.2770326212949164</v>
      </c>
      <c r="AF23" s="799">
        <f>BH13</f>
        <v>0.43533697632058288</v>
      </c>
      <c r="AH23" s="611" t="s">
        <v>434</v>
      </c>
      <c r="AI23" s="782">
        <f>BO15</f>
        <v>552</v>
      </c>
      <c r="AJ23" s="782">
        <f>BN15</f>
        <v>990</v>
      </c>
      <c r="AK23" s="782">
        <f>BM15</f>
        <v>1542</v>
      </c>
      <c r="AL23" s="782">
        <f>BP15</f>
        <v>5123</v>
      </c>
      <c r="AM23" s="237"/>
      <c r="AN23" s="1255"/>
      <c r="AO23" s="1221"/>
      <c r="AP23" s="1221"/>
      <c r="AQ23" s="1221"/>
      <c r="AR23" s="1221"/>
      <c r="AS23" s="1221"/>
      <c r="AT23" s="1221"/>
      <c r="AU23" s="1221"/>
      <c r="AV23" s="1221"/>
      <c r="AW23" s="1221"/>
      <c r="AX23" s="1221"/>
      <c r="AY23" s="1256"/>
      <c r="BF23" s="47"/>
      <c r="BG23" s="67" t="s">
        <v>633</v>
      </c>
      <c r="BH23" s="143">
        <f t="shared" si="0"/>
        <v>0.24645973394364182</v>
      </c>
      <c r="BI23" s="144">
        <f t="shared" si="1"/>
        <v>0.17980260334716064</v>
      </c>
      <c r="BJ23" s="145">
        <f t="shared" si="2"/>
        <v>6.6657130596481193E-2</v>
      </c>
      <c r="BL23" s="67" t="s">
        <v>623</v>
      </c>
      <c r="BM23" s="167">
        <f t="shared" si="3"/>
        <v>48</v>
      </c>
      <c r="BN23" s="147">
        <f>+集計･資料!K26+集計･資料!L26</f>
        <v>39</v>
      </c>
      <c r="BO23" s="249">
        <f>+集計･資料!D26+集計･資料!E26</f>
        <v>9</v>
      </c>
      <c r="BP23" s="149">
        <f>+集計･資料!Q26</f>
        <v>657</v>
      </c>
    </row>
    <row r="24" spans="1:68"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9"/>
      <c r="AC24" s="611" t="s">
        <v>74</v>
      </c>
      <c r="AD24" s="780" t="e">
        <f>BJ12</f>
        <v>#DIV/0!</v>
      </c>
      <c r="AE24" s="780" t="e">
        <f>BI12</f>
        <v>#DIV/0!</v>
      </c>
      <c r="AF24" s="780" t="e">
        <f>BH12</f>
        <v>#DIV/0!</v>
      </c>
      <c r="AH24" s="784" t="s">
        <v>435</v>
      </c>
      <c r="AI24" s="782">
        <f>BO14</f>
        <v>956</v>
      </c>
      <c r="AJ24" s="782">
        <f>BN14</f>
        <v>1673</v>
      </c>
      <c r="AK24" s="782">
        <f>BM14</f>
        <v>2629</v>
      </c>
      <c r="AL24" s="782">
        <f>BP14</f>
        <v>6039</v>
      </c>
      <c r="AM24" s="237"/>
      <c r="AN24" s="1257"/>
      <c r="AO24" s="1258"/>
      <c r="AP24" s="1258"/>
      <c r="AQ24" s="1258"/>
      <c r="AR24" s="1258"/>
      <c r="AS24" s="1258"/>
      <c r="AT24" s="1258"/>
      <c r="AU24" s="1258"/>
      <c r="AV24" s="1258"/>
      <c r="AW24" s="1258"/>
      <c r="AX24" s="1258"/>
      <c r="AY24" s="1259"/>
      <c r="BF24" s="47"/>
      <c r="BG24" s="75" t="s">
        <v>634</v>
      </c>
      <c r="BH24" s="150">
        <f t="shared" si="0"/>
        <v>8.4785819793205319E-2</v>
      </c>
      <c r="BI24" s="151">
        <f t="shared" si="1"/>
        <v>4.6676514032496307E-2</v>
      </c>
      <c r="BJ24" s="152">
        <f t="shared" si="2"/>
        <v>3.8109305760709013E-2</v>
      </c>
      <c r="BL24" s="67" t="s">
        <v>633</v>
      </c>
      <c r="BM24" s="167">
        <f t="shared" si="3"/>
        <v>1723</v>
      </c>
      <c r="BN24" s="147">
        <f>+集計･資料!K28+集計･資料!L28</f>
        <v>1257</v>
      </c>
      <c r="BO24" s="249">
        <f>+集計･資料!D28+集計･資料!E28</f>
        <v>466</v>
      </c>
      <c r="BP24" s="149">
        <f>+集計･資料!Q28</f>
        <v>6991</v>
      </c>
    </row>
    <row r="25" spans="1:68" ht="12.75" thickBot="1">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9"/>
      <c r="AH25" s="611" t="s">
        <v>74</v>
      </c>
      <c r="AI25" s="782">
        <f>BO13</f>
        <v>0</v>
      </c>
      <c r="AJ25" s="782">
        <f>BN13</f>
        <v>0</v>
      </c>
      <c r="AK25" s="782">
        <f>BM13</f>
        <v>0</v>
      </c>
      <c r="AL25" s="782">
        <f>BP13</f>
        <v>0</v>
      </c>
      <c r="AM25" s="237"/>
      <c r="BF25" s="47"/>
      <c r="BL25" s="68" t="s">
        <v>634</v>
      </c>
      <c r="BM25" s="172">
        <f t="shared" si="3"/>
        <v>287</v>
      </c>
      <c r="BN25" s="154">
        <f>+集計･資料!K30+集計･資料!L30</f>
        <v>158</v>
      </c>
      <c r="BO25" s="250">
        <f>+集計･資料!D30+集計･資料!E30</f>
        <v>129</v>
      </c>
      <c r="BP25" s="212">
        <f>+集計･資料!Q30</f>
        <v>3385</v>
      </c>
    </row>
    <row r="26" spans="1:68" ht="13.5" thickTop="1" thickBot="1">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9"/>
      <c r="AH26" s="610" t="s">
        <v>150</v>
      </c>
      <c r="AI26" s="782">
        <f>SUM(AI13:AI25)</f>
        <v>3941</v>
      </c>
      <c r="AJ26" s="782">
        <f>SUM(AJ13:AJ25)</f>
        <v>8518</v>
      </c>
      <c r="AK26" s="782">
        <f>SUM(AK13:AK25)</f>
        <v>12459</v>
      </c>
      <c r="AL26" s="782">
        <f>SUM(AL13:AL25)</f>
        <v>40898</v>
      </c>
      <c r="AM26" s="237"/>
      <c r="BF26" s="47"/>
      <c r="BL26" s="111" t="s">
        <v>150</v>
      </c>
      <c r="BM26" s="231">
        <f>+BN26+BO26</f>
        <v>12459</v>
      </c>
      <c r="BN26" s="175">
        <f>SUM(BN13:BN25)</f>
        <v>8518</v>
      </c>
      <c r="BO26" s="251">
        <f>SUM(BO13:BO25)</f>
        <v>3941</v>
      </c>
      <c r="BP26" s="162">
        <f>+集計･資料!Q32</f>
        <v>40898</v>
      </c>
    </row>
    <row r="27" spans="1:68">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9"/>
      <c r="AI27" s="193"/>
      <c r="AJ27" s="193"/>
      <c r="BF27" s="47"/>
      <c r="BN27" s="193"/>
      <c r="BO27" s="193"/>
    </row>
    <row r="28" spans="1:68">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9"/>
      <c r="AC28" s="115" t="s">
        <v>91</v>
      </c>
      <c r="AH28" s="115" t="s">
        <v>91</v>
      </c>
      <c r="AI28" s="237"/>
      <c r="AJ28" s="237"/>
      <c r="BF28" s="47"/>
      <c r="BG28" s="115" t="s">
        <v>91</v>
      </c>
      <c r="BL28" s="115" t="s">
        <v>91</v>
      </c>
      <c r="BN28" s="237"/>
      <c r="BO28" s="237"/>
    </row>
    <row r="29" spans="1:68" ht="12.75" thickBot="1">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9"/>
      <c r="BF29" s="47"/>
    </row>
    <row r="30" spans="1:68" ht="12.75"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9"/>
      <c r="AC30" s="610" t="s">
        <v>646</v>
      </c>
      <c r="AD30" s="610" t="s">
        <v>650</v>
      </c>
      <c r="AE30" s="610" t="s">
        <v>651</v>
      </c>
      <c r="AF30" s="610" t="s">
        <v>227</v>
      </c>
      <c r="AH30" s="1264" t="s">
        <v>646</v>
      </c>
      <c r="AI30" s="1261" t="s">
        <v>579</v>
      </c>
      <c r="AJ30" s="1262"/>
      <c r="AK30" s="1263"/>
      <c r="AL30" s="1264" t="s">
        <v>226</v>
      </c>
      <c r="AM30" s="630"/>
      <c r="BF30" s="47"/>
      <c r="BG30" s="207" t="s">
        <v>646</v>
      </c>
      <c r="BH30" s="117" t="s">
        <v>227</v>
      </c>
      <c r="BI30" s="118" t="s">
        <v>651</v>
      </c>
      <c r="BJ30" s="119" t="s">
        <v>650</v>
      </c>
      <c r="BL30" s="1265" t="s">
        <v>646</v>
      </c>
      <c r="BM30" s="1267" t="s">
        <v>579</v>
      </c>
      <c r="BN30" s="1268"/>
      <c r="BO30" s="1269"/>
      <c r="BP30" s="1265" t="s">
        <v>226</v>
      </c>
    </row>
    <row r="31" spans="1:68" ht="12.75" thickBot="1">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9"/>
      <c r="AC31" s="613" t="s">
        <v>436</v>
      </c>
      <c r="AD31" s="780">
        <f>BJ36</f>
        <v>5.2966101694915252E-2</v>
      </c>
      <c r="AE31" s="780">
        <f>BI36</f>
        <v>0.23305084745762711</v>
      </c>
      <c r="AF31" s="780">
        <f>BH36</f>
        <v>0.28601694915254239</v>
      </c>
      <c r="AH31" s="1264"/>
      <c r="AI31" s="610" t="s">
        <v>650</v>
      </c>
      <c r="AJ31" s="610" t="s">
        <v>651</v>
      </c>
      <c r="AK31" s="610" t="s">
        <v>227</v>
      </c>
      <c r="AL31" s="1264"/>
      <c r="AM31" s="630"/>
      <c r="BF31" s="47"/>
      <c r="BG31" s="253" t="s">
        <v>139</v>
      </c>
      <c r="BH31" s="222">
        <f t="shared" ref="BH31:BJ36" si="4">+BM32/$BP32</f>
        <v>0.33413876423886779</v>
      </c>
      <c r="BI31" s="223">
        <f t="shared" si="4"/>
        <v>0.21791015336061936</v>
      </c>
      <c r="BJ31" s="239">
        <f t="shared" si="4"/>
        <v>0.11622861087824843</v>
      </c>
      <c r="BL31" s="1266"/>
      <c r="BM31" s="194" t="s">
        <v>227</v>
      </c>
      <c r="BN31" s="242" t="s">
        <v>651</v>
      </c>
      <c r="BO31" s="252" t="s">
        <v>650</v>
      </c>
      <c r="BP31" s="1266"/>
    </row>
    <row r="32" spans="1:68">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9"/>
      <c r="AC32" s="613" t="s">
        <v>437</v>
      </c>
      <c r="AD32" s="780">
        <f>BJ35</f>
        <v>4.7424972211930344E-2</v>
      </c>
      <c r="AE32" s="780">
        <f>BI35</f>
        <v>0.18080770655798445</v>
      </c>
      <c r="AF32" s="780">
        <f>BH35</f>
        <v>0.22823267876991479</v>
      </c>
      <c r="AH32" s="613" t="s">
        <v>436</v>
      </c>
      <c r="AI32" s="782">
        <f>BO37</f>
        <v>25</v>
      </c>
      <c r="AJ32" s="782">
        <f>BN37</f>
        <v>110</v>
      </c>
      <c r="AK32" s="782">
        <f>BM37</f>
        <v>135</v>
      </c>
      <c r="AL32" s="782">
        <f>BP37</f>
        <v>472</v>
      </c>
      <c r="AM32" s="237"/>
      <c r="BF32" s="47"/>
      <c r="BG32" s="255" t="s">
        <v>554</v>
      </c>
      <c r="BH32" s="143">
        <f t="shared" si="4"/>
        <v>0.29397506925207756</v>
      </c>
      <c r="BI32" s="144">
        <f t="shared" si="4"/>
        <v>0.21433518005540167</v>
      </c>
      <c r="BJ32" s="145">
        <f t="shared" si="4"/>
        <v>7.9639889196675903E-2</v>
      </c>
      <c r="BL32" s="254" t="s">
        <v>139</v>
      </c>
      <c r="BM32" s="136">
        <f t="shared" ref="BM32:BM37" si="5">+BN32+BO32</f>
        <v>6776</v>
      </c>
      <c r="BN32" s="137">
        <f>+集計･資料!K71+集計･資料!L71</f>
        <v>4419</v>
      </c>
      <c r="BO32" s="164">
        <f>+集計･資料!D71+集計･資料!E71</f>
        <v>2357</v>
      </c>
      <c r="BP32" s="210">
        <f>+集計･資料!Q71</f>
        <v>20279</v>
      </c>
    </row>
    <row r="33" spans="1:68">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9"/>
      <c r="AC33" s="613" t="s">
        <v>438</v>
      </c>
      <c r="AD33" s="780">
        <f>BJ34</f>
        <v>7.4916387959866215E-2</v>
      </c>
      <c r="AE33" s="780">
        <f>BI34</f>
        <v>0.18581939799331104</v>
      </c>
      <c r="AF33" s="780">
        <f>BH34</f>
        <v>0.26073578595317726</v>
      </c>
      <c r="AH33" s="613" t="s">
        <v>437</v>
      </c>
      <c r="AI33" s="782">
        <f>BO36</f>
        <v>128</v>
      </c>
      <c r="AJ33" s="782">
        <f>BN36</f>
        <v>488</v>
      </c>
      <c r="AK33" s="782">
        <f>BM36</f>
        <v>616</v>
      </c>
      <c r="AL33" s="782">
        <f>BP36</f>
        <v>2699</v>
      </c>
      <c r="AM33" s="237"/>
      <c r="BF33" s="47"/>
      <c r="BG33" s="255" t="s">
        <v>555</v>
      </c>
      <c r="BH33" s="143">
        <f t="shared" si="4"/>
        <v>0.30617107457707887</v>
      </c>
      <c r="BI33" s="144">
        <f t="shared" si="4"/>
        <v>0.20824398379795092</v>
      </c>
      <c r="BJ33" s="145">
        <f t="shared" si="4"/>
        <v>9.7927090779127951E-2</v>
      </c>
      <c r="BL33" s="166" t="s">
        <v>554</v>
      </c>
      <c r="BM33" s="167">
        <f t="shared" si="5"/>
        <v>1698</v>
      </c>
      <c r="BN33" s="147">
        <f>+集計･資料!K73+集計･資料!L73</f>
        <v>1238</v>
      </c>
      <c r="BO33" s="168">
        <f>+集計･資料!D73+集計･資料!E73</f>
        <v>460</v>
      </c>
      <c r="BP33" s="211">
        <f>+集計･資料!Q73</f>
        <v>5776</v>
      </c>
    </row>
    <row r="34" spans="1:68">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9"/>
      <c r="AC34" s="613" t="s">
        <v>439</v>
      </c>
      <c r="AD34" s="780">
        <f>BJ33</f>
        <v>9.7927090779127951E-2</v>
      </c>
      <c r="AE34" s="780">
        <f>BI33</f>
        <v>0.20824398379795092</v>
      </c>
      <c r="AF34" s="799">
        <f>BH33</f>
        <v>0.30617107457707887</v>
      </c>
      <c r="AH34" s="613" t="s">
        <v>438</v>
      </c>
      <c r="AI34" s="782">
        <f>BO35</f>
        <v>560</v>
      </c>
      <c r="AJ34" s="782">
        <f>BN35</f>
        <v>1389</v>
      </c>
      <c r="AK34" s="782">
        <f>BM35</f>
        <v>1949</v>
      </c>
      <c r="AL34" s="782">
        <f>BP35</f>
        <v>7475</v>
      </c>
      <c r="AM34" s="237"/>
      <c r="BF34" s="47"/>
      <c r="BG34" s="255" t="s">
        <v>556</v>
      </c>
      <c r="BH34" s="143">
        <f t="shared" si="4"/>
        <v>0.26073578595317726</v>
      </c>
      <c r="BI34" s="144">
        <f t="shared" si="4"/>
        <v>0.18581939799331104</v>
      </c>
      <c r="BJ34" s="145">
        <f t="shared" si="4"/>
        <v>7.4916387959866215E-2</v>
      </c>
      <c r="BL34" s="166" t="s">
        <v>555</v>
      </c>
      <c r="BM34" s="167">
        <f t="shared" si="5"/>
        <v>1285</v>
      </c>
      <c r="BN34" s="147">
        <f>+集計･資料!K75+集計･資料!L75</f>
        <v>874</v>
      </c>
      <c r="BO34" s="168">
        <f>+集計･資料!D75+集計･資料!E75</f>
        <v>411</v>
      </c>
      <c r="BP34" s="211">
        <f>+集計･資料!Q75</f>
        <v>4197</v>
      </c>
    </row>
    <row r="35" spans="1:68">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9"/>
      <c r="AC35" s="613" t="s">
        <v>440</v>
      </c>
      <c r="AD35" s="780">
        <f>BJ32</f>
        <v>7.9639889196675903E-2</v>
      </c>
      <c r="AE35" s="780">
        <f>BI32</f>
        <v>0.21433518005540167</v>
      </c>
      <c r="AF35" s="799">
        <f>BH32</f>
        <v>0.29397506925207756</v>
      </c>
      <c r="AH35" s="613" t="s">
        <v>439</v>
      </c>
      <c r="AI35" s="782">
        <f>BO34</f>
        <v>411</v>
      </c>
      <c r="AJ35" s="782">
        <f>BN34</f>
        <v>874</v>
      </c>
      <c r="AK35" s="782">
        <f>BM34</f>
        <v>1285</v>
      </c>
      <c r="AL35" s="782">
        <f>BP34</f>
        <v>4197</v>
      </c>
      <c r="AM35" s="237"/>
      <c r="BF35" s="47"/>
      <c r="BG35" s="255" t="s">
        <v>557</v>
      </c>
      <c r="BH35" s="143">
        <f t="shared" si="4"/>
        <v>0.22823267876991479</v>
      </c>
      <c r="BI35" s="144">
        <f t="shared" si="4"/>
        <v>0.18080770655798445</v>
      </c>
      <c r="BJ35" s="145">
        <f t="shared" si="4"/>
        <v>4.7424972211930344E-2</v>
      </c>
      <c r="BL35" s="166" t="s">
        <v>556</v>
      </c>
      <c r="BM35" s="167">
        <f t="shared" si="5"/>
        <v>1949</v>
      </c>
      <c r="BN35" s="147">
        <f>+集計･資料!K77+集計･資料!L77</f>
        <v>1389</v>
      </c>
      <c r="BO35" s="168">
        <f>+集計･資料!D77+集計･資料!E77</f>
        <v>560</v>
      </c>
      <c r="BP35" s="211">
        <f>+集計･資料!Q77</f>
        <v>7475</v>
      </c>
    </row>
    <row r="36" spans="1:68" ht="12.75" thickBot="1">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9"/>
      <c r="AC36" s="613" t="s">
        <v>441</v>
      </c>
      <c r="AD36" s="780">
        <f>BJ31</f>
        <v>0.11622861087824843</v>
      </c>
      <c r="AE36" s="780">
        <f>BI31</f>
        <v>0.21791015336061936</v>
      </c>
      <c r="AF36" s="983">
        <f>BH31</f>
        <v>0.33413876423886779</v>
      </c>
      <c r="AH36" s="613" t="s">
        <v>440</v>
      </c>
      <c r="AI36" s="782">
        <f>BO33</f>
        <v>460</v>
      </c>
      <c r="AJ36" s="782">
        <f>BN33</f>
        <v>1238</v>
      </c>
      <c r="AK36" s="782">
        <f>BM33</f>
        <v>1698</v>
      </c>
      <c r="AL36" s="782">
        <f>BP33</f>
        <v>5776</v>
      </c>
      <c r="AM36" s="237"/>
      <c r="AN36" s="33"/>
      <c r="BF36" s="47"/>
      <c r="BG36" s="256" t="s">
        <v>558</v>
      </c>
      <c r="BH36" s="150">
        <f t="shared" si="4"/>
        <v>0.28601694915254239</v>
      </c>
      <c r="BI36" s="151">
        <f t="shared" si="4"/>
        <v>0.23305084745762711</v>
      </c>
      <c r="BJ36" s="152">
        <f t="shared" si="4"/>
        <v>5.2966101694915252E-2</v>
      </c>
      <c r="BL36" s="166" t="s">
        <v>557</v>
      </c>
      <c r="BM36" s="167">
        <f t="shared" si="5"/>
        <v>616</v>
      </c>
      <c r="BN36" s="147">
        <f>+集計･資料!K79+集計･資料!L79</f>
        <v>488</v>
      </c>
      <c r="BO36" s="168">
        <f>+集計･資料!D79+集計･資料!E79</f>
        <v>128</v>
      </c>
      <c r="BP36" s="211">
        <f>+集計･資料!Q79</f>
        <v>2699</v>
      </c>
    </row>
    <row r="37" spans="1:68" ht="12.75" thickBot="1">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9"/>
      <c r="AH37" s="613" t="s">
        <v>441</v>
      </c>
      <c r="AI37" s="782">
        <f>BO32</f>
        <v>2357</v>
      </c>
      <c r="AJ37" s="782">
        <f>BN32</f>
        <v>4419</v>
      </c>
      <c r="AK37" s="782">
        <f>BM32</f>
        <v>6776</v>
      </c>
      <c r="AL37" s="782">
        <f>BP32</f>
        <v>20279</v>
      </c>
      <c r="AM37" s="237"/>
      <c r="AN37" s="33"/>
      <c r="BF37" s="47"/>
      <c r="BL37" s="171" t="s">
        <v>558</v>
      </c>
      <c r="BM37" s="172">
        <f t="shared" si="5"/>
        <v>135</v>
      </c>
      <c r="BN37" s="154">
        <f>+集計･資料!K81+集計･資料!L81</f>
        <v>110</v>
      </c>
      <c r="BO37" s="173">
        <f>+集計･資料!D81+集計･資料!E81</f>
        <v>25</v>
      </c>
      <c r="BP37" s="212">
        <f>+集計･資料!Q81</f>
        <v>472</v>
      </c>
    </row>
    <row r="38" spans="1:68" ht="13.5" thickTop="1" thickBot="1">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9"/>
      <c r="AH38" s="610" t="s">
        <v>150</v>
      </c>
      <c r="AI38" s="782">
        <f>SUM(AI32:AI37)</f>
        <v>3941</v>
      </c>
      <c r="AJ38" s="782">
        <f>SUM(AJ32:AJ37)</f>
        <v>8518</v>
      </c>
      <c r="AK38" s="782">
        <f>SUM(AK32:AK37)</f>
        <v>12459</v>
      </c>
      <c r="AL38" s="782">
        <f>SUM(AL32:AL37)</f>
        <v>40898</v>
      </c>
      <c r="AM38" s="237"/>
      <c r="AN38" s="33"/>
      <c r="BF38" s="47"/>
      <c r="BL38" s="112" t="s">
        <v>150</v>
      </c>
      <c r="BM38" s="188">
        <f>SUM(BM32:BM37)</f>
        <v>12459</v>
      </c>
      <c r="BN38" s="175">
        <f>SUM(BN32:BN37)</f>
        <v>8518</v>
      </c>
      <c r="BO38" s="206">
        <f>SUM(BO32:BO37)</f>
        <v>3941</v>
      </c>
      <c r="BP38" s="213">
        <f>+集計･資料!Q83</f>
        <v>40898</v>
      </c>
    </row>
    <row r="39" spans="1:68">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9"/>
      <c r="AN39" s="33"/>
      <c r="BF39" s="47"/>
    </row>
    <row r="40" spans="1:68">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9"/>
      <c r="AN40" s="33"/>
      <c r="BF40" s="47"/>
    </row>
    <row r="41" spans="1:68">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9"/>
      <c r="AN41" s="33"/>
      <c r="BF41" s="47"/>
    </row>
    <row r="42" spans="1:68">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9"/>
      <c r="AN42" s="33"/>
      <c r="BF42" s="47"/>
    </row>
    <row r="43" spans="1:68">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9"/>
      <c r="AN43" s="33"/>
    </row>
    <row r="44" spans="1:68">
      <c r="A44" s="8"/>
      <c r="B44" s="9"/>
      <c r="C44" s="9"/>
      <c r="D44" s="9"/>
      <c r="E44" s="9"/>
      <c r="F44" s="9"/>
      <c r="G44" s="9"/>
      <c r="H44" s="9"/>
      <c r="I44" s="9"/>
      <c r="J44" s="9"/>
      <c r="K44" s="9"/>
      <c r="L44" s="9"/>
      <c r="M44" s="9"/>
      <c r="N44" s="9"/>
      <c r="O44" s="9"/>
      <c r="P44" s="9"/>
      <c r="Q44" s="9"/>
      <c r="R44" s="9"/>
      <c r="S44" s="9"/>
      <c r="T44" s="9"/>
      <c r="U44" s="9"/>
      <c r="V44" s="9"/>
      <c r="W44" s="9"/>
      <c r="X44" s="9"/>
      <c r="Y44" s="9"/>
      <c r="Z44" s="9"/>
      <c r="AA44" s="10"/>
      <c r="AB44" s="9"/>
      <c r="AN44" s="33"/>
    </row>
    <row r="45" spans="1:68">
      <c r="A45" s="8"/>
      <c r="B45" s="9"/>
      <c r="C45" s="9"/>
      <c r="D45" s="9"/>
      <c r="E45" s="9"/>
      <c r="F45" s="9"/>
      <c r="G45" s="9"/>
      <c r="H45" s="9"/>
      <c r="I45" s="9"/>
      <c r="J45" s="9"/>
      <c r="K45" s="9"/>
      <c r="L45" s="9"/>
      <c r="M45" s="9"/>
      <c r="N45" s="9"/>
      <c r="O45" s="9"/>
      <c r="P45" s="9"/>
      <c r="Q45" s="9"/>
      <c r="R45" s="9"/>
      <c r="S45" s="9"/>
      <c r="T45" s="9"/>
      <c r="U45" s="9"/>
      <c r="V45" s="9"/>
      <c r="W45" s="9"/>
      <c r="X45" s="9"/>
      <c r="Y45" s="9"/>
      <c r="Z45" s="9"/>
      <c r="AA45" s="10"/>
      <c r="AB45" s="9"/>
      <c r="AI45" s="237"/>
      <c r="AJ45" s="237"/>
      <c r="AN45" s="33"/>
      <c r="BN45" s="237"/>
      <c r="BO45" s="237"/>
    </row>
    <row r="46" spans="1:68">
      <c r="A46" s="8"/>
      <c r="B46" s="9"/>
      <c r="C46" s="9"/>
      <c r="D46" s="9"/>
      <c r="E46" s="9"/>
      <c r="F46" s="9"/>
      <c r="G46" s="9"/>
      <c r="H46" s="9"/>
      <c r="I46" s="9"/>
      <c r="J46" s="9"/>
      <c r="K46" s="9"/>
      <c r="L46" s="9"/>
      <c r="M46" s="9"/>
      <c r="N46" s="9"/>
      <c r="O46" s="9"/>
      <c r="P46" s="9"/>
      <c r="Q46" s="9"/>
      <c r="R46" s="9"/>
      <c r="S46" s="9"/>
      <c r="T46" s="9"/>
      <c r="U46" s="9"/>
      <c r="V46" s="9"/>
      <c r="W46" s="9"/>
      <c r="X46" s="9"/>
      <c r="Y46" s="9"/>
      <c r="Z46" s="9"/>
      <c r="AA46" s="10"/>
      <c r="AB46" s="9"/>
      <c r="AI46" s="237"/>
      <c r="AJ46" s="237"/>
      <c r="AN46" s="33"/>
      <c r="BN46" s="237"/>
      <c r="BO46" s="237"/>
    </row>
    <row r="47" spans="1:68">
      <c r="A47" s="8"/>
      <c r="B47" s="9"/>
      <c r="C47" s="9"/>
      <c r="D47" s="9"/>
      <c r="E47" s="9"/>
      <c r="F47" s="9"/>
      <c r="G47" s="9"/>
      <c r="H47" s="9"/>
      <c r="I47" s="9"/>
      <c r="J47" s="9"/>
      <c r="K47" s="9"/>
      <c r="L47" s="9"/>
      <c r="M47" s="9"/>
      <c r="N47" s="9"/>
      <c r="O47" s="9"/>
      <c r="P47" s="9"/>
      <c r="Q47" s="9"/>
      <c r="R47" s="9"/>
      <c r="S47" s="9"/>
      <c r="T47" s="9"/>
      <c r="U47" s="9"/>
      <c r="V47" s="9"/>
      <c r="W47" s="9"/>
      <c r="X47" s="9"/>
      <c r="Y47" s="9"/>
      <c r="Z47" s="9"/>
      <c r="AA47" s="10"/>
      <c r="AB47" s="9"/>
      <c r="AI47" s="237"/>
      <c r="AJ47" s="193"/>
      <c r="AN47" s="33"/>
      <c r="BN47" s="193"/>
      <c r="BO47" s="237"/>
    </row>
    <row r="48" spans="1:68">
      <c r="A48" s="8"/>
      <c r="B48" s="9"/>
      <c r="C48" s="9"/>
      <c r="D48" s="9"/>
      <c r="E48" s="9"/>
      <c r="F48" s="9"/>
      <c r="G48" s="9"/>
      <c r="H48" s="9"/>
      <c r="I48" s="9"/>
      <c r="J48" s="9"/>
      <c r="K48" s="9"/>
      <c r="L48" s="9"/>
      <c r="M48" s="9"/>
      <c r="N48" s="9"/>
      <c r="O48" s="9"/>
      <c r="P48" s="9"/>
      <c r="Q48" s="9"/>
      <c r="R48" s="9"/>
      <c r="S48" s="9"/>
      <c r="T48" s="9"/>
      <c r="U48" s="9"/>
      <c r="V48" s="9"/>
      <c r="W48" s="9"/>
      <c r="X48" s="9"/>
      <c r="Y48" s="9"/>
      <c r="Z48" s="9"/>
      <c r="AA48" s="10"/>
      <c r="AB48" s="9"/>
      <c r="AI48" s="237"/>
      <c r="AJ48" s="193"/>
      <c r="AN48" s="33"/>
      <c r="BN48" s="193"/>
      <c r="BO48" s="237"/>
    </row>
    <row r="49" spans="1:67">
      <c r="A49" s="8"/>
      <c r="B49" s="9"/>
      <c r="C49" s="9"/>
      <c r="D49" s="9"/>
      <c r="E49" s="9"/>
      <c r="F49" s="9"/>
      <c r="G49" s="9"/>
      <c r="H49" s="9"/>
      <c r="I49" s="9"/>
      <c r="J49" s="9"/>
      <c r="K49" s="9"/>
      <c r="L49" s="9"/>
      <c r="M49" s="9"/>
      <c r="N49" s="9"/>
      <c r="O49" s="9"/>
      <c r="P49" s="9"/>
      <c r="Q49" s="9"/>
      <c r="R49" s="9"/>
      <c r="S49" s="9"/>
      <c r="T49" s="9"/>
      <c r="U49" s="9"/>
      <c r="V49" s="9"/>
      <c r="W49" s="9"/>
      <c r="X49" s="9"/>
      <c r="Y49" s="9"/>
      <c r="Z49" s="9"/>
      <c r="AA49" s="10"/>
      <c r="AB49" s="9"/>
      <c r="AI49" s="237"/>
      <c r="AN49" s="33"/>
      <c r="BO49" s="237"/>
    </row>
    <row r="50" spans="1:67">
      <c r="A50" s="8"/>
      <c r="B50" s="9"/>
      <c r="C50" s="9"/>
      <c r="D50" s="9"/>
      <c r="E50" s="9"/>
      <c r="F50" s="9"/>
      <c r="G50" s="9"/>
      <c r="H50" s="9"/>
      <c r="I50" s="9"/>
      <c r="J50" s="9"/>
      <c r="K50" s="9"/>
      <c r="L50" s="9"/>
      <c r="M50" s="9"/>
      <c r="N50" s="9"/>
      <c r="O50" s="9"/>
      <c r="P50" s="9"/>
      <c r="Q50" s="9"/>
      <c r="R50" s="9"/>
      <c r="S50" s="9"/>
      <c r="T50" s="9"/>
      <c r="U50" s="9"/>
      <c r="V50" s="9"/>
      <c r="W50" s="9"/>
      <c r="X50" s="9"/>
      <c r="Y50" s="9"/>
      <c r="Z50" s="9"/>
      <c r="AA50" s="10"/>
      <c r="AB50" s="9"/>
      <c r="AN50" s="33"/>
    </row>
    <row r="51" spans="1:67">
      <c r="A51" s="8"/>
      <c r="B51" s="9"/>
      <c r="C51" s="9"/>
      <c r="D51" s="9"/>
      <c r="E51" s="9"/>
      <c r="F51" s="9"/>
      <c r="G51" s="9"/>
      <c r="H51" s="9"/>
      <c r="I51" s="9"/>
      <c r="J51" s="9"/>
      <c r="K51" s="9"/>
      <c r="L51" s="9"/>
      <c r="M51" s="9"/>
      <c r="N51" s="9"/>
      <c r="O51" s="9"/>
      <c r="P51" s="9"/>
      <c r="Q51" s="9"/>
      <c r="R51" s="9"/>
      <c r="S51" s="9"/>
      <c r="T51" s="9"/>
      <c r="U51" s="9"/>
      <c r="V51" s="9"/>
      <c r="W51" s="9"/>
      <c r="X51" s="9"/>
      <c r="Y51" s="9"/>
      <c r="Z51" s="9"/>
      <c r="AA51" s="10"/>
      <c r="AB51" s="9"/>
      <c r="AN51" s="33"/>
    </row>
    <row r="52" spans="1:67">
      <c r="A52" s="8"/>
      <c r="B52" s="9"/>
      <c r="C52" s="9"/>
      <c r="D52" s="9"/>
      <c r="E52" s="9"/>
      <c r="F52" s="9"/>
      <c r="G52" s="9"/>
      <c r="H52" s="9"/>
      <c r="I52" s="9"/>
      <c r="J52" s="9"/>
      <c r="K52" s="9"/>
      <c r="L52" s="9"/>
      <c r="M52" s="9"/>
      <c r="N52" s="9"/>
      <c r="O52" s="9"/>
      <c r="P52" s="9"/>
      <c r="Q52" s="9"/>
      <c r="R52" s="9"/>
      <c r="S52" s="9"/>
      <c r="T52" s="9"/>
      <c r="U52" s="9"/>
      <c r="V52" s="9"/>
      <c r="W52" s="9"/>
      <c r="X52" s="9"/>
      <c r="Y52" s="9"/>
      <c r="Z52" s="9"/>
      <c r="AA52" s="10"/>
      <c r="AB52" s="9"/>
      <c r="AN52" s="33"/>
    </row>
    <row r="53" spans="1:67">
      <c r="A53" s="8"/>
      <c r="B53" s="9"/>
      <c r="C53" s="9"/>
      <c r="D53" s="9"/>
      <c r="E53" s="9"/>
      <c r="F53" s="9"/>
      <c r="G53" s="9"/>
      <c r="H53" s="9"/>
      <c r="I53" s="9"/>
      <c r="J53" s="9"/>
      <c r="K53" s="9"/>
      <c r="L53" s="9"/>
      <c r="M53" s="9"/>
      <c r="N53" s="9"/>
      <c r="O53" s="9"/>
      <c r="P53" s="9"/>
      <c r="Q53" s="9"/>
      <c r="R53" s="9"/>
      <c r="S53" s="9"/>
      <c r="T53" s="9"/>
      <c r="U53" s="9"/>
      <c r="V53" s="9"/>
      <c r="W53" s="9"/>
      <c r="X53" s="9"/>
      <c r="Y53" s="9"/>
      <c r="Z53" s="9"/>
      <c r="AA53" s="10"/>
      <c r="AB53" s="9"/>
      <c r="AN53" s="33"/>
    </row>
    <row r="54" spans="1:67">
      <c r="A54" s="8"/>
      <c r="B54" s="9"/>
      <c r="C54" s="9"/>
      <c r="D54" s="9"/>
      <c r="E54" s="9"/>
      <c r="F54" s="9"/>
      <c r="G54" s="9"/>
      <c r="H54" s="9"/>
      <c r="I54" s="9"/>
      <c r="J54" s="9"/>
      <c r="K54" s="9"/>
      <c r="L54" s="9"/>
      <c r="M54" s="9"/>
      <c r="N54" s="9"/>
      <c r="O54" s="9"/>
      <c r="P54" s="9"/>
      <c r="Q54" s="9"/>
      <c r="R54" s="9"/>
      <c r="S54" s="9"/>
      <c r="T54" s="9"/>
      <c r="U54" s="9"/>
      <c r="V54" s="9"/>
      <c r="W54" s="9"/>
      <c r="X54" s="9"/>
      <c r="Y54" s="9"/>
      <c r="Z54" s="9"/>
      <c r="AA54" s="10"/>
      <c r="AB54" s="9"/>
      <c r="AN54" s="33"/>
    </row>
    <row r="55" spans="1:67">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9"/>
    </row>
  </sheetData>
  <mergeCells count="21">
    <mergeCell ref="AH30:AH31"/>
    <mergeCell ref="AN12:AY24"/>
    <mergeCell ref="B5:M17"/>
    <mergeCell ref="V1:AA1"/>
    <mergeCell ref="BP30:BP31"/>
    <mergeCell ref="BM30:BO30"/>
    <mergeCell ref="BM5:BO5"/>
    <mergeCell ref="BL30:BL31"/>
    <mergeCell ref="BP5:BP6"/>
    <mergeCell ref="AI30:AK30"/>
    <mergeCell ref="BL11:BL12"/>
    <mergeCell ref="BM11:BO11"/>
    <mergeCell ref="AL30:AL31"/>
    <mergeCell ref="AL5:AL6"/>
    <mergeCell ref="BP11:BP12"/>
    <mergeCell ref="AH11:AH12"/>
    <mergeCell ref="AI11:AK11"/>
    <mergeCell ref="AL11:AL12"/>
    <mergeCell ref="AH5:AH6"/>
    <mergeCell ref="AI5:AK5"/>
    <mergeCell ref="BL5:BL6"/>
  </mergeCells>
  <phoneticPr fontId="5"/>
  <conditionalFormatting sqref="AF12:AF23">
    <cfRule type="top10" dxfId="54"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1" manualBreakCount="1">
    <brk id="2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業種リスト!$A$2:$A$14</xm:f>
          </x14:formula1>
          <xm:sqref>AP6:AR6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theme="9" tint="0.59999389629810485"/>
  </sheetPr>
  <dimension ref="A1:BL55"/>
  <sheetViews>
    <sheetView showGridLines="0" view="pageBreakPreview" topLeftCell="A33" zoomScale="115" zoomScaleNormal="100" zoomScaleSheetLayoutView="115" workbookViewId="0">
      <selection activeCell="B4" sqref="B4:M18"/>
    </sheetView>
  </sheetViews>
  <sheetFormatPr defaultColWidth="10.28515625" defaultRowHeight="12.75" customHeight="1"/>
  <cols>
    <col min="1" max="27" width="3.5703125" style="3" customWidth="1"/>
    <col min="28" max="28" width="1.42578125" style="3" customWidth="1"/>
    <col min="29" max="29" width="19.42578125" style="4" customWidth="1"/>
    <col min="30" max="31" width="8" style="4" customWidth="1"/>
    <col min="32" max="32" width="1.140625" style="4" customWidth="1"/>
    <col min="33" max="33" width="16.5703125" style="4" customWidth="1"/>
    <col min="34" max="35" width="8" style="4" customWidth="1"/>
    <col min="36" max="36" width="10.28515625" style="4" customWidth="1"/>
    <col min="37" max="37" width="8.28515625" style="115" customWidth="1"/>
    <col min="38" max="38" width="7.7109375" style="115" bestFit="1" customWidth="1"/>
    <col min="39" max="39" width="5.42578125" style="115" bestFit="1" customWidth="1"/>
    <col min="40" max="41" width="7.140625" style="115" bestFit="1" customWidth="1"/>
    <col min="42" max="42" width="8.28515625" style="115" bestFit="1" customWidth="1"/>
    <col min="43" max="43" width="53" style="115" customWidth="1"/>
    <col min="44" max="49" width="5.42578125" style="115" customWidth="1"/>
    <col min="50" max="54" width="10.28515625" style="47"/>
    <col min="55" max="55" width="1.42578125" style="3" customWidth="1"/>
    <col min="56" max="56" width="19.42578125" style="4" customWidth="1"/>
    <col min="57" max="58" width="8" style="4" customWidth="1"/>
    <col min="59" max="59" width="1.140625" style="4" customWidth="1"/>
    <col min="60" max="60" width="16.5703125" style="4" customWidth="1"/>
    <col min="61" max="62" width="8" style="4" customWidth="1"/>
    <col min="63" max="64" width="10.28515625" style="4" customWidth="1"/>
    <col min="65" max="16384" width="10.28515625" style="3"/>
  </cols>
  <sheetData>
    <row r="1" spans="1:64" ht="21.75" customHeight="1" thickBot="1">
      <c r="A1" s="1">
        <v>7</v>
      </c>
      <c r="B1" s="1"/>
      <c r="C1" s="2" t="s">
        <v>335</v>
      </c>
      <c r="D1" s="2"/>
      <c r="E1" s="2"/>
      <c r="F1" s="2"/>
      <c r="G1" s="2"/>
      <c r="H1" s="2"/>
      <c r="I1" s="2"/>
      <c r="J1" s="2"/>
      <c r="K1" s="2"/>
      <c r="L1" s="2"/>
      <c r="M1" s="2"/>
      <c r="N1" s="2"/>
      <c r="O1" s="2"/>
      <c r="P1" s="2"/>
      <c r="Q1" s="2"/>
      <c r="R1" s="2"/>
      <c r="S1" s="2"/>
      <c r="T1" s="2"/>
      <c r="U1" s="2"/>
      <c r="V1" s="1241" t="s">
        <v>320</v>
      </c>
      <c r="W1" s="1241"/>
      <c r="X1" s="1241"/>
      <c r="Y1" s="1241"/>
      <c r="Z1" s="1241"/>
      <c r="AA1" s="1241"/>
      <c r="AC1" s="4" t="s">
        <v>336</v>
      </c>
      <c r="BD1" s="4" t="s">
        <v>255</v>
      </c>
    </row>
    <row r="3" spans="1:64" ht="12.75" customHeight="1">
      <c r="AC3" s="4" t="s">
        <v>256</v>
      </c>
      <c r="AG3" s="4" t="s">
        <v>257</v>
      </c>
      <c r="AL3" s="115" t="s">
        <v>728</v>
      </c>
      <c r="BD3" s="4" t="s">
        <v>256</v>
      </c>
      <c r="BH3" s="4" t="s">
        <v>257</v>
      </c>
    </row>
    <row r="4" spans="1:64" ht="12.75" customHeight="1" thickBot="1">
      <c r="B4" s="1273" t="s">
        <v>884</v>
      </c>
      <c r="C4" s="1274"/>
      <c r="D4" s="1274"/>
      <c r="E4" s="1274"/>
      <c r="F4" s="1274"/>
      <c r="G4" s="1274"/>
      <c r="H4" s="1274"/>
      <c r="I4" s="1274"/>
      <c r="J4" s="1274"/>
      <c r="K4" s="1274"/>
      <c r="L4" s="1274"/>
      <c r="M4" s="1274"/>
      <c r="AL4" s="115" t="str">
        <f>CONCATENATE("障がい者を雇用している事業所は、全体で",TEXT(AD6,"0.0％"),"と前年調査(",TEXT(AY7,"0.0％"),")から",TEXT(ABS((AD6-AY7)*100),"0.0"),"ポイント",IF(AD6-AY7&gt;0,"増","減"),"となった。")</f>
        <v>障がい者を雇用している事業所は、全体で13.6%と前年調査(13.8%)から0.2ポイント減となった。</v>
      </c>
    </row>
    <row r="5" spans="1:64" ht="12.75" customHeight="1" thickBot="1">
      <c r="B5" s="1274"/>
      <c r="C5" s="1274"/>
      <c r="D5" s="1274"/>
      <c r="E5" s="1274"/>
      <c r="F5" s="1274"/>
      <c r="G5" s="1274"/>
      <c r="H5" s="1274"/>
      <c r="I5" s="1274"/>
      <c r="J5" s="1274"/>
      <c r="K5" s="1274"/>
      <c r="L5" s="1274"/>
      <c r="M5" s="1274"/>
      <c r="O5" s="5"/>
      <c r="P5" s="6"/>
      <c r="Q5" s="6"/>
      <c r="R5" s="6"/>
      <c r="S5" s="6"/>
      <c r="T5" s="6"/>
      <c r="U5" s="6"/>
      <c r="V5" s="6"/>
      <c r="W5" s="6"/>
      <c r="X5" s="6"/>
      <c r="Y5" s="6"/>
      <c r="Z5" s="6"/>
      <c r="AA5" s="7"/>
      <c r="AC5" s="620"/>
      <c r="AD5" s="620" t="s">
        <v>75</v>
      </c>
      <c r="AE5" s="621" t="s">
        <v>76</v>
      </c>
      <c r="AG5" s="620"/>
      <c r="AH5" s="619" t="s">
        <v>75</v>
      </c>
      <c r="AI5" s="619" t="s">
        <v>76</v>
      </c>
      <c r="AJ5" s="619" t="s">
        <v>228</v>
      </c>
      <c r="AK5" s="630"/>
      <c r="AL5" s="115" t="s">
        <v>729</v>
      </c>
      <c r="AN5" s="1044" t="s">
        <v>772</v>
      </c>
      <c r="AO5" s="1044" t="s">
        <v>763</v>
      </c>
      <c r="AP5" s="1044" t="s">
        <v>764</v>
      </c>
      <c r="BD5" s="86"/>
      <c r="BE5" s="84" t="s">
        <v>75</v>
      </c>
      <c r="BF5" s="85" t="s">
        <v>76</v>
      </c>
      <c r="BH5" s="82"/>
      <c r="BI5" s="37" t="s">
        <v>75</v>
      </c>
      <c r="BJ5" s="38" t="s">
        <v>76</v>
      </c>
      <c r="BK5" s="46" t="s">
        <v>228</v>
      </c>
    </row>
    <row r="6" spans="1:64" ht="12.75" customHeight="1" thickBot="1">
      <c r="B6" s="1274"/>
      <c r="C6" s="1274"/>
      <c r="D6" s="1274"/>
      <c r="E6" s="1274"/>
      <c r="F6" s="1274"/>
      <c r="G6" s="1274"/>
      <c r="H6" s="1274"/>
      <c r="I6" s="1274"/>
      <c r="J6" s="1274"/>
      <c r="K6" s="1274"/>
      <c r="L6" s="1274"/>
      <c r="M6" s="1274"/>
      <c r="O6" s="8"/>
      <c r="P6" s="9"/>
      <c r="Q6" s="9"/>
      <c r="R6" s="9"/>
      <c r="S6" s="9"/>
      <c r="T6" s="9"/>
      <c r="U6" s="9"/>
      <c r="V6" s="9"/>
      <c r="W6" s="9"/>
      <c r="X6" s="9"/>
      <c r="Y6" s="9"/>
      <c r="Z6" s="9"/>
      <c r="AA6" s="10"/>
      <c r="AC6" s="619" t="s">
        <v>160</v>
      </c>
      <c r="AD6" s="1008">
        <f>BE6</f>
        <v>0.13615023474178403</v>
      </c>
      <c r="AE6" s="801">
        <f>BF6</f>
        <v>0.863849765258216</v>
      </c>
      <c r="AG6" s="619" t="s">
        <v>160</v>
      </c>
      <c r="AH6" s="802">
        <f>BI6</f>
        <v>174</v>
      </c>
      <c r="AI6" s="802">
        <f>BJ6</f>
        <v>1104</v>
      </c>
      <c r="AJ6" s="802">
        <f>BK6</f>
        <v>1278</v>
      </c>
      <c r="AK6" s="630"/>
      <c r="AL6" s="115" t="s">
        <v>774</v>
      </c>
      <c r="AN6" s="1044" t="s">
        <v>740</v>
      </c>
      <c r="AO6" s="1044" t="s">
        <v>739</v>
      </c>
      <c r="AP6" s="1044" t="s">
        <v>745</v>
      </c>
      <c r="AQ6" s="115" t="s">
        <v>773</v>
      </c>
      <c r="AY6" s="1045" t="s">
        <v>767</v>
      </c>
      <c r="BD6" s="83" t="s">
        <v>160</v>
      </c>
      <c r="BE6" s="93">
        <f>+BI6/$BK6</f>
        <v>0.13615023474178403</v>
      </c>
      <c r="BF6" s="94">
        <f>+BJ6/$BK6</f>
        <v>0.863849765258216</v>
      </c>
      <c r="BH6" s="46" t="s">
        <v>160</v>
      </c>
      <c r="BI6" s="92">
        <f>+集計･資料!CA32</f>
        <v>174</v>
      </c>
      <c r="BJ6" s="92">
        <f>BK6-BI6</f>
        <v>1104</v>
      </c>
      <c r="BK6" s="257">
        <f>+集計･資料!B32</f>
        <v>1278</v>
      </c>
    </row>
    <row r="7" spans="1:64" ht="12.75" customHeight="1">
      <c r="B7" s="1274"/>
      <c r="C7" s="1274"/>
      <c r="D7" s="1274"/>
      <c r="E7" s="1274"/>
      <c r="F7" s="1274"/>
      <c r="G7" s="1274"/>
      <c r="H7" s="1274"/>
      <c r="I7" s="1274"/>
      <c r="J7" s="1274"/>
      <c r="K7" s="1274"/>
      <c r="L7" s="1274"/>
      <c r="M7" s="1274"/>
      <c r="O7" s="8"/>
      <c r="P7" s="9"/>
      <c r="Q7" s="9"/>
      <c r="R7" s="9"/>
      <c r="S7" s="9"/>
      <c r="T7" s="9"/>
      <c r="U7" s="9"/>
      <c r="V7" s="9"/>
      <c r="W7" s="9"/>
      <c r="X7" s="9"/>
      <c r="Y7" s="9"/>
      <c r="Z7" s="9"/>
      <c r="AA7" s="10"/>
      <c r="AK7" s="237"/>
      <c r="AL7" s="115" t="str">
        <f>CONCATENATE(AL6,AN6,AO6,AP6,AQ6)</f>
        <v>業種別では、「運輸業」「情報通信業」「医療・福祉」が他の業種と比べて高い割合を示している。</v>
      </c>
      <c r="AY7" s="1046">
        <v>0.13800000000000001</v>
      </c>
    </row>
    <row r="8" spans="1:64" ht="12.75" customHeight="1">
      <c r="B8" s="1274"/>
      <c r="C8" s="1274"/>
      <c r="D8" s="1274"/>
      <c r="E8" s="1274"/>
      <c r="F8" s="1274"/>
      <c r="G8" s="1274"/>
      <c r="H8" s="1274"/>
      <c r="I8" s="1274"/>
      <c r="J8" s="1274"/>
      <c r="K8" s="1274"/>
      <c r="L8" s="1274"/>
      <c r="M8" s="1274"/>
      <c r="O8" s="8"/>
      <c r="P8" s="9"/>
      <c r="Q8" s="9"/>
      <c r="R8" s="9"/>
      <c r="S8" s="9"/>
      <c r="T8" s="9"/>
      <c r="U8" s="9"/>
      <c r="V8" s="9"/>
      <c r="W8" s="9"/>
      <c r="X8" s="9"/>
      <c r="Y8" s="9"/>
      <c r="Z8" s="9"/>
      <c r="AA8" s="10"/>
      <c r="AC8" s="4" t="s">
        <v>258</v>
      </c>
      <c r="AG8" s="4" t="s">
        <v>259</v>
      </c>
      <c r="AL8" s="115" t="s">
        <v>730</v>
      </c>
      <c r="BD8" s="4" t="s">
        <v>258</v>
      </c>
      <c r="BH8" s="4" t="s">
        <v>259</v>
      </c>
      <c r="BL8" s="14"/>
    </row>
    <row r="9" spans="1:64" ht="12.75" customHeight="1" thickBot="1">
      <c r="B9" s="1274"/>
      <c r="C9" s="1274"/>
      <c r="D9" s="1274"/>
      <c r="E9" s="1274"/>
      <c r="F9" s="1274"/>
      <c r="G9" s="1274"/>
      <c r="H9" s="1274"/>
      <c r="I9" s="1274"/>
      <c r="J9" s="1274"/>
      <c r="K9" s="1274"/>
      <c r="L9" s="1274"/>
      <c r="M9" s="1274"/>
      <c r="O9" s="8"/>
      <c r="P9" s="9"/>
      <c r="Q9" s="9"/>
      <c r="R9" s="9"/>
      <c r="S9" s="9"/>
      <c r="T9" s="9"/>
      <c r="U9" s="9"/>
      <c r="V9" s="9"/>
      <c r="W9" s="9"/>
      <c r="X9" s="9"/>
      <c r="Y9" s="9"/>
      <c r="Z9" s="9"/>
      <c r="AA9" s="10"/>
      <c r="AL9" s="115" t="s">
        <v>883</v>
      </c>
      <c r="BL9" s="14"/>
    </row>
    <row r="10" spans="1:64" ht="12.75" customHeight="1" thickBot="1">
      <c r="B10" s="1274"/>
      <c r="C10" s="1274"/>
      <c r="D10" s="1274"/>
      <c r="E10" s="1274"/>
      <c r="F10" s="1274"/>
      <c r="G10" s="1274"/>
      <c r="H10" s="1274"/>
      <c r="I10" s="1274"/>
      <c r="J10" s="1274"/>
      <c r="K10" s="1274"/>
      <c r="L10" s="1274"/>
      <c r="M10" s="1274"/>
      <c r="O10" s="8"/>
      <c r="P10" s="9"/>
      <c r="Q10" s="9"/>
      <c r="R10" s="9"/>
      <c r="S10" s="9"/>
      <c r="T10" s="9"/>
      <c r="U10" s="9"/>
      <c r="V10" s="9"/>
      <c r="W10" s="9"/>
      <c r="X10" s="9"/>
      <c r="Y10" s="9"/>
      <c r="Z10" s="9"/>
      <c r="AA10" s="10"/>
      <c r="AC10" s="619" t="s">
        <v>645</v>
      </c>
      <c r="AD10" s="619" t="s">
        <v>75</v>
      </c>
      <c r="AE10" s="619" t="s">
        <v>76</v>
      </c>
      <c r="AF10" s="28"/>
      <c r="AG10" s="619" t="s">
        <v>645</v>
      </c>
      <c r="AH10" s="619" t="s">
        <v>75</v>
      </c>
      <c r="AI10" s="619" t="s">
        <v>76</v>
      </c>
      <c r="AJ10" s="619" t="s">
        <v>228</v>
      </c>
      <c r="BD10" s="83" t="s">
        <v>645</v>
      </c>
      <c r="BE10" s="37" t="s">
        <v>75</v>
      </c>
      <c r="BF10" s="60" t="s">
        <v>76</v>
      </c>
      <c r="BG10" s="28"/>
      <c r="BH10" s="83" t="s">
        <v>645</v>
      </c>
      <c r="BI10" s="37" t="s">
        <v>75</v>
      </c>
      <c r="BJ10" s="38" t="s">
        <v>76</v>
      </c>
      <c r="BK10" s="46" t="s">
        <v>228</v>
      </c>
      <c r="BL10" s="26"/>
    </row>
    <row r="11" spans="1:64" ht="12.75" customHeight="1">
      <c r="B11" s="1274"/>
      <c r="C11" s="1274"/>
      <c r="D11" s="1274"/>
      <c r="E11" s="1274"/>
      <c r="F11" s="1274"/>
      <c r="G11" s="1274"/>
      <c r="H11" s="1274"/>
      <c r="I11" s="1274"/>
      <c r="J11" s="1274"/>
      <c r="K11" s="1274"/>
      <c r="L11" s="1274"/>
      <c r="M11" s="1274"/>
      <c r="O11" s="8"/>
      <c r="P11" s="9"/>
      <c r="Q11" s="9"/>
      <c r="R11" s="9"/>
      <c r="S11" s="9"/>
      <c r="T11" s="9"/>
      <c r="U11" s="9"/>
      <c r="V11" s="9"/>
      <c r="W11" s="9"/>
      <c r="X11" s="9"/>
      <c r="Y11" s="9"/>
      <c r="Z11" s="9"/>
      <c r="AA11" s="10"/>
      <c r="AC11" s="982" t="s">
        <v>424</v>
      </c>
      <c r="AD11" s="799">
        <f>BE23</f>
        <v>6.7510548523206745E-2</v>
      </c>
      <c r="AE11" s="780">
        <f>BF23</f>
        <v>0.9324894514767933</v>
      </c>
      <c r="AF11" s="29"/>
      <c r="AG11" s="611" t="s">
        <v>424</v>
      </c>
      <c r="AH11" s="803">
        <f>BI23</f>
        <v>16</v>
      </c>
      <c r="AI11" s="803">
        <f>BJ23</f>
        <v>221</v>
      </c>
      <c r="AJ11" s="803">
        <f>BK23</f>
        <v>237</v>
      </c>
      <c r="AK11" s="630"/>
      <c r="AL11" s="1039" t="s">
        <v>768</v>
      </c>
      <c r="AM11" s="1038"/>
      <c r="AN11" s="1038"/>
      <c r="AO11" s="1038"/>
      <c r="AP11" s="1038"/>
      <c r="AQ11" s="1038"/>
      <c r="AR11" s="1038"/>
      <c r="AS11" s="1038"/>
      <c r="AT11" s="1038"/>
      <c r="AU11" s="1038"/>
      <c r="AV11" s="1038"/>
      <c r="AW11" s="1038"/>
      <c r="BD11" s="65" t="s">
        <v>151</v>
      </c>
      <c r="BE11" s="73" t="e">
        <f t="shared" ref="BE11:BE23" si="0">+BI11/$BK11</f>
        <v>#DIV/0!</v>
      </c>
      <c r="BF11" s="61" t="e">
        <f t="shared" ref="BF11:BF23" si="1">+BJ11/$BK11</f>
        <v>#DIV/0!</v>
      </c>
      <c r="BG11" s="29"/>
      <c r="BH11" s="65" t="s">
        <v>151</v>
      </c>
      <c r="BI11" s="89">
        <f>+集計･資料!CA6</f>
        <v>0</v>
      </c>
      <c r="BJ11" s="101">
        <f t="shared" ref="BJ11:BJ24" si="2">+BK11-BI11</f>
        <v>0</v>
      </c>
      <c r="BK11" s="102">
        <f>+集計･資料!$B$6</f>
        <v>0</v>
      </c>
      <c r="BL11" s="26"/>
    </row>
    <row r="12" spans="1:64" ht="12.75" customHeight="1">
      <c r="B12" s="1274"/>
      <c r="C12" s="1274"/>
      <c r="D12" s="1274"/>
      <c r="E12" s="1274"/>
      <c r="F12" s="1274"/>
      <c r="G12" s="1274"/>
      <c r="H12" s="1274"/>
      <c r="I12" s="1274"/>
      <c r="J12" s="1274"/>
      <c r="K12" s="1274"/>
      <c r="L12" s="1274"/>
      <c r="M12" s="1274"/>
      <c r="O12" s="8"/>
      <c r="P12" s="9"/>
      <c r="Q12" s="9"/>
      <c r="R12" s="9"/>
      <c r="S12" s="9"/>
      <c r="T12" s="9"/>
      <c r="U12" s="9"/>
      <c r="V12" s="9"/>
      <c r="W12" s="9"/>
      <c r="X12" s="9"/>
      <c r="Y12" s="9"/>
      <c r="Z12" s="9"/>
      <c r="AA12" s="10"/>
      <c r="AC12" s="981" t="s">
        <v>425</v>
      </c>
      <c r="AD12" s="799">
        <f>BE22</f>
        <v>0.18947368421052632</v>
      </c>
      <c r="AE12" s="780">
        <f>BF22</f>
        <v>0.81052631578947365</v>
      </c>
      <c r="AF12" s="14"/>
      <c r="AG12" s="611" t="s">
        <v>425</v>
      </c>
      <c r="AH12" s="803">
        <f>BI22</f>
        <v>36</v>
      </c>
      <c r="AI12" s="803">
        <f>BJ22</f>
        <v>154</v>
      </c>
      <c r="AJ12" s="803">
        <f>BK22</f>
        <v>190</v>
      </c>
      <c r="AK12" s="630"/>
      <c r="AL12" s="1232" t="str">
        <f>CONCATENATE("　",AL4,CHAR(10),"　",AL7,,CHAR(10),"　",AL9)</f>
        <v>　障がい者を雇用している事業所は、全体で13.6%と前年調査(13.8%)から0.2ポイント減となった。
　業種別では、「運輸業」「情報通信業」「医療・福祉」が他の業種と比べて高い割合を示している。
　規模別では、「100人以上」の事業所で81.9％であった。</v>
      </c>
      <c r="AM12" s="1232"/>
      <c r="AN12" s="1232"/>
      <c r="AO12" s="1232"/>
      <c r="AP12" s="1232"/>
      <c r="AQ12" s="1232"/>
      <c r="AR12" s="1232"/>
      <c r="AS12" s="1232"/>
      <c r="AT12" s="1232"/>
      <c r="AU12" s="1232"/>
      <c r="AV12" s="1232"/>
      <c r="AW12" s="1232"/>
      <c r="BD12" s="67" t="s">
        <v>630</v>
      </c>
      <c r="BE12" s="71">
        <f t="shared" si="0"/>
        <v>0.10317460317460317</v>
      </c>
      <c r="BF12" s="62">
        <f t="shared" si="1"/>
        <v>0.89682539682539686</v>
      </c>
      <c r="BG12" s="14"/>
      <c r="BH12" s="67" t="s">
        <v>630</v>
      </c>
      <c r="BI12" s="89">
        <f>+集計･資料!CA8</f>
        <v>13</v>
      </c>
      <c r="BJ12" s="100">
        <f t="shared" si="2"/>
        <v>113</v>
      </c>
      <c r="BK12" s="103">
        <f>+集計･資料!$B$8</f>
        <v>126</v>
      </c>
      <c r="BL12" s="26"/>
    </row>
    <row r="13" spans="1:64" ht="12.75" customHeight="1">
      <c r="B13" s="1274"/>
      <c r="C13" s="1274"/>
      <c r="D13" s="1274"/>
      <c r="E13" s="1274"/>
      <c r="F13" s="1274"/>
      <c r="G13" s="1274"/>
      <c r="H13" s="1274"/>
      <c r="I13" s="1274"/>
      <c r="J13" s="1274"/>
      <c r="K13" s="1274"/>
      <c r="L13" s="1274"/>
      <c r="M13" s="1274"/>
      <c r="O13" s="8"/>
      <c r="P13" s="9"/>
      <c r="Q13" s="9"/>
      <c r="R13" s="9"/>
      <c r="S13" s="9"/>
      <c r="T13" s="9"/>
      <c r="U13" s="9"/>
      <c r="V13" s="9"/>
      <c r="W13" s="9"/>
      <c r="X13" s="9"/>
      <c r="Y13" s="9"/>
      <c r="Z13" s="9"/>
      <c r="AA13" s="10"/>
      <c r="AC13" s="982" t="s">
        <v>426</v>
      </c>
      <c r="AD13" s="983">
        <f>BE21</f>
        <v>0.23076923076923078</v>
      </c>
      <c r="AE13" s="780">
        <f>BF21</f>
        <v>0.76923076923076927</v>
      </c>
      <c r="AF13" s="14"/>
      <c r="AG13" s="611" t="s">
        <v>426</v>
      </c>
      <c r="AH13" s="803">
        <f>BI21</f>
        <v>3</v>
      </c>
      <c r="AI13" s="803">
        <f>BJ21</f>
        <v>10</v>
      </c>
      <c r="AJ13" s="803">
        <f>BK21</f>
        <v>13</v>
      </c>
      <c r="AK13" s="237"/>
      <c r="AL13" s="1232"/>
      <c r="AM13" s="1232"/>
      <c r="AN13" s="1232"/>
      <c r="AO13" s="1232"/>
      <c r="AP13" s="1232"/>
      <c r="AQ13" s="1232"/>
      <c r="AR13" s="1232"/>
      <c r="AS13" s="1232"/>
      <c r="AT13" s="1232"/>
      <c r="AU13" s="1232"/>
      <c r="AV13" s="1232"/>
      <c r="AW13" s="1232"/>
      <c r="BD13" s="67" t="s">
        <v>631</v>
      </c>
      <c r="BE13" s="71">
        <f t="shared" si="0"/>
        <v>0.18620689655172415</v>
      </c>
      <c r="BF13" s="62">
        <f t="shared" si="1"/>
        <v>0.81379310344827582</v>
      </c>
      <c r="BG13" s="14"/>
      <c r="BH13" s="67" t="s">
        <v>631</v>
      </c>
      <c r="BI13" s="89">
        <f>+集計･資料!CA10</f>
        <v>27</v>
      </c>
      <c r="BJ13" s="100">
        <f t="shared" si="2"/>
        <v>118</v>
      </c>
      <c r="BK13" s="103">
        <f>+集計･資料!$B$10</f>
        <v>145</v>
      </c>
      <c r="BL13" s="26"/>
    </row>
    <row r="14" spans="1:64" ht="12.75" customHeight="1">
      <c r="B14" s="1274"/>
      <c r="C14" s="1274"/>
      <c r="D14" s="1274"/>
      <c r="E14" s="1274"/>
      <c r="F14" s="1274"/>
      <c r="G14" s="1274"/>
      <c r="H14" s="1274"/>
      <c r="I14" s="1274"/>
      <c r="J14" s="1274"/>
      <c r="K14" s="1274"/>
      <c r="L14" s="1274"/>
      <c r="M14" s="1274"/>
      <c r="O14" s="8"/>
      <c r="P14" s="9"/>
      <c r="Q14" s="9"/>
      <c r="R14" s="9"/>
      <c r="S14" s="9"/>
      <c r="T14" s="9"/>
      <c r="U14" s="9"/>
      <c r="V14" s="9"/>
      <c r="W14" s="9"/>
      <c r="X14" s="9"/>
      <c r="Y14" s="9"/>
      <c r="Z14" s="9"/>
      <c r="AA14" s="10"/>
      <c r="AC14" s="981" t="s">
        <v>427</v>
      </c>
      <c r="AD14" s="799">
        <f>BE20</f>
        <v>0.26923076923076922</v>
      </c>
      <c r="AE14" s="780">
        <f>BF20</f>
        <v>0.73076923076923073</v>
      </c>
      <c r="AF14" s="14"/>
      <c r="AG14" s="784" t="s">
        <v>427</v>
      </c>
      <c r="AH14" s="803">
        <f>BI20</f>
        <v>7</v>
      </c>
      <c r="AI14" s="803">
        <f>BJ20</f>
        <v>19</v>
      </c>
      <c r="AJ14" s="803">
        <f>BK20</f>
        <v>26</v>
      </c>
      <c r="AK14" s="237"/>
      <c r="AL14" s="1232"/>
      <c r="AM14" s="1232"/>
      <c r="AN14" s="1232"/>
      <c r="AO14" s="1232"/>
      <c r="AP14" s="1232"/>
      <c r="AQ14" s="1232"/>
      <c r="AR14" s="1232"/>
      <c r="AS14" s="1232"/>
      <c r="AT14" s="1232"/>
      <c r="AU14" s="1232"/>
      <c r="AV14" s="1232"/>
      <c r="AW14" s="1232"/>
      <c r="AY14" s="55"/>
      <c r="BD14" s="67" t="s">
        <v>629</v>
      </c>
      <c r="BE14" s="71">
        <f t="shared" si="0"/>
        <v>7.1428571428571425E-2</v>
      </c>
      <c r="BF14" s="62">
        <f t="shared" si="1"/>
        <v>0.9285714285714286</v>
      </c>
      <c r="BG14" s="14"/>
      <c r="BH14" s="67" t="s">
        <v>629</v>
      </c>
      <c r="BI14" s="89">
        <f>+集計･資料!CA12</f>
        <v>3</v>
      </c>
      <c r="BJ14" s="100">
        <f t="shared" si="2"/>
        <v>39</v>
      </c>
      <c r="BK14" s="103">
        <f>+集計･資料!$B$12</f>
        <v>42</v>
      </c>
      <c r="BL14" s="26"/>
    </row>
    <row r="15" spans="1:64" ht="12.75" customHeight="1">
      <c r="B15" s="1274"/>
      <c r="C15" s="1274"/>
      <c r="D15" s="1274"/>
      <c r="E15" s="1274"/>
      <c r="F15" s="1274"/>
      <c r="G15" s="1274"/>
      <c r="H15" s="1274"/>
      <c r="I15" s="1274"/>
      <c r="J15" s="1274"/>
      <c r="K15" s="1274"/>
      <c r="L15" s="1274"/>
      <c r="M15" s="1274"/>
      <c r="O15" s="8"/>
      <c r="P15" s="9"/>
      <c r="Q15" s="9"/>
      <c r="R15" s="9"/>
      <c r="S15" s="9"/>
      <c r="T15" s="9"/>
      <c r="U15" s="9"/>
      <c r="V15" s="9"/>
      <c r="W15" s="9"/>
      <c r="X15" s="9"/>
      <c r="Y15" s="9"/>
      <c r="Z15" s="9"/>
      <c r="AA15" s="10"/>
      <c r="AC15" s="982" t="s">
        <v>428</v>
      </c>
      <c r="AD15" s="799">
        <f>BE19</f>
        <v>0.1078838174273859</v>
      </c>
      <c r="AE15" s="780">
        <f>BF19</f>
        <v>0.89211618257261416</v>
      </c>
      <c r="AF15" s="14"/>
      <c r="AG15" s="784" t="s">
        <v>428</v>
      </c>
      <c r="AH15" s="803">
        <f>BI19</f>
        <v>26</v>
      </c>
      <c r="AI15" s="803">
        <f>BJ19</f>
        <v>215</v>
      </c>
      <c r="AJ15" s="803">
        <f>BK19</f>
        <v>241</v>
      </c>
      <c r="AK15" s="237"/>
      <c r="AL15" s="1232"/>
      <c r="AM15" s="1232"/>
      <c r="AN15" s="1232"/>
      <c r="AO15" s="1232"/>
      <c r="AP15" s="1232"/>
      <c r="AQ15" s="1232"/>
      <c r="AR15" s="1232"/>
      <c r="AS15" s="1232"/>
      <c r="AT15" s="1232"/>
      <c r="AU15" s="1232"/>
      <c r="AV15" s="1232"/>
      <c r="AW15" s="1232"/>
      <c r="BD15" s="67" t="s">
        <v>628</v>
      </c>
      <c r="BE15" s="71">
        <f t="shared" si="0"/>
        <v>0.20994475138121546</v>
      </c>
      <c r="BF15" s="62">
        <f t="shared" si="1"/>
        <v>0.79005524861878451</v>
      </c>
      <c r="BG15" s="14"/>
      <c r="BH15" s="67" t="s">
        <v>628</v>
      </c>
      <c r="BI15" s="89">
        <f>+集計･資料!CA14</f>
        <v>38</v>
      </c>
      <c r="BJ15" s="100">
        <f t="shared" si="2"/>
        <v>143</v>
      </c>
      <c r="BK15" s="103">
        <f>+集計･資料!$B$14</f>
        <v>181</v>
      </c>
      <c r="BL15" s="26"/>
    </row>
    <row r="16" spans="1:64" ht="12.75" customHeight="1">
      <c r="B16" s="1274"/>
      <c r="C16" s="1274"/>
      <c r="D16" s="1274"/>
      <c r="E16" s="1274"/>
      <c r="F16" s="1274"/>
      <c r="G16" s="1274"/>
      <c r="H16" s="1274"/>
      <c r="I16" s="1274"/>
      <c r="J16" s="1274"/>
      <c r="K16" s="1274"/>
      <c r="L16" s="1274"/>
      <c r="M16" s="1274"/>
      <c r="O16" s="8"/>
      <c r="P16" s="9"/>
      <c r="Q16" s="9"/>
      <c r="R16" s="9"/>
      <c r="S16" s="9"/>
      <c r="T16" s="9"/>
      <c r="U16" s="9"/>
      <c r="V16" s="9"/>
      <c r="W16" s="9"/>
      <c r="X16" s="9"/>
      <c r="Y16" s="9"/>
      <c r="Z16" s="9"/>
      <c r="AA16" s="10"/>
      <c r="AC16" s="981" t="s">
        <v>721</v>
      </c>
      <c r="AD16" s="799">
        <f>BE18</f>
        <v>0.19047619047619047</v>
      </c>
      <c r="AE16" s="780">
        <f>BF18</f>
        <v>0.80952380952380953</v>
      </c>
      <c r="AF16" s="14"/>
      <c r="AG16" s="784" t="s">
        <v>687</v>
      </c>
      <c r="AH16" s="803">
        <f>BI18</f>
        <v>4</v>
      </c>
      <c r="AI16" s="803">
        <f>BJ18</f>
        <v>17</v>
      </c>
      <c r="AJ16" s="803">
        <f>BK18</f>
        <v>21</v>
      </c>
      <c r="AK16" s="237"/>
      <c r="AL16" s="1232"/>
      <c r="AM16" s="1232"/>
      <c r="AN16" s="1232"/>
      <c r="AO16" s="1232"/>
      <c r="AP16" s="1232"/>
      <c r="AQ16" s="1232"/>
      <c r="AR16" s="1232"/>
      <c r="AS16" s="1232"/>
      <c r="AT16" s="1232"/>
      <c r="AU16" s="1232"/>
      <c r="AV16" s="1232"/>
      <c r="AW16" s="1232"/>
      <c r="BD16" s="67" t="s">
        <v>627</v>
      </c>
      <c r="BE16" s="71">
        <f t="shared" si="0"/>
        <v>2.8571428571428571E-2</v>
      </c>
      <c r="BF16" s="62">
        <f t="shared" si="1"/>
        <v>0.97142857142857142</v>
      </c>
      <c r="BG16" s="14"/>
      <c r="BH16" s="67" t="s">
        <v>627</v>
      </c>
      <c r="BI16" s="89">
        <f>+集計･資料!CA16</f>
        <v>1</v>
      </c>
      <c r="BJ16" s="100">
        <f t="shared" si="2"/>
        <v>34</v>
      </c>
      <c r="BK16" s="103">
        <f>+集計･資料!$B$16</f>
        <v>35</v>
      </c>
      <c r="BL16" s="26"/>
    </row>
    <row r="17" spans="1:64" ht="12.75" customHeight="1">
      <c r="B17" s="1274"/>
      <c r="C17" s="1274"/>
      <c r="D17" s="1274"/>
      <c r="E17" s="1274"/>
      <c r="F17" s="1274"/>
      <c r="G17" s="1274"/>
      <c r="H17" s="1274"/>
      <c r="I17" s="1274"/>
      <c r="J17" s="1274"/>
      <c r="K17" s="1274"/>
      <c r="L17" s="1274"/>
      <c r="M17" s="1274"/>
      <c r="O17" s="11"/>
      <c r="P17" s="12"/>
      <c r="Q17" s="12"/>
      <c r="R17" s="12"/>
      <c r="S17" s="12"/>
      <c r="T17" s="12"/>
      <c r="U17" s="12"/>
      <c r="V17" s="12"/>
      <c r="W17" s="12"/>
      <c r="X17" s="12"/>
      <c r="Y17" s="12"/>
      <c r="Z17" s="12"/>
      <c r="AA17" s="13"/>
      <c r="AC17" s="982" t="s">
        <v>430</v>
      </c>
      <c r="AD17" s="799">
        <f>BE17</f>
        <v>0</v>
      </c>
      <c r="AE17" s="780">
        <f>BF17</f>
        <v>1</v>
      </c>
      <c r="AF17" s="14"/>
      <c r="AG17" s="611" t="s">
        <v>430</v>
      </c>
      <c r="AH17" s="803">
        <f>BI17</f>
        <v>0</v>
      </c>
      <c r="AI17" s="803">
        <f>BJ17</f>
        <v>21</v>
      </c>
      <c r="AJ17" s="803">
        <f>BK17</f>
        <v>21</v>
      </c>
      <c r="AK17" s="237"/>
      <c r="AL17" s="1232"/>
      <c r="AM17" s="1232"/>
      <c r="AN17" s="1232"/>
      <c r="AO17" s="1232"/>
      <c r="AP17" s="1232"/>
      <c r="AQ17" s="1232"/>
      <c r="AR17" s="1232"/>
      <c r="AS17" s="1232"/>
      <c r="AT17" s="1232"/>
      <c r="AU17" s="1232"/>
      <c r="AV17" s="1232"/>
      <c r="AW17" s="1232"/>
      <c r="BD17" s="67" t="s">
        <v>632</v>
      </c>
      <c r="BE17" s="71">
        <f t="shared" si="0"/>
        <v>0</v>
      </c>
      <c r="BF17" s="62">
        <f t="shared" si="1"/>
        <v>1</v>
      </c>
      <c r="BG17" s="14"/>
      <c r="BH17" s="67" t="s">
        <v>632</v>
      </c>
      <c r="BI17" s="89">
        <f>+集計･資料!CA18</f>
        <v>0</v>
      </c>
      <c r="BJ17" s="100">
        <f t="shared" si="2"/>
        <v>21</v>
      </c>
      <c r="BK17" s="103">
        <f>+集計･資料!$B$18</f>
        <v>21</v>
      </c>
      <c r="BL17" s="26"/>
    </row>
    <row r="18" spans="1:64" ht="12.75" customHeight="1">
      <c r="B18" s="1274"/>
      <c r="C18" s="1274"/>
      <c r="D18" s="1274"/>
      <c r="E18" s="1274"/>
      <c r="F18" s="1274"/>
      <c r="G18" s="1274"/>
      <c r="H18" s="1274"/>
      <c r="I18" s="1274"/>
      <c r="J18" s="1274"/>
      <c r="K18" s="1274"/>
      <c r="L18" s="1274"/>
      <c r="M18" s="1274"/>
      <c r="AC18" s="981" t="s">
        <v>431</v>
      </c>
      <c r="AD18" s="799">
        <f>BE16</f>
        <v>2.8571428571428571E-2</v>
      </c>
      <c r="AE18" s="780">
        <f>BF16</f>
        <v>0.97142857142857142</v>
      </c>
      <c r="AF18" s="14"/>
      <c r="AG18" s="784" t="s">
        <v>431</v>
      </c>
      <c r="AH18" s="803">
        <f>BI16</f>
        <v>1</v>
      </c>
      <c r="AI18" s="803">
        <f>BJ16</f>
        <v>34</v>
      </c>
      <c r="AJ18" s="803">
        <f>BK16</f>
        <v>35</v>
      </c>
      <c r="AK18" s="237"/>
      <c r="AL18" s="1232"/>
      <c r="AM18" s="1232"/>
      <c r="AN18" s="1232"/>
      <c r="AO18" s="1232"/>
      <c r="AP18" s="1232"/>
      <c r="AQ18" s="1232"/>
      <c r="AR18" s="1232"/>
      <c r="AS18" s="1232"/>
      <c r="AT18" s="1232"/>
      <c r="AU18" s="1232"/>
      <c r="AV18" s="1232"/>
      <c r="AW18" s="1232"/>
      <c r="BD18" s="67" t="s">
        <v>626</v>
      </c>
      <c r="BE18" s="71">
        <f t="shared" si="0"/>
        <v>0.19047619047619047</v>
      </c>
      <c r="BF18" s="62">
        <f t="shared" si="1"/>
        <v>0.80952380952380953</v>
      </c>
      <c r="BG18" s="14"/>
      <c r="BH18" s="67" t="s">
        <v>626</v>
      </c>
      <c r="BI18" s="89">
        <f>+集計･資料!CA20</f>
        <v>4</v>
      </c>
      <c r="BJ18" s="100">
        <f t="shared" si="2"/>
        <v>17</v>
      </c>
      <c r="BK18" s="103">
        <f>+集計･資料!$B$20</f>
        <v>21</v>
      </c>
      <c r="BL18" s="26"/>
    </row>
    <row r="19" spans="1:64" ht="12.75" customHeight="1">
      <c r="AC19" s="982" t="s">
        <v>432</v>
      </c>
      <c r="AD19" s="983">
        <f>BE15</f>
        <v>0.20994475138121546</v>
      </c>
      <c r="AE19" s="780">
        <f>BF15</f>
        <v>0.79005524861878451</v>
      </c>
      <c r="AF19" s="14"/>
      <c r="AG19" s="611" t="s">
        <v>432</v>
      </c>
      <c r="AH19" s="803">
        <f>BI15</f>
        <v>38</v>
      </c>
      <c r="AI19" s="803">
        <f>BJ15</f>
        <v>143</v>
      </c>
      <c r="AJ19" s="803">
        <f>BK15</f>
        <v>181</v>
      </c>
      <c r="AK19" s="237"/>
      <c r="AL19" s="1232"/>
      <c r="AM19" s="1232"/>
      <c r="AN19" s="1232"/>
      <c r="AO19" s="1232"/>
      <c r="AP19" s="1232"/>
      <c r="AQ19" s="1232"/>
      <c r="AR19" s="1232"/>
      <c r="AS19" s="1232"/>
      <c r="AT19" s="1232"/>
      <c r="AU19" s="1232"/>
      <c r="AV19" s="1232"/>
      <c r="AW19" s="1232"/>
      <c r="BD19" s="67" t="s">
        <v>625</v>
      </c>
      <c r="BE19" s="71">
        <f t="shared" si="0"/>
        <v>0.1078838174273859</v>
      </c>
      <c r="BF19" s="62">
        <f t="shared" si="1"/>
        <v>0.89211618257261416</v>
      </c>
      <c r="BG19" s="14"/>
      <c r="BH19" s="67" t="s">
        <v>625</v>
      </c>
      <c r="BI19" s="89">
        <f>+集計･資料!CA22</f>
        <v>26</v>
      </c>
      <c r="BJ19" s="100">
        <f t="shared" si="2"/>
        <v>215</v>
      </c>
      <c r="BK19" s="103">
        <f>+集計･資料!$B$22</f>
        <v>241</v>
      </c>
      <c r="BL19" s="26"/>
    </row>
    <row r="20" spans="1:64" ht="12.75" customHeight="1">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981" t="s">
        <v>433</v>
      </c>
      <c r="AD20" s="799">
        <f>BE14</f>
        <v>7.1428571428571425E-2</v>
      </c>
      <c r="AE20" s="780">
        <f>BF14</f>
        <v>0.9285714285714286</v>
      </c>
      <c r="AG20" s="784" t="s">
        <v>433</v>
      </c>
      <c r="AH20" s="803">
        <f>BI14</f>
        <v>3</v>
      </c>
      <c r="AI20" s="803">
        <f>BJ14</f>
        <v>39</v>
      </c>
      <c r="AJ20" s="803">
        <f>BK14</f>
        <v>42</v>
      </c>
      <c r="AK20" s="237"/>
      <c r="AL20" s="1232"/>
      <c r="AM20" s="1232"/>
      <c r="AN20" s="1232"/>
      <c r="AO20" s="1232"/>
      <c r="AP20" s="1232"/>
      <c r="AQ20" s="1232"/>
      <c r="AR20" s="1232"/>
      <c r="AS20" s="1232"/>
      <c r="AT20" s="1232"/>
      <c r="AU20" s="1232"/>
      <c r="AV20" s="1232"/>
      <c r="AW20" s="1232"/>
      <c r="BD20" s="67" t="s">
        <v>624</v>
      </c>
      <c r="BE20" s="71">
        <f t="shared" si="0"/>
        <v>0.26923076923076922</v>
      </c>
      <c r="BF20" s="62">
        <f t="shared" si="1"/>
        <v>0.73076923076923073</v>
      </c>
      <c r="BH20" s="67" t="s">
        <v>624</v>
      </c>
      <c r="BI20" s="89">
        <f>+集計･資料!CA24</f>
        <v>7</v>
      </c>
      <c r="BJ20" s="100">
        <f t="shared" si="2"/>
        <v>19</v>
      </c>
      <c r="BK20" s="103">
        <f>+集計･資料!$B$24</f>
        <v>26</v>
      </c>
      <c r="BL20" s="26"/>
    </row>
    <row r="21" spans="1:64" ht="12.75" customHeight="1">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11" t="s">
        <v>434</v>
      </c>
      <c r="AD21" s="799">
        <f>BE13</f>
        <v>0.18620689655172415</v>
      </c>
      <c r="AE21" s="780">
        <f>BF13</f>
        <v>0.81379310344827582</v>
      </c>
      <c r="AG21" s="611" t="s">
        <v>434</v>
      </c>
      <c r="AH21" s="803">
        <f>BI13</f>
        <v>27</v>
      </c>
      <c r="AI21" s="803">
        <f>BJ13</f>
        <v>118</v>
      </c>
      <c r="AJ21" s="803">
        <f>BK13</f>
        <v>145</v>
      </c>
      <c r="AK21" s="237"/>
      <c r="AL21" s="1232"/>
      <c r="AM21" s="1232"/>
      <c r="AN21" s="1232"/>
      <c r="AO21" s="1232"/>
      <c r="AP21" s="1232"/>
      <c r="AQ21" s="1232"/>
      <c r="AR21" s="1232"/>
      <c r="AS21" s="1232"/>
      <c r="AT21" s="1232"/>
      <c r="AU21" s="1232"/>
      <c r="AV21" s="1232"/>
      <c r="AW21" s="1232"/>
      <c r="BD21" s="67" t="s">
        <v>623</v>
      </c>
      <c r="BE21" s="71">
        <f t="shared" si="0"/>
        <v>0.23076923076923078</v>
      </c>
      <c r="BF21" s="62">
        <f t="shared" si="1"/>
        <v>0.76923076923076927</v>
      </c>
      <c r="BH21" s="67" t="s">
        <v>623</v>
      </c>
      <c r="BI21" s="89">
        <f>+集計･資料!CA26</f>
        <v>3</v>
      </c>
      <c r="BJ21" s="100">
        <f t="shared" si="2"/>
        <v>10</v>
      </c>
      <c r="BK21" s="103">
        <f>+集計･資料!$B$26</f>
        <v>13</v>
      </c>
      <c r="BL21" s="26"/>
    </row>
    <row r="22" spans="1:64" ht="12.75" customHeight="1">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784" t="s">
        <v>435</v>
      </c>
      <c r="AD22" s="799">
        <f>BE12</f>
        <v>0.10317460317460317</v>
      </c>
      <c r="AE22" s="780">
        <f>BF12</f>
        <v>0.89682539682539686</v>
      </c>
      <c r="AG22" s="784" t="s">
        <v>435</v>
      </c>
      <c r="AH22" s="803">
        <f>BI12</f>
        <v>13</v>
      </c>
      <c r="AI22" s="803">
        <f>BJ12</f>
        <v>113</v>
      </c>
      <c r="AJ22" s="803">
        <f>BK12</f>
        <v>126</v>
      </c>
      <c r="AK22" s="237"/>
      <c r="AL22" s="1232"/>
      <c r="AM22" s="1232"/>
      <c r="AN22" s="1232"/>
      <c r="AO22" s="1232"/>
      <c r="AP22" s="1232"/>
      <c r="AQ22" s="1232"/>
      <c r="AR22" s="1232"/>
      <c r="AS22" s="1232"/>
      <c r="AT22" s="1232"/>
      <c r="AU22" s="1232"/>
      <c r="AV22" s="1232"/>
      <c r="AW22" s="1232"/>
      <c r="BD22" s="67" t="s">
        <v>633</v>
      </c>
      <c r="BE22" s="71">
        <f t="shared" si="0"/>
        <v>0.18947368421052632</v>
      </c>
      <c r="BF22" s="62">
        <f t="shared" si="1"/>
        <v>0.81052631578947365</v>
      </c>
      <c r="BH22" s="67" t="s">
        <v>633</v>
      </c>
      <c r="BI22" s="89">
        <f>+集計･資料!CA28</f>
        <v>36</v>
      </c>
      <c r="BJ22" s="100">
        <f t="shared" si="2"/>
        <v>154</v>
      </c>
      <c r="BK22" s="103">
        <f>+集計･資料!$B$28</f>
        <v>190</v>
      </c>
      <c r="BL22" s="26"/>
    </row>
    <row r="23" spans="1:64" ht="12.75" customHeight="1"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611" t="s">
        <v>74</v>
      </c>
      <c r="AD23" s="780" t="e">
        <f>BE11</f>
        <v>#DIV/0!</v>
      </c>
      <c r="AE23" s="780" t="e">
        <f>BF11</f>
        <v>#DIV/0!</v>
      </c>
      <c r="AG23" s="611" t="s">
        <v>74</v>
      </c>
      <c r="AH23" s="803">
        <f>BI11</f>
        <v>0</v>
      </c>
      <c r="AI23" s="803">
        <f>BJ11</f>
        <v>0</v>
      </c>
      <c r="AJ23" s="803">
        <f>BK11</f>
        <v>0</v>
      </c>
      <c r="AK23" s="237"/>
      <c r="AL23" s="1232"/>
      <c r="AM23" s="1232"/>
      <c r="AN23" s="1232"/>
      <c r="AO23" s="1232"/>
      <c r="AP23" s="1232"/>
      <c r="AQ23" s="1232"/>
      <c r="AR23" s="1232"/>
      <c r="AS23" s="1232"/>
      <c r="AT23" s="1232"/>
      <c r="AU23" s="1232"/>
      <c r="AV23" s="1232"/>
      <c r="AW23" s="1232"/>
      <c r="BD23" s="75" t="s">
        <v>634</v>
      </c>
      <c r="BE23" s="72">
        <f t="shared" si="0"/>
        <v>6.7510548523206745E-2</v>
      </c>
      <c r="BF23" s="77">
        <f t="shared" si="1"/>
        <v>0.9324894514767933</v>
      </c>
      <c r="BH23" s="68" t="s">
        <v>634</v>
      </c>
      <c r="BI23" s="89">
        <f>+集計･資料!CA30</f>
        <v>16</v>
      </c>
      <c r="BJ23" s="258">
        <f t="shared" si="2"/>
        <v>221</v>
      </c>
      <c r="BK23" s="104">
        <f>+集計･資料!$B$30</f>
        <v>237</v>
      </c>
      <c r="BL23" s="26"/>
    </row>
    <row r="24" spans="1:64" ht="12.75" customHeight="1" thickTop="1"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39"/>
      <c r="AD24" s="88"/>
      <c r="AE24" s="88"/>
      <c r="AG24" s="619" t="s">
        <v>150</v>
      </c>
      <c r="AH24" s="803">
        <f>SUM(AH11:AH23)</f>
        <v>174</v>
      </c>
      <c r="AI24" s="803">
        <f>SUM(AI11:AI23)</f>
        <v>1104</v>
      </c>
      <c r="AJ24" s="803">
        <f>SUM(AJ11:AJ23)</f>
        <v>1278</v>
      </c>
      <c r="AK24" s="237"/>
      <c r="AL24" s="1232"/>
      <c r="AM24" s="1232"/>
      <c r="AN24" s="1232"/>
      <c r="AO24" s="1232"/>
      <c r="AP24" s="1232"/>
      <c r="AQ24" s="1232"/>
      <c r="AR24" s="1232"/>
      <c r="AS24" s="1232"/>
      <c r="AT24" s="1232"/>
      <c r="AU24" s="1232"/>
      <c r="AV24" s="1232"/>
      <c r="AW24" s="1232"/>
      <c r="BD24" s="39"/>
      <c r="BE24" s="88"/>
      <c r="BF24" s="88"/>
      <c r="BH24" s="64" t="s">
        <v>150</v>
      </c>
      <c r="BI24" s="864">
        <f>+集計･資料!CA32</f>
        <v>174</v>
      </c>
      <c r="BJ24" s="259">
        <f t="shared" si="2"/>
        <v>1104</v>
      </c>
      <c r="BK24" s="105">
        <f>+集計･資料!$B$32</f>
        <v>1278</v>
      </c>
      <c r="BL24" s="26"/>
    </row>
    <row r="25" spans="1:64" ht="12.75" customHeight="1">
      <c r="A25" s="8"/>
      <c r="B25" s="9"/>
      <c r="C25" s="9"/>
      <c r="D25" s="9"/>
      <c r="E25" s="9"/>
      <c r="F25" s="9"/>
      <c r="G25" s="9"/>
      <c r="H25" s="9"/>
      <c r="I25" s="9"/>
      <c r="J25" s="9"/>
      <c r="K25" s="9"/>
      <c r="L25" s="9"/>
      <c r="M25" s="9"/>
      <c r="N25" s="9"/>
      <c r="O25" s="9"/>
      <c r="P25" s="9"/>
      <c r="Q25" s="9"/>
      <c r="R25" s="9"/>
      <c r="S25" s="9"/>
      <c r="T25" s="9"/>
      <c r="U25" s="9"/>
      <c r="V25" s="9"/>
      <c r="W25" s="9"/>
      <c r="X25" s="9"/>
      <c r="Y25" s="9"/>
      <c r="Z25" s="9"/>
      <c r="AA25" s="10"/>
      <c r="AK25" s="237"/>
      <c r="BL25" s="14"/>
    </row>
    <row r="26" spans="1:64" ht="12.75" customHeight="1">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4" t="s">
        <v>260</v>
      </c>
      <c r="AF26" s="14"/>
      <c r="AG26" s="4" t="s">
        <v>261</v>
      </c>
      <c r="AJ26" s="87"/>
      <c r="AK26" s="237"/>
      <c r="BD26" s="4" t="s">
        <v>260</v>
      </c>
      <c r="BG26" s="14"/>
      <c r="BH26" s="4" t="s">
        <v>261</v>
      </c>
      <c r="BK26" s="87"/>
      <c r="BL26" s="14"/>
    </row>
    <row r="27" spans="1:64" ht="12.75" customHeight="1"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30"/>
      <c r="AD27" s="29"/>
      <c r="AE27" s="27"/>
      <c r="AF27" s="14"/>
      <c r="AG27" s="30"/>
      <c r="AH27" s="29"/>
      <c r="AI27" s="27"/>
      <c r="AJ27" s="14"/>
      <c r="AL27" s="1050"/>
      <c r="BD27" s="30"/>
      <c r="BE27" s="29"/>
      <c r="BF27" s="27"/>
      <c r="BG27" s="14"/>
      <c r="BH27" s="30"/>
      <c r="BI27" s="29"/>
      <c r="BJ27" s="27"/>
      <c r="BK27" s="14"/>
    </row>
    <row r="28" spans="1:64" ht="12.75"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619" t="s">
        <v>646</v>
      </c>
      <c r="AD28" s="620" t="s">
        <v>75</v>
      </c>
      <c r="AE28" s="621" t="s">
        <v>76</v>
      </c>
      <c r="AF28" s="14"/>
      <c r="AG28" s="619" t="s">
        <v>646</v>
      </c>
      <c r="AH28" s="619" t="s">
        <v>75</v>
      </c>
      <c r="AI28" s="619" t="s">
        <v>76</v>
      </c>
      <c r="AJ28" s="619" t="s">
        <v>228</v>
      </c>
      <c r="BD28" s="74" t="s">
        <v>646</v>
      </c>
      <c r="BE28" s="84" t="s">
        <v>75</v>
      </c>
      <c r="BF28" s="85" t="s">
        <v>76</v>
      </c>
      <c r="BG28" s="14"/>
      <c r="BH28" s="46" t="s">
        <v>646</v>
      </c>
      <c r="BI28" s="37" t="s">
        <v>75</v>
      </c>
      <c r="BJ28" s="38" t="s">
        <v>76</v>
      </c>
      <c r="BK28" s="46" t="s">
        <v>228</v>
      </c>
    </row>
    <row r="29" spans="1:64" ht="12.75" customHeight="1">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613" t="s">
        <v>436</v>
      </c>
      <c r="AD29" s="780">
        <f>BE34</f>
        <v>4.3478260869565216E-2</v>
      </c>
      <c r="AE29" s="780">
        <f>BF34</f>
        <v>0.95652173913043481</v>
      </c>
      <c r="AF29" s="14"/>
      <c r="AG29" s="613" t="s">
        <v>436</v>
      </c>
      <c r="AH29" s="803">
        <f>BI34</f>
        <v>7</v>
      </c>
      <c r="AI29" s="803">
        <f>BJ34</f>
        <v>154</v>
      </c>
      <c r="AJ29" s="803">
        <f>BK34</f>
        <v>161</v>
      </c>
      <c r="BD29" s="81" t="s">
        <v>139</v>
      </c>
      <c r="BE29" s="70">
        <f t="shared" ref="BE29:BF34" si="3">+BI29/$BK29</f>
        <v>0.81944444444444442</v>
      </c>
      <c r="BF29" s="76">
        <f t="shared" si="3"/>
        <v>0.18055555555555555</v>
      </c>
      <c r="BG29" s="14"/>
      <c r="BH29" s="98" t="s">
        <v>139</v>
      </c>
      <c r="BI29" s="89">
        <f>+集計･資料!CA71</f>
        <v>59</v>
      </c>
      <c r="BJ29" s="101">
        <f>+BK29-BI29</f>
        <v>13</v>
      </c>
      <c r="BK29" s="102">
        <f>+集計･資料!$B$71</f>
        <v>72</v>
      </c>
    </row>
    <row r="30" spans="1:64" ht="12.75" customHeight="1">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613" t="s">
        <v>437</v>
      </c>
      <c r="AD30" s="780">
        <f>BE33</f>
        <v>4.0100250626566414E-2</v>
      </c>
      <c r="AE30" s="780">
        <f>BF33</f>
        <v>0.95989974937343359</v>
      </c>
      <c r="AF30" s="14"/>
      <c r="AG30" s="613" t="s">
        <v>437</v>
      </c>
      <c r="AH30" s="803">
        <f>BI33</f>
        <v>16</v>
      </c>
      <c r="AI30" s="803">
        <f>BJ33</f>
        <v>383</v>
      </c>
      <c r="AJ30" s="803">
        <f>BK33</f>
        <v>399</v>
      </c>
      <c r="AK30" s="630"/>
      <c r="BD30" s="43" t="s">
        <v>149</v>
      </c>
      <c r="BE30" s="73">
        <f t="shared" si="3"/>
        <v>0.34523809523809523</v>
      </c>
      <c r="BF30" s="61">
        <f t="shared" si="3"/>
        <v>0.65476190476190477</v>
      </c>
      <c r="BG30" s="14"/>
      <c r="BH30" s="79" t="s">
        <v>149</v>
      </c>
      <c r="BI30" s="90">
        <f>+集計･資料!CA73</f>
        <v>29</v>
      </c>
      <c r="BJ30" s="100">
        <f t="shared" ref="BJ30:BJ35" si="4">+BK30-BI30</f>
        <v>55</v>
      </c>
      <c r="BK30" s="103">
        <f>+集計･資料!$B$73</f>
        <v>84</v>
      </c>
    </row>
    <row r="31" spans="1:64" ht="12.75" customHeight="1">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613" t="s">
        <v>438</v>
      </c>
      <c r="AD31" s="780">
        <f>BE32</f>
        <v>7.7777777777777779E-2</v>
      </c>
      <c r="AE31" s="780">
        <f>BF32</f>
        <v>0.92222222222222228</v>
      </c>
      <c r="AF31" s="14"/>
      <c r="AG31" s="613" t="s">
        <v>438</v>
      </c>
      <c r="AH31" s="803">
        <f>BI32</f>
        <v>35</v>
      </c>
      <c r="AI31" s="803">
        <f>BJ32</f>
        <v>415</v>
      </c>
      <c r="AJ31" s="803">
        <f>BK32</f>
        <v>450</v>
      </c>
      <c r="AK31" s="630"/>
      <c r="BD31" s="43" t="s">
        <v>148</v>
      </c>
      <c r="BE31" s="73">
        <f t="shared" si="3"/>
        <v>0.25</v>
      </c>
      <c r="BF31" s="61">
        <f t="shared" si="3"/>
        <v>0.75</v>
      </c>
      <c r="BG31" s="14"/>
      <c r="BH31" s="79" t="s">
        <v>148</v>
      </c>
      <c r="BI31" s="90">
        <f>+集計･資料!CA75</f>
        <v>28</v>
      </c>
      <c r="BJ31" s="100">
        <f t="shared" si="4"/>
        <v>84</v>
      </c>
      <c r="BK31" s="103">
        <f>+集計･資料!$B$75</f>
        <v>112</v>
      </c>
    </row>
    <row r="32" spans="1:64" ht="12.75"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613" t="s">
        <v>439</v>
      </c>
      <c r="AD32" s="780">
        <f>BE31</f>
        <v>0.25</v>
      </c>
      <c r="AE32" s="780">
        <f>BF31</f>
        <v>0.75</v>
      </c>
      <c r="AF32" s="14"/>
      <c r="AG32" s="613" t="s">
        <v>439</v>
      </c>
      <c r="AH32" s="803">
        <f>BI31</f>
        <v>28</v>
      </c>
      <c r="AI32" s="803">
        <f>BJ31</f>
        <v>84</v>
      </c>
      <c r="AJ32" s="803">
        <f>BK31</f>
        <v>112</v>
      </c>
      <c r="AK32" s="237"/>
      <c r="BD32" s="43" t="s">
        <v>142</v>
      </c>
      <c r="BE32" s="73">
        <f t="shared" si="3"/>
        <v>7.7777777777777779E-2</v>
      </c>
      <c r="BF32" s="61">
        <f t="shared" si="3"/>
        <v>0.92222222222222228</v>
      </c>
      <c r="BG32" s="14"/>
      <c r="BH32" s="79" t="s">
        <v>142</v>
      </c>
      <c r="BI32" s="90">
        <f>+集計･資料!CA77</f>
        <v>35</v>
      </c>
      <c r="BJ32" s="100">
        <f t="shared" si="4"/>
        <v>415</v>
      </c>
      <c r="BK32" s="103">
        <f>+集計･資料!$B$77</f>
        <v>450</v>
      </c>
    </row>
    <row r="33" spans="1:63" ht="12.75" customHeight="1">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613" t="s">
        <v>440</v>
      </c>
      <c r="AD33" s="780">
        <f>BE30</f>
        <v>0.34523809523809523</v>
      </c>
      <c r="AE33" s="780">
        <f>BF30</f>
        <v>0.65476190476190477</v>
      </c>
      <c r="AF33" s="14"/>
      <c r="AG33" s="613" t="s">
        <v>440</v>
      </c>
      <c r="AH33" s="803">
        <f>BI30</f>
        <v>29</v>
      </c>
      <c r="AI33" s="803">
        <f>BJ30</f>
        <v>55</v>
      </c>
      <c r="AJ33" s="803">
        <f>BK30</f>
        <v>84</v>
      </c>
      <c r="AK33" s="237"/>
      <c r="BD33" s="43" t="s">
        <v>141</v>
      </c>
      <c r="BE33" s="71">
        <f t="shared" si="3"/>
        <v>4.0100250626566414E-2</v>
      </c>
      <c r="BF33" s="62">
        <f t="shared" si="3"/>
        <v>0.95989974937343359</v>
      </c>
      <c r="BG33" s="14"/>
      <c r="BH33" s="79" t="s">
        <v>141</v>
      </c>
      <c r="BI33" s="96">
        <f>+集計･資料!CA79</f>
        <v>16</v>
      </c>
      <c r="BJ33" s="260">
        <f t="shared" si="4"/>
        <v>383</v>
      </c>
      <c r="BK33" s="109">
        <f>+集計･資料!$B$79</f>
        <v>399</v>
      </c>
    </row>
    <row r="34" spans="1:63" ht="12.75" customHeight="1"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1001" t="s">
        <v>441</v>
      </c>
      <c r="AD34" s="956">
        <f>BE29</f>
        <v>0.81944444444444442</v>
      </c>
      <c r="AE34" s="780">
        <f>BF29</f>
        <v>0.18055555555555555</v>
      </c>
      <c r="AF34" s="14"/>
      <c r="AG34" s="613" t="s">
        <v>441</v>
      </c>
      <c r="AH34" s="803">
        <f>BI29</f>
        <v>59</v>
      </c>
      <c r="AI34" s="803">
        <f>BJ29</f>
        <v>13</v>
      </c>
      <c r="AJ34" s="803">
        <f>BK29</f>
        <v>72</v>
      </c>
      <c r="AK34" s="237"/>
      <c r="BD34" s="44" t="s">
        <v>140</v>
      </c>
      <c r="BE34" s="78">
        <f t="shared" si="3"/>
        <v>4.3478260869565216E-2</v>
      </c>
      <c r="BF34" s="63">
        <f t="shared" si="3"/>
        <v>0.95652173913043481</v>
      </c>
      <c r="BG34" s="14"/>
      <c r="BH34" s="80" t="s">
        <v>140</v>
      </c>
      <c r="BI34" s="97">
        <f>+集計･資料!CA81</f>
        <v>7</v>
      </c>
      <c r="BJ34" s="261">
        <f t="shared" si="4"/>
        <v>154</v>
      </c>
      <c r="BK34" s="110">
        <f>+集計･資料!$B$81</f>
        <v>161</v>
      </c>
    </row>
    <row r="35" spans="1:63" ht="12.75" customHeight="1"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G35" s="619" t="s">
        <v>150</v>
      </c>
      <c r="AH35" s="803">
        <f>SUM(AH29:AH34)</f>
        <v>174</v>
      </c>
      <c r="AI35" s="803">
        <f>SUM(AI29:AI34)</f>
        <v>1104</v>
      </c>
      <c r="AJ35" s="803">
        <f>SUM(AJ29:AJ34)</f>
        <v>1278</v>
      </c>
      <c r="AK35" s="237"/>
      <c r="BH35" s="64" t="s">
        <v>150</v>
      </c>
      <c r="BI35" s="91">
        <f>+集計･資料!CA83</f>
        <v>174</v>
      </c>
      <c r="BJ35" s="259">
        <f t="shared" si="4"/>
        <v>1104</v>
      </c>
      <c r="BK35" s="105">
        <f>+集計･資料!$B$83</f>
        <v>1278</v>
      </c>
    </row>
    <row r="36" spans="1:63" ht="12.75" customHeight="1">
      <c r="A36" s="8"/>
      <c r="B36" s="9"/>
      <c r="C36" s="9"/>
      <c r="D36" s="9"/>
      <c r="E36" s="9"/>
      <c r="F36" s="9"/>
      <c r="G36" s="9"/>
      <c r="H36" s="9"/>
      <c r="I36" s="9"/>
      <c r="J36" s="9"/>
      <c r="K36" s="9"/>
      <c r="L36" s="9"/>
      <c r="M36" s="9"/>
      <c r="N36" s="9"/>
      <c r="O36" s="9"/>
      <c r="P36" s="9"/>
      <c r="Q36" s="9"/>
      <c r="R36" s="9"/>
      <c r="S36" s="9"/>
      <c r="T36" s="9"/>
      <c r="U36" s="9"/>
      <c r="V36" s="9"/>
      <c r="W36" s="9"/>
      <c r="X36" s="9"/>
      <c r="Y36" s="9"/>
      <c r="Z36" s="9"/>
      <c r="AA36" s="10"/>
      <c r="AH36" s="87"/>
      <c r="AJ36" s="14"/>
      <c r="AK36" s="237"/>
      <c r="AL36" s="33"/>
      <c r="BI36" s="95"/>
      <c r="BK36" s="14"/>
    </row>
    <row r="37" spans="1:63" ht="12.75" customHeight="1">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14"/>
      <c r="AK37" s="237"/>
      <c r="AL37" s="33"/>
      <c r="BI37" s="14"/>
    </row>
    <row r="38" spans="1:63" ht="12.75" customHeight="1">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87"/>
      <c r="AJ38" s="14"/>
      <c r="AK38" s="237"/>
      <c r="AL38" s="33"/>
      <c r="BI38" s="95"/>
      <c r="BK38" s="14"/>
    </row>
    <row r="39" spans="1:63" ht="12.75" customHeight="1">
      <c r="A39" s="8"/>
      <c r="B39" s="9"/>
      <c r="C39" s="9"/>
      <c r="D39" s="9"/>
      <c r="E39" s="9"/>
      <c r="F39" s="9"/>
      <c r="G39" s="9"/>
      <c r="H39" s="9"/>
      <c r="I39" s="9"/>
      <c r="J39" s="9"/>
      <c r="K39" s="9"/>
      <c r="L39" s="9"/>
      <c r="M39" s="9"/>
      <c r="N39" s="9"/>
      <c r="O39" s="9"/>
      <c r="P39" s="9"/>
      <c r="Q39" s="9"/>
      <c r="R39" s="9"/>
      <c r="S39" s="9"/>
      <c r="T39" s="9"/>
      <c r="U39" s="9"/>
      <c r="V39" s="9"/>
      <c r="W39" s="9"/>
      <c r="X39" s="9"/>
      <c r="Y39" s="9"/>
      <c r="Z39" s="9"/>
      <c r="AA39" s="10"/>
      <c r="AH39" s="14"/>
      <c r="AL39" s="33"/>
      <c r="BI39" s="14"/>
    </row>
    <row r="40" spans="1:63" ht="12.75" customHeight="1">
      <c r="A40" s="8"/>
      <c r="B40" s="9"/>
      <c r="C40" s="9"/>
      <c r="D40" s="9"/>
      <c r="E40" s="9"/>
      <c r="F40" s="9"/>
      <c r="G40" s="9"/>
      <c r="H40" s="9"/>
      <c r="I40" s="9"/>
      <c r="J40" s="9"/>
      <c r="K40" s="9"/>
      <c r="L40" s="9"/>
      <c r="M40" s="9"/>
      <c r="N40" s="9"/>
      <c r="O40" s="9"/>
      <c r="P40" s="9"/>
      <c r="Q40" s="9"/>
      <c r="R40" s="9"/>
      <c r="S40" s="9"/>
      <c r="T40" s="9"/>
      <c r="U40" s="9"/>
      <c r="V40" s="9"/>
      <c r="W40" s="9"/>
      <c r="X40" s="9"/>
      <c r="Y40" s="9"/>
      <c r="Z40" s="9"/>
      <c r="AA40" s="10"/>
      <c r="AH40" s="87"/>
      <c r="AL40" s="33"/>
      <c r="BI40" s="95"/>
    </row>
    <row r="41" spans="1:63" ht="12.75" customHeight="1">
      <c r="A41" s="8"/>
      <c r="B41" s="9"/>
      <c r="C41" s="9"/>
      <c r="D41" s="9"/>
      <c r="E41" s="9"/>
      <c r="F41" s="9"/>
      <c r="G41" s="9"/>
      <c r="H41" s="9"/>
      <c r="I41" s="9"/>
      <c r="J41" s="9"/>
      <c r="K41" s="9"/>
      <c r="L41" s="9"/>
      <c r="M41" s="9"/>
      <c r="N41" s="9"/>
      <c r="O41" s="9"/>
      <c r="P41" s="9"/>
      <c r="Q41" s="9"/>
      <c r="R41" s="9"/>
      <c r="S41" s="9"/>
      <c r="T41" s="9"/>
      <c r="U41" s="9"/>
      <c r="V41" s="9"/>
      <c r="W41" s="9"/>
      <c r="X41" s="9"/>
      <c r="Y41" s="9"/>
      <c r="Z41" s="9"/>
      <c r="AA41" s="10"/>
      <c r="AH41" s="87"/>
      <c r="AL41" s="33"/>
      <c r="BI41" s="95"/>
    </row>
    <row r="42" spans="1:63" ht="12.75" customHeight="1">
      <c r="A42" s="8"/>
      <c r="B42" s="9"/>
      <c r="C42" s="9"/>
      <c r="D42" s="9"/>
      <c r="E42" s="9"/>
      <c r="F42" s="9"/>
      <c r="G42" s="9"/>
      <c r="H42" s="9"/>
      <c r="I42" s="9"/>
      <c r="J42" s="9"/>
      <c r="K42" s="9"/>
      <c r="L42" s="9"/>
      <c r="M42" s="9"/>
      <c r="N42" s="9"/>
      <c r="O42" s="9"/>
      <c r="P42" s="9"/>
      <c r="Q42" s="9"/>
      <c r="R42" s="9"/>
      <c r="S42" s="9"/>
      <c r="T42" s="9"/>
      <c r="U42" s="9"/>
      <c r="V42" s="9"/>
      <c r="W42" s="9"/>
      <c r="X42" s="9"/>
      <c r="Y42" s="9"/>
      <c r="Z42" s="9"/>
      <c r="AA42" s="10"/>
      <c r="AH42" s="95"/>
      <c r="AL42" s="33"/>
      <c r="BI42" s="95"/>
    </row>
    <row r="43" spans="1:63" ht="12.75" customHeight="1">
      <c r="A43" s="8"/>
      <c r="B43" s="9"/>
      <c r="C43" s="9"/>
      <c r="D43" s="9"/>
      <c r="E43" s="9"/>
      <c r="F43" s="9"/>
      <c r="G43" s="9"/>
      <c r="H43" s="9"/>
      <c r="I43" s="9"/>
      <c r="J43" s="9"/>
      <c r="K43" s="9"/>
      <c r="L43" s="9"/>
      <c r="M43" s="9"/>
      <c r="N43" s="9"/>
      <c r="O43" s="9"/>
      <c r="P43" s="9"/>
      <c r="Q43" s="9"/>
      <c r="R43" s="9"/>
      <c r="S43" s="9"/>
      <c r="T43" s="9"/>
      <c r="U43" s="9"/>
      <c r="V43" s="9"/>
      <c r="W43" s="9"/>
      <c r="X43" s="9"/>
      <c r="Y43" s="9"/>
      <c r="Z43" s="9"/>
      <c r="AA43" s="10"/>
      <c r="AL43" s="33"/>
    </row>
    <row r="44" spans="1:63" ht="12.75" customHeight="1">
      <c r="A44" s="8"/>
      <c r="B44" s="9"/>
      <c r="C44" s="9"/>
      <c r="D44" s="9"/>
      <c r="E44" s="9"/>
      <c r="F44" s="9"/>
      <c r="G44" s="9"/>
      <c r="H44" s="9"/>
      <c r="I44" s="9"/>
      <c r="J44" s="9"/>
      <c r="K44" s="9"/>
      <c r="L44" s="9"/>
      <c r="M44" s="9"/>
      <c r="N44" s="9"/>
      <c r="O44" s="9"/>
      <c r="P44" s="9"/>
      <c r="Q44" s="9"/>
      <c r="R44" s="9"/>
      <c r="S44" s="9"/>
      <c r="T44" s="9"/>
      <c r="U44" s="9"/>
      <c r="V44" s="9"/>
      <c r="W44" s="9"/>
      <c r="X44" s="9"/>
      <c r="Y44" s="9"/>
      <c r="Z44" s="9"/>
      <c r="AA44" s="10"/>
      <c r="AL44" s="33"/>
    </row>
    <row r="45" spans="1:63" ht="12.75" customHeight="1">
      <c r="A45" s="8"/>
      <c r="B45" s="9"/>
      <c r="C45" s="9"/>
      <c r="D45" s="9"/>
      <c r="E45" s="9"/>
      <c r="F45" s="9"/>
      <c r="G45" s="9"/>
      <c r="H45" s="9"/>
      <c r="I45" s="9"/>
      <c r="J45" s="9"/>
      <c r="K45" s="9"/>
      <c r="L45" s="9"/>
      <c r="M45" s="9"/>
      <c r="N45" s="9"/>
      <c r="O45" s="9"/>
      <c r="P45" s="9"/>
      <c r="Q45" s="9"/>
      <c r="R45" s="9"/>
      <c r="S45" s="9"/>
      <c r="T45" s="9"/>
      <c r="U45" s="9"/>
      <c r="V45" s="9"/>
      <c r="W45" s="9"/>
      <c r="X45" s="9"/>
      <c r="Y45" s="9"/>
      <c r="Z45" s="9"/>
      <c r="AA45" s="10"/>
      <c r="AL45" s="33"/>
    </row>
    <row r="46" spans="1:63" ht="12.75" customHeight="1">
      <c r="A46" s="8"/>
      <c r="B46" s="9"/>
      <c r="C46" s="9"/>
      <c r="D46" s="9"/>
      <c r="E46" s="9"/>
      <c r="F46" s="9"/>
      <c r="G46" s="9"/>
      <c r="H46" s="9"/>
      <c r="I46" s="9"/>
      <c r="J46" s="9"/>
      <c r="K46" s="9"/>
      <c r="L46" s="9"/>
      <c r="M46" s="9"/>
      <c r="N46" s="9"/>
      <c r="O46" s="9"/>
      <c r="P46" s="9"/>
      <c r="Q46" s="9"/>
      <c r="R46" s="9"/>
      <c r="S46" s="9"/>
      <c r="T46" s="9"/>
      <c r="U46" s="9"/>
      <c r="V46" s="9"/>
      <c r="W46" s="9"/>
      <c r="X46" s="9"/>
      <c r="Y46" s="9"/>
      <c r="Z46" s="9"/>
      <c r="AA46" s="10"/>
      <c r="AL46" s="33"/>
    </row>
    <row r="47" spans="1:63" ht="12.75" customHeight="1">
      <c r="A47" s="8"/>
      <c r="B47" s="9"/>
      <c r="C47" s="9"/>
      <c r="D47" s="9"/>
      <c r="E47" s="9"/>
      <c r="F47" s="9"/>
      <c r="G47" s="9"/>
      <c r="H47" s="9"/>
      <c r="I47" s="9"/>
      <c r="J47" s="9"/>
      <c r="K47" s="9"/>
      <c r="L47" s="9"/>
      <c r="M47" s="9"/>
      <c r="N47" s="9"/>
      <c r="O47" s="9"/>
      <c r="P47" s="9"/>
      <c r="Q47" s="9"/>
      <c r="R47" s="9"/>
      <c r="S47" s="9"/>
      <c r="T47" s="9"/>
      <c r="U47" s="9"/>
      <c r="V47" s="9"/>
      <c r="W47" s="9"/>
      <c r="X47" s="9"/>
      <c r="Y47" s="9"/>
      <c r="Z47" s="9"/>
      <c r="AA47" s="10"/>
      <c r="AL47" s="33"/>
    </row>
    <row r="48" spans="1:63" ht="12.75" customHeight="1">
      <c r="A48" s="8"/>
      <c r="B48" s="9"/>
      <c r="C48" s="9"/>
      <c r="D48" s="9"/>
      <c r="E48" s="9"/>
      <c r="F48" s="9"/>
      <c r="G48" s="9"/>
      <c r="H48" s="9"/>
      <c r="I48" s="9"/>
      <c r="J48" s="9"/>
      <c r="K48" s="9"/>
      <c r="L48" s="9"/>
      <c r="M48" s="9"/>
      <c r="N48" s="9"/>
      <c r="O48" s="9"/>
      <c r="P48" s="9"/>
      <c r="Q48" s="9"/>
      <c r="R48" s="9"/>
      <c r="S48" s="9"/>
      <c r="T48" s="9"/>
      <c r="U48" s="9"/>
      <c r="V48" s="9"/>
      <c r="W48" s="9"/>
      <c r="X48" s="9"/>
      <c r="Y48" s="9"/>
      <c r="Z48" s="9"/>
      <c r="AA48" s="10"/>
      <c r="AL48" s="33"/>
    </row>
    <row r="49" spans="1:38" ht="12.75" customHeight="1">
      <c r="A49" s="8"/>
      <c r="B49" s="9"/>
      <c r="C49" s="9"/>
      <c r="D49" s="9"/>
      <c r="E49" s="9"/>
      <c r="F49" s="9"/>
      <c r="G49" s="9"/>
      <c r="H49" s="9"/>
      <c r="I49" s="9"/>
      <c r="J49" s="9"/>
      <c r="K49" s="9"/>
      <c r="L49" s="9"/>
      <c r="M49" s="9"/>
      <c r="N49" s="9"/>
      <c r="O49" s="9"/>
      <c r="P49" s="9"/>
      <c r="Q49" s="9"/>
      <c r="R49" s="9"/>
      <c r="S49" s="9"/>
      <c r="T49" s="9"/>
      <c r="U49" s="9"/>
      <c r="V49" s="9"/>
      <c r="W49" s="9"/>
      <c r="X49" s="9"/>
      <c r="Y49" s="9"/>
      <c r="Z49" s="9"/>
      <c r="AA49" s="10"/>
      <c r="AL49" s="33"/>
    </row>
    <row r="50" spans="1:38" ht="12.75" customHeight="1">
      <c r="A50" s="8"/>
      <c r="B50" s="9"/>
      <c r="C50" s="9"/>
      <c r="D50" s="9"/>
      <c r="E50" s="9"/>
      <c r="F50" s="9"/>
      <c r="G50" s="9"/>
      <c r="H50" s="9"/>
      <c r="I50" s="9"/>
      <c r="J50" s="9"/>
      <c r="K50" s="9"/>
      <c r="L50" s="9"/>
      <c r="M50" s="9"/>
      <c r="N50" s="9"/>
      <c r="O50" s="9"/>
      <c r="P50" s="9"/>
      <c r="Q50" s="9"/>
      <c r="R50" s="9"/>
      <c r="S50" s="9"/>
      <c r="T50" s="9"/>
      <c r="U50" s="9"/>
      <c r="V50" s="9"/>
      <c r="W50" s="9"/>
      <c r="X50" s="9"/>
      <c r="Y50" s="9"/>
      <c r="Z50" s="9"/>
      <c r="AA50" s="10"/>
      <c r="AL50" s="33"/>
    </row>
    <row r="51" spans="1:38" ht="12.75" customHeight="1">
      <c r="A51" s="8"/>
      <c r="B51" s="9"/>
      <c r="C51" s="9"/>
      <c r="D51" s="9"/>
      <c r="E51" s="9"/>
      <c r="F51" s="9"/>
      <c r="G51" s="9"/>
      <c r="H51" s="9"/>
      <c r="I51" s="9"/>
      <c r="J51" s="9"/>
      <c r="K51" s="9"/>
      <c r="L51" s="9"/>
      <c r="M51" s="9"/>
      <c r="N51" s="9"/>
      <c r="O51" s="9"/>
      <c r="P51" s="9"/>
      <c r="Q51" s="9"/>
      <c r="R51" s="9"/>
      <c r="S51" s="9"/>
      <c r="T51" s="9"/>
      <c r="U51" s="9"/>
      <c r="V51" s="9"/>
      <c r="W51" s="9"/>
      <c r="X51" s="9"/>
      <c r="Y51" s="9"/>
      <c r="Z51" s="9"/>
      <c r="AA51" s="10"/>
      <c r="AL51" s="33"/>
    </row>
    <row r="52" spans="1:38" ht="12.75" customHeight="1">
      <c r="A52" s="8"/>
      <c r="B52" s="9"/>
      <c r="C52" s="9"/>
      <c r="D52" s="9"/>
      <c r="E52" s="9"/>
      <c r="F52" s="9"/>
      <c r="G52" s="9"/>
      <c r="H52" s="9"/>
      <c r="I52" s="9"/>
      <c r="J52" s="9"/>
      <c r="K52" s="9"/>
      <c r="L52" s="9"/>
      <c r="M52" s="9"/>
      <c r="N52" s="9"/>
      <c r="O52" s="9"/>
      <c r="P52" s="9"/>
      <c r="Q52" s="9"/>
      <c r="R52" s="9"/>
      <c r="S52" s="9"/>
      <c r="T52" s="9"/>
      <c r="U52" s="9"/>
      <c r="V52" s="9"/>
      <c r="W52" s="9"/>
      <c r="X52" s="9"/>
      <c r="Y52" s="9"/>
      <c r="Z52" s="9"/>
      <c r="AA52" s="10"/>
      <c r="AL52" s="33"/>
    </row>
    <row r="53" spans="1:38" ht="12.75" customHeight="1">
      <c r="A53" s="8"/>
      <c r="B53" s="9"/>
      <c r="C53" s="9"/>
      <c r="D53" s="9"/>
      <c r="E53" s="9"/>
      <c r="F53" s="9"/>
      <c r="G53" s="9"/>
      <c r="H53" s="9"/>
      <c r="I53" s="9"/>
      <c r="J53" s="9"/>
      <c r="K53" s="9"/>
      <c r="L53" s="9"/>
      <c r="M53" s="9"/>
      <c r="N53" s="9"/>
      <c r="O53" s="9"/>
      <c r="P53" s="9"/>
      <c r="Q53" s="9"/>
      <c r="R53" s="9"/>
      <c r="S53" s="9"/>
      <c r="T53" s="9"/>
      <c r="U53" s="9"/>
      <c r="V53" s="9"/>
      <c r="W53" s="9"/>
      <c r="X53" s="9"/>
      <c r="Y53" s="9"/>
      <c r="Z53" s="9"/>
      <c r="AA53" s="10"/>
      <c r="AL53" s="33"/>
    </row>
    <row r="54" spans="1:38" ht="12.75" customHeight="1">
      <c r="A54" s="8"/>
      <c r="B54" s="9"/>
      <c r="C54" s="9"/>
      <c r="D54" s="9"/>
      <c r="E54" s="9"/>
      <c r="F54" s="9"/>
      <c r="G54" s="9"/>
      <c r="H54" s="9"/>
      <c r="I54" s="9"/>
      <c r="J54" s="9"/>
      <c r="K54" s="9"/>
      <c r="L54" s="9"/>
      <c r="M54" s="9"/>
      <c r="N54" s="9"/>
      <c r="O54" s="9"/>
      <c r="P54" s="9"/>
      <c r="Q54" s="9"/>
      <c r="R54" s="9"/>
      <c r="S54" s="9"/>
      <c r="T54" s="9"/>
      <c r="U54" s="9"/>
      <c r="V54" s="9"/>
      <c r="W54" s="9"/>
      <c r="X54" s="9"/>
      <c r="Y54" s="9"/>
      <c r="Z54" s="9"/>
      <c r="AA54" s="10"/>
      <c r="AL54" s="33"/>
    </row>
    <row r="55" spans="1:38" ht="12.75" customHeight="1">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row>
  </sheetData>
  <mergeCells count="3">
    <mergeCell ref="V1:AA1"/>
    <mergeCell ref="B4:M18"/>
    <mergeCell ref="AL12:AW24"/>
  </mergeCells>
  <phoneticPr fontId="5"/>
  <conditionalFormatting sqref="AD11:AD22">
    <cfRule type="top10" dxfId="53"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4" man="1"/>
    <brk id="5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業種リスト!$A$2:$A$14</xm:f>
          </x14:formula1>
          <xm:sqref>AN6:AP6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9">
    <tabColor theme="9" tint="0.59999389629810485"/>
  </sheetPr>
  <dimension ref="A1:BB55"/>
  <sheetViews>
    <sheetView showGridLines="0" view="pageBreakPreview" topLeftCell="A36" zoomScaleNormal="100" zoomScaleSheetLayoutView="100" workbookViewId="0">
      <selection activeCell="AD2" sqref="AD2"/>
    </sheetView>
  </sheetViews>
  <sheetFormatPr defaultColWidth="10.28515625" defaultRowHeight="12.75" customHeight="1"/>
  <cols>
    <col min="1" max="27" width="3.5703125" style="624" customWidth="1"/>
    <col min="28" max="28" width="1.42578125" style="624" customWidth="1"/>
    <col min="29" max="29" width="1.140625" style="4" customWidth="1"/>
    <col min="30" max="30" width="16.5703125" style="4" customWidth="1"/>
    <col min="31" max="31" width="8" style="4" customWidth="1"/>
    <col min="32" max="32" width="8.5703125" style="4" bestFit="1" customWidth="1"/>
    <col min="33" max="33" width="9.28515625" style="4" customWidth="1"/>
    <col min="34" max="34" width="10.5703125" style="4" customWidth="1"/>
    <col min="35" max="35" width="8.28515625" style="115" customWidth="1"/>
    <col min="36" max="36" width="7.7109375" style="115" bestFit="1" customWidth="1"/>
    <col min="37" max="37" width="5.42578125" style="115" bestFit="1" customWidth="1"/>
    <col min="38" max="39" width="7.140625" style="115" bestFit="1" customWidth="1"/>
    <col min="40" max="40" width="8.28515625" style="115" bestFit="1" customWidth="1"/>
    <col min="41" max="41" width="5.42578125" style="115" bestFit="1" customWidth="1"/>
    <col min="42" max="47" width="5.42578125" style="115" customWidth="1"/>
    <col min="48" max="48" width="5.42578125" style="4" customWidth="1"/>
    <col min="49" max="49" width="1.42578125" style="624" customWidth="1"/>
    <col min="50" max="50" width="1.140625" style="4" customWidth="1"/>
    <col min="51" max="51" width="16.5703125" style="4" customWidth="1"/>
    <col min="52" max="52" width="8" style="4" customWidth="1"/>
    <col min="53" max="53" width="8.5703125" style="4" bestFit="1" customWidth="1"/>
    <col min="54" max="54" width="10.28515625" style="4" customWidth="1"/>
    <col min="55" max="16384" width="10.28515625" style="624"/>
  </cols>
  <sheetData>
    <row r="1" spans="1:54" ht="21.75" customHeight="1" thickBot="1">
      <c r="A1" s="925">
        <v>7</v>
      </c>
      <c r="B1" s="925" t="s">
        <v>598</v>
      </c>
      <c r="C1" s="908" t="s">
        <v>2</v>
      </c>
      <c r="D1" s="908"/>
      <c r="E1" s="908"/>
      <c r="F1" s="908"/>
      <c r="G1" s="908"/>
      <c r="H1" s="908"/>
      <c r="I1" s="908"/>
      <c r="J1" s="908"/>
      <c r="K1" s="908"/>
      <c r="L1" s="908"/>
      <c r="M1" s="908"/>
      <c r="N1" s="908"/>
      <c r="O1" s="908"/>
      <c r="P1" s="908"/>
      <c r="Q1" s="908"/>
      <c r="R1" s="908"/>
      <c r="S1" s="908"/>
      <c r="T1" s="908"/>
      <c r="U1" s="908"/>
      <c r="V1" s="1260" t="s">
        <v>320</v>
      </c>
      <c r="W1" s="1260"/>
      <c r="X1" s="1260"/>
      <c r="Y1" s="1260"/>
      <c r="Z1" s="1260"/>
      <c r="AA1" s="1260"/>
      <c r="AD1" s="4" t="s">
        <v>974</v>
      </c>
      <c r="AY1" s="4" t="s">
        <v>8</v>
      </c>
    </row>
    <row r="3" spans="1:54" ht="12.75" customHeight="1">
      <c r="AA3" s="625"/>
      <c r="AD3" s="4" t="s">
        <v>3</v>
      </c>
      <c r="AJ3" s="115" t="s">
        <v>728</v>
      </c>
      <c r="AY3" s="4" t="s">
        <v>7</v>
      </c>
    </row>
    <row r="4" spans="1:54" ht="12.75" customHeight="1" thickBot="1">
      <c r="B4" s="1273" t="s">
        <v>885</v>
      </c>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625"/>
      <c r="AJ4" s="115" t="str">
        <f>CONCATENATE("障がい者を雇用している事業所は全体で",'7（問4）'!AH6,"社で、そのうち障がい者の常用雇用は",'7①（問4）'!AE6,"人、パート等雇用は",'7①（問4）'!AF6,"人であった。")</f>
        <v>障がい者を雇用している事業所は全体で174社で、そのうち障がい者の常用雇用は243人、パート等雇用は315人であった。</v>
      </c>
    </row>
    <row r="5" spans="1:54" ht="12.75" customHeight="1" thickBot="1">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625"/>
      <c r="AD5" s="620"/>
      <c r="AE5" s="619" t="s">
        <v>0</v>
      </c>
      <c r="AF5" s="619" t="s">
        <v>1</v>
      </c>
      <c r="AG5" s="39"/>
      <c r="AH5" s="39"/>
      <c r="AI5" s="630"/>
      <c r="AJ5" s="115" t="s">
        <v>729</v>
      </c>
      <c r="AL5" s="1044" t="s">
        <v>762</v>
      </c>
      <c r="AM5" s="1044" t="s">
        <v>763</v>
      </c>
      <c r="AN5" s="1044" t="s">
        <v>764</v>
      </c>
      <c r="AV5" s="929"/>
      <c r="AY5" s="82"/>
      <c r="AZ5" s="37" t="s">
        <v>0</v>
      </c>
      <c r="BA5" s="60" t="s">
        <v>1</v>
      </c>
    </row>
    <row r="6" spans="1:54" ht="12.75" customHeight="1" thickBot="1">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625"/>
      <c r="AD6" s="619" t="s">
        <v>160</v>
      </c>
      <c r="AE6" s="941">
        <f>AZ6</f>
        <v>243</v>
      </c>
      <c r="AF6" s="941">
        <f>BA6</f>
        <v>315</v>
      </c>
      <c r="AG6" s="87"/>
      <c r="AH6" s="87"/>
      <c r="AI6" s="630"/>
      <c r="AJ6" s="115" t="s">
        <v>775</v>
      </c>
      <c r="AL6" s="1044" t="s">
        <v>747</v>
      </c>
      <c r="AM6" s="1044" t="s">
        <v>738</v>
      </c>
      <c r="AN6" s="1044" t="s">
        <v>745</v>
      </c>
      <c r="AO6" s="115" t="s">
        <v>776</v>
      </c>
      <c r="AV6" s="87"/>
      <c r="AY6" s="46" t="s">
        <v>160</v>
      </c>
      <c r="AZ6" s="930">
        <f>+集計･資料!BY32</f>
        <v>243</v>
      </c>
      <c r="BA6" s="931">
        <f>+集計･資料!BZ32</f>
        <v>315</v>
      </c>
    </row>
    <row r="7" spans="1:54" ht="12.75" customHeight="1">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625"/>
      <c r="AI7" s="237"/>
      <c r="AJ7" s="115" t="str">
        <f>CONCATENATE(AJ6,AL6,AM6,AN6,AO6)</f>
        <v>業種別では、特に「サービス業」「製造業」「医療・福祉」において、雇用人数が多い。</v>
      </c>
    </row>
    <row r="8" spans="1:54" ht="12.75" customHeight="1">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625"/>
      <c r="AD8" s="4" t="s">
        <v>4</v>
      </c>
      <c r="AJ8" s="115" t="s">
        <v>730</v>
      </c>
      <c r="AY8" s="4" t="s">
        <v>4</v>
      </c>
      <c r="BB8" s="14"/>
    </row>
    <row r="9" spans="1:54" ht="12.75" customHeight="1" thickBot="1">
      <c r="B9" s="924"/>
      <c r="C9" s="924"/>
      <c r="D9" s="924"/>
      <c r="E9" s="924"/>
      <c r="F9" s="924"/>
      <c r="G9" s="924"/>
      <c r="H9" s="924"/>
      <c r="I9" s="924"/>
      <c r="J9" s="924"/>
      <c r="K9" s="924"/>
      <c r="L9" s="924"/>
      <c r="M9" s="924"/>
      <c r="O9" s="625"/>
      <c r="P9" s="625"/>
      <c r="Q9" s="625"/>
      <c r="R9" s="625"/>
      <c r="S9" s="625"/>
      <c r="T9" s="625"/>
      <c r="U9" s="625"/>
      <c r="V9" s="625"/>
      <c r="W9" s="625"/>
      <c r="X9" s="625"/>
      <c r="Y9" s="625"/>
      <c r="Z9" s="625"/>
      <c r="AA9" s="625"/>
      <c r="AJ9" s="115" t="s">
        <v>869</v>
      </c>
      <c r="BB9" s="14"/>
    </row>
    <row r="10" spans="1:54" ht="12.75" customHeight="1" thickBot="1">
      <c r="B10" s="924"/>
      <c r="C10" s="924"/>
      <c r="D10" s="924"/>
      <c r="E10" s="924"/>
      <c r="F10" s="924"/>
      <c r="G10" s="924"/>
      <c r="H10" s="924"/>
      <c r="I10" s="924"/>
      <c r="J10" s="924"/>
      <c r="K10" s="924"/>
      <c r="L10" s="924"/>
      <c r="M10" s="924"/>
      <c r="O10" s="625"/>
      <c r="P10" s="625"/>
      <c r="Q10" s="625"/>
      <c r="R10" s="625"/>
      <c r="S10" s="625"/>
      <c r="T10" s="625"/>
      <c r="U10" s="625"/>
      <c r="V10" s="625"/>
      <c r="W10" s="625"/>
      <c r="X10" s="625"/>
      <c r="Y10" s="625"/>
      <c r="Z10" s="625"/>
      <c r="AA10" s="625"/>
      <c r="AC10" s="28"/>
      <c r="AD10" s="939" t="s">
        <v>645</v>
      </c>
      <c r="AE10" s="619" t="s">
        <v>0</v>
      </c>
      <c r="AF10" s="619" t="s">
        <v>1</v>
      </c>
      <c r="AG10" s="39"/>
      <c r="AH10" s="39"/>
      <c r="AV10" s="929"/>
      <c r="AX10" s="28"/>
      <c r="AY10" s="83" t="s">
        <v>645</v>
      </c>
      <c r="AZ10" s="37" t="s">
        <v>0</v>
      </c>
      <c r="BA10" s="60" t="s">
        <v>1</v>
      </c>
      <c r="BB10" s="60" t="s">
        <v>718</v>
      </c>
    </row>
    <row r="11" spans="1:54" ht="12.75" customHeight="1">
      <c r="B11" s="924"/>
      <c r="C11" s="924"/>
      <c r="D11" s="924"/>
      <c r="E11" s="924"/>
      <c r="F11" s="924"/>
      <c r="G11" s="924"/>
      <c r="H11" s="924"/>
      <c r="I11" s="924"/>
      <c r="J11" s="924"/>
      <c r="K11" s="924"/>
      <c r="L11" s="924"/>
      <c r="M11" s="924"/>
      <c r="O11" s="625"/>
      <c r="P11" s="625"/>
      <c r="Q11" s="625"/>
      <c r="R11" s="625"/>
      <c r="S11" s="625"/>
      <c r="T11" s="625"/>
      <c r="U11" s="625"/>
      <c r="V11" s="625"/>
      <c r="W11" s="625"/>
      <c r="X11" s="625"/>
      <c r="Y11" s="625"/>
      <c r="Z11" s="625"/>
      <c r="AA11" s="625"/>
      <c r="AC11" s="29"/>
      <c r="AD11" s="1000" t="s">
        <v>424</v>
      </c>
      <c r="AE11" s="940">
        <f>AZ23</f>
        <v>14</v>
      </c>
      <c r="AF11" s="940">
        <f>BA23</f>
        <v>8</v>
      </c>
      <c r="AG11" s="806"/>
      <c r="AH11" s="806"/>
      <c r="AI11" s="630"/>
      <c r="AJ11" s="1039" t="s">
        <v>768</v>
      </c>
      <c r="AK11" s="1038"/>
      <c r="AL11" s="1038"/>
      <c r="AM11" s="1038"/>
      <c r="AN11" s="1038"/>
      <c r="AO11" s="1038"/>
      <c r="AP11" s="1038"/>
      <c r="AQ11" s="1038"/>
      <c r="AR11" s="1038"/>
      <c r="AS11" s="1038"/>
      <c r="AT11" s="1038"/>
      <c r="AU11" s="1038"/>
      <c r="AV11" s="806"/>
      <c r="AX11" s="29"/>
      <c r="AY11" s="65" t="s">
        <v>151</v>
      </c>
      <c r="AZ11" s="932">
        <f>+集計･資料!BY6</f>
        <v>0</v>
      </c>
      <c r="BA11" s="933">
        <f>+集計･資料!BZ6</f>
        <v>0</v>
      </c>
      <c r="BB11" s="933">
        <f>SUM(AZ11:BA11)</f>
        <v>0</v>
      </c>
    </row>
    <row r="12" spans="1:54" ht="12.75" customHeight="1">
      <c r="B12" s="924"/>
      <c r="C12" s="924"/>
      <c r="D12" s="924"/>
      <c r="E12" s="924"/>
      <c r="F12" s="924"/>
      <c r="G12" s="924"/>
      <c r="H12" s="924"/>
      <c r="I12" s="924"/>
      <c r="J12" s="924"/>
      <c r="K12" s="924"/>
      <c r="L12" s="924"/>
      <c r="M12" s="924"/>
      <c r="O12" s="625"/>
      <c r="P12" s="625"/>
      <c r="Q12" s="625"/>
      <c r="R12" s="625"/>
      <c r="S12" s="625"/>
      <c r="T12" s="625"/>
      <c r="U12" s="625"/>
      <c r="V12" s="625"/>
      <c r="W12" s="625"/>
      <c r="X12" s="625"/>
      <c r="Y12" s="625"/>
      <c r="Z12" s="625"/>
      <c r="AA12" s="625"/>
      <c r="AC12" s="14"/>
      <c r="AD12" s="1002" t="s">
        <v>425</v>
      </c>
      <c r="AE12" s="990">
        <f>AZ22</f>
        <v>40</v>
      </c>
      <c r="AF12" s="1080">
        <f>BA22</f>
        <v>62</v>
      </c>
      <c r="AG12" s="806"/>
      <c r="AH12" s="806"/>
      <c r="AI12" s="630"/>
      <c r="AJ12" s="1232" t="str">
        <f>CONCATENATE("　",AJ4,CHAR(10),"　",AJ7,,CHAR(10),"　",AJ9)</f>
        <v>　障がい者を雇用している事業所は全体で174社で、そのうち障がい者の常用雇用は243人、パート等雇用は315人であった。
　業種別では、特に「サービス業」「製造業」「医療・福祉」において、雇用人数が多い。
　規模別では、「30～49人」の事業所において、雇用人数が多い。</v>
      </c>
      <c r="AK12" s="1232"/>
      <c r="AL12" s="1232"/>
      <c r="AM12" s="1232"/>
      <c r="AN12" s="1232"/>
      <c r="AO12" s="1232"/>
      <c r="AP12" s="1232"/>
      <c r="AQ12" s="1232"/>
      <c r="AR12" s="1232"/>
      <c r="AS12" s="1232"/>
      <c r="AT12" s="1232"/>
      <c r="AU12" s="1232"/>
      <c r="AV12" s="806"/>
      <c r="AX12" s="14"/>
      <c r="AY12" s="67" t="s">
        <v>630</v>
      </c>
      <c r="AZ12" s="932">
        <f>+集計･資料!BY8</f>
        <v>34</v>
      </c>
      <c r="BA12" s="934">
        <f>+集計･資料!BZ8</f>
        <v>65</v>
      </c>
      <c r="BB12" s="934">
        <f>SUM(AZ12:BA12)</f>
        <v>99</v>
      </c>
    </row>
    <row r="13" spans="1:54" ht="12.75" customHeight="1">
      <c r="B13" s="924"/>
      <c r="C13" s="924"/>
      <c r="D13" s="924"/>
      <c r="E13" s="924"/>
      <c r="F13" s="924"/>
      <c r="G13" s="924"/>
      <c r="H13" s="924"/>
      <c r="I13" s="924"/>
      <c r="J13" s="924"/>
      <c r="K13" s="924"/>
      <c r="L13" s="924"/>
      <c r="M13" s="924"/>
      <c r="O13" s="625"/>
      <c r="P13" s="625"/>
      <c r="Q13" s="625"/>
      <c r="R13" s="625"/>
      <c r="S13" s="625"/>
      <c r="T13" s="625"/>
      <c r="U13" s="625"/>
      <c r="V13" s="625"/>
      <c r="W13" s="625"/>
      <c r="X13" s="625"/>
      <c r="Y13" s="625"/>
      <c r="Z13" s="625"/>
      <c r="AA13" s="625"/>
      <c r="AC13" s="14"/>
      <c r="AD13" s="1000" t="s">
        <v>426</v>
      </c>
      <c r="AE13" s="782">
        <f>AZ21</f>
        <v>4</v>
      </c>
      <c r="AF13" s="782">
        <f>BA21</f>
        <v>2</v>
      </c>
      <c r="AG13" s="806"/>
      <c r="AH13" s="806"/>
      <c r="AI13" s="237"/>
      <c r="AJ13" s="1232"/>
      <c r="AK13" s="1232"/>
      <c r="AL13" s="1232"/>
      <c r="AM13" s="1232"/>
      <c r="AN13" s="1232"/>
      <c r="AO13" s="1232"/>
      <c r="AP13" s="1232"/>
      <c r="AQ13" s="1232"/>
      <c r="AR13" s="1232"/>
      <c r="AS13" s="1232"/>
      <c r="AT13" s="1232"/>
      <c r="AU13" s="1232"/>
      <c r="AV13" s="806"/>
      <c r="AX13" s="14"/>
      <c r="AY13" s="67" t="s">
        <v>631</v>
      </c>
      <c r="AZ13" s="932">
        <f>+集計･資料!BY10</f>
        <v>57</v>
      </c>
      <c r="BA13" s="934">
        <f>+集計･資料!BZ10</f>
        <v>31</v>
      </c>
      <c r="BB13" s="934">
        <f t="shared" ref="BB13:BB22" si="0">SUM(AZ13:BA13)</f>
        <v>88</v>
      </c>
    </row>
    <row r="14" spans="1:54" ht="12.75" customHeight="1">
      <c r="B14" s="924"/>
      <c r="C14" s="924"/>
      <c r="D14" s="924"/>
      <c r="E14" s="924"/>
      <c r="F14" s="924"/>
      <c r="G14" s="924"/>
      <c r="H14" s="924"/>
      <c r="I14" s="924"/>
      <c r="J14" s="924"/>
      <c r="K14" s="924"/>
      <c r="L14" s="924"/>
      <c r="M14" s="924"/>
      <c r="O14" s="625"/>
      <c r="P14" s="625"/>
      <c r="Q14" s="625"/>
      <c r="R14" s="625"/>
      <c r="S14" s="625"/>
      <c r="T14" s="625"/>
      <c r="U14" s="625"/>
      <c r="V14" s="625"/>
      <c r="W14" s="625"/>
      <c r="X14" s="625"/>
      <c r="Y14" s="625"/>
      <c r="Z14" s="625"/>
      <c r="AA14" s="625"/>
      <c r="AC14" s="14"/>
      <c r="AD14" s="1002" t="s">
        <v>427</v>
      </c>
      <c r="AE14" s="782">
        <f>AZ20</f>
        <v>15</v>
      </c>
      <c r="AF14" s="782">
        <f>BA20</f>
        <v>5</v>
      </c>
      <c r="AG14" s="806"/>
      <c r="AH14" s="806"/>
      <c r="AI14" s="237"/>
      <c r="AJ14" s="1232"/>
      <c r="AK14" s="1232"/>
      <c r="AL14" s="1232"/>
      <c r="AM14" s="1232"/>
      <c r="AN14" s="1232"/>
      <c r="AO14" s="1232"/>
      <c r="AP14" s="1232"/>
      <c r="AQ14" s="1232"/>
      <c r="AR14" s="1232"/>
      <c r="AS14" s="1232"/>
      <c r="AT14" s="1232"/>
      <c r="AU14" s="1232"/>
      <c r="AV14" s="806"/>
      <c r="AX14" s="14"/>
      <c r="AY14" s="67" t="s">
        <v>629</v>
      </c>
      <c r="AZ14" s="932">
        <f>+集計･資料!BY12</f>
        <v>9</v>
      </c>
      <c r="BA14" s="934">
        <f>+集計･資料!BZ12</f>
        <v>4</v>
      </c>
      <c r="BB14" s="934">
        <f t="shared" si="0"/>
        <v>13</v>
      </c>
    </row>
    <row r="15" spans="1:54" ht="12.75" customHeight="1">
      <c r="B15" s="924"/>
      <c r="C15" s="924"/>
      <c r="D15" s="924"/>
      <c r="E15" s="924"/>
      <c r="F15" s="924"/>
      <c r="G15" s="924"/>
      <c r="H15" s="924"/>
      <c r="I15" s="924"/>
      <c r="J15" s="924"/>
      <c r="K15" s="924"/>
      <c r="L15" s="924"/>
      <c r="M15" s="924"/>
      <c r="O15" s="625"/>
      <c r="P15" s="625"/>
      <c r="Q15" s="625"/>
      <c r="R15" s="625"/>
      <c r="S15" s="625"/>
      <c r="T15" s="625"/>
      <c r="U15" s="625"/>
      <c r="V15" s="625"/>
      <c r="W15" s="625"/>
      <c r="X15" s="625"/>
      <c r="Y15" s="625"/>
      <c r="Z15" s="625"/>
      <c r="AA15" s="625"/>
      <c r="AC15" s="14"/>
      <c r="AD15" s="1000" t="s">
        <v>428</v>
      </c>
      <c r="AE15" s="1091">
        <f>AZ19</f>
        <v>30</v>
      </c>
      <c r="AF15" s="1091">
        <f>BA19</f>
        <v>19</v>
      </c>
      <c r="AG15" s="806"/>
      <c r="AH15" s="806"/>
      <c r="AI15" s="237"/>
      <c r="AJ15" s="1232"/>
      <c r="AK15" s="1232"/>
      <c r="AL15" s="1232"/>
      <c r="AM15" s="1232"/>
      <c r="AN15" s="1232"/>
      <c r="AO15" s="1232"/>
      <c r="AP15" s="1232"/>
      <c r="AQ15" s="1232"/>
      <c r="AR15" s="1232"/>
      <c r="AS15" s="1232"/>
      <c r="AT15" s="1232"/>
      <c r="AU15" s="1232"/>
      <c r="AV15" s="806"/>
      <c r="AX15" s="14"/>
      <c r="AY15" s="67" t="s">
        <v>628</v>
      </c>
      <c r="AZ15" s="932">
        <f>+集計･資料!BY14</f>
        <v>38</v>
      </c>
      <c r="BA15" s="934">
        <f>+集計･資料!BZ14</f>
        <v>116</v>
      </c>
      <c r="BB15" s="934">
        <f t="shared" si="0"/>
        <v>154</v>
      </c>
    </row>
    <row r="16" spans="1:54" ht="12.75" customHeight="1">
      <c r="B16" s="924"/>
      <c r="C16" s="924"/>
      <c r="D16" s="924"/>
      <c r="E16" s="924"/>
      <c r="F16" s="924"/>
      <c r="G16" s="924"/>
      <c r="H16" s="924"/>
      <c r="I16" s="924"/>
      <c r="J16" s="924"/>
      <c r="K16" s="924"/>
      <c r="L16" s="924"/>
      <c r="M16" s="924"/>
      <c r="O16" s="625"/>
      <c r="P16" s="625"/>
      <c r="Q16" s="625"/>
      <c r="R16" s="625"/>
      <c r="S16" s="625"/>
      <c r="T16" s="625"/>
      <c r="U16" s="625"/>
      <c r="V16" s="625"/>
      <c r="W16" s="625"/>
      <c r="X16" s="625"/>
      <c r="Y16" s="625"/>
      <c r="Z16" s="625"/>
      <c r="AA16" s="625"/>
      <c r="AC16" s="14"/>
      <c r="AD16" s="1002" t="s">
        <v>11</v>
      </c>
      <c r="AE16" s="782">
        <f>AZ18</f>
        <v>2</v>
      </c>
      <c r="AF16" s="782">
        <f>BA18</f>
        <v>2</v>
      </c>
      <c r="AG16" s="806"/>
      <c r="AH16" s="806"/>
      <c r="AI16" s="237"/>
      <c r="AJ16" s="1232"/>
      <c r="AK16" s="1232"/>
      <c r="AL16" s="1232"/>
      <c r="AM16" s="1232"/>
      <c r="AN16" s="1232"/>
      <c r="AO16" s="1232"/>
      <c r="AP16" s="1232"/>
      <c r="AQ16" s="1232"/>
      <c r="AR16" s="1232"/>
      <c r="AS16" s="1232"/>
      <c r="AT16" s="1232"/>
      <c r="AU16" s="1232"/>
      <c r="AV16" s="806"/>
      <c r="AX16" s="14"/>
      <c r="AY16" s="67" t="s">
        <v>627</v>
      </c>
      <c r="AZ16" s="932">
        <f>+集計･資料!BY16</f>
        <v>0</v>
      </c>
      <c r="BA16" s="934">
        <f>+集計･資料!BZ16</f>
        <v>1</v>
      </c>
      <c r="BB16" s="934">
        <f t="shared" si="0"/>
        <v>1</v>
      </c>
    </row>
    <row r="17" spans="1:54" ht="12.75" customHeight="1">
      <c r="B17" s="924"/>
      <c r="C17" s="924"/>
      <c r="D17" s="924"/>
      <c r="E17" s="924"/>
      <c r="F17" s="924"/>
      <c r="G17" s="924"/>
      <c r="H17" s="924"/>
      <c r="I17" s="924"/>
      <c r="J17" s="924"/>
      <c r="K17" s="924"/>
      <c r="L17" s="924"/>
      <c r="M17" s="924"/>
      <c r="O17" s="625"/>
      <c r="P17" s="625"/>
      <c r="Q17" s="625"/>
      <c r="R17" s="625"/>
      <c r="S17" s="625"/>
      <c r="T17" s="625"/>
      <c r="U17" s="625"/>
      <c r="V17" s="625"/>
      <c r="W17" s="625"/>
      <c r="X17" s="625"/>
      <c r="Y17" s="625"/>
      <c r="Z17" s="625"/>
      <c r="AA17" s="625"/>
      <c r="AC17" s="14"/>
      <c r="AD17" s="1000" t="s">
        <v>430</v>
      </c>
      <c r="AE17" s="782">
        <f>AZ17</f>
        <v>0</v>
      </c>
      <c r="AF17" s="782">
        <f>BA17</f>
        <v>0</v>
      </c>
      <c r="AG17" s="806"/>
      <c r="AH17" s="806"/>
      <c r="AI17" s="237"/>
      <c r="AJ17" s="1232"/>
      <c r="AK17" s="1232"/>
      <c r="AL17" s="1232"/>
      <c r="AM17" s="1232"/>
      <c r="AN17" s="1232"/>
      <c r="AO17" s="1232"/>
      <c r="AP17" s="1232"/>
      <c r="AQ17" s="1232"/>
      <c r="AR17" s="1232"/>
      <c r="AS17" s="1232"/>
      <c r="AT17" s="1232"/>
      <c r="AU17" s="1232"/>
      <c r="AV17" s="806"/>
      <c r="AX17" s="14"/>
      <c r="AY17" s="67" t="s">
        <v>632</v>
      </c>
      <c r="AZ17" s="932">
        <f>+集計･資料!BY18</f>
        <v>0</v>
      </c>
      <c r="BA17" s="934">
        <f>+集計･資料!BZ18</f>
        <v>0</v>
      </c>
      <c r="BB17" s="934">
        <f t="shared" si="0"/>
        <v>0</v>
      </c>
    </row>
    <row r="18" spans="1:54" ht="12.75" customHeight="1">
      <c r="B18" s="924"/>
      <c r="C18" s="924"/>
      <c r="D18" s="924"/>
      <c r="E18" s="924"/>
      <c r="F18" s="924"/>
      <c r="G18" s="924"/>
      <c r="H18" s="924"/>
      <c r="I18" s="924"/>
      <c r="J18" s="924"/>
      <c r="K18" s="924"/>
      <c r="L18" s="924"/>
      <c r="M18" s="924"/>
      <c r="AA18" s="625"/>
      <c r="AC18" s="14"/>
      <c r="AD18" s="1002" t="s">
        <v>431</v>
      </c>
      <c r="AE18" s="782">
        <f>AZ16</f>
        <v>0</v>
      </c>
      <c r="AF18" s="782">
        <f>BA16</f>
        <v>1</v>
      </c>
      <c r="AG18" s="806"/>
      <c r="AH18" s="806"/>
      <c r="AI18" s="237"/>
      <c r="AJ18" s="1232"/>
      <c r="AK18" s="1232"/>
      <c r="AL18" s="1232"/>
      <c r="AM18" s="1232"/>
      <c r="AN18" s="1232"/>
      <c r="AO18" s="1232"/>
      <c r="AP18" s="1232"/>
      <c r="AQ18" s="1232"/>
      <c r="AR18" s="1232"/>
      <c r="AS18" s="1232"/>
      <c r="AT18" s="1232"/>
      <c r="AU18" s="1232"/>
      <c r="AV18" s="806"/>
      <c r="AX18" s="14"/>
      <c r="AY18" s="67" t="s">
        <v>626</v>
      </c>
      <c r="AZ18" s="932">
        <f>+集計･資料!BY20</f>
        <v>2</v>
      </c>
      <c r="BA18" s="934">
        <f>+集計･資料!BZ20</f>
        <v>2</v>
      </c>
      <c r="BB18" s="934">
        <f t="shared" si="0"/>
        <v>4</v>
      </c>
    </row>
    <row r="19" spans="1:54" ht="12.75" customHeight="1">
      <c r="AC19" s="14"/>
      <c r="AD19" s="1000" t="s">
        <v>432</v>
      </c>
      <c r="AE19" s="990">
        <f>AZ15</f>
        <v>38</v>
      </c>
      <c r="AF19" s="990">
        <f>BA15</f>
        <v>116</v>
      </c>
      <c r="AG19" s="806"/>
      <c r="AH19" s="806"/>
      <c r="AI19" s="237"/>
      <c r="AJ19" s="1232"/>
      <c r="AK19" s="1232"/>
      <c r="AL19" s="1232"/>
      <c r="AM19" s="1232"/>
      <c r="AN19" s="1232"/>
      <c r="AO19" s="1232"/>
      <c r="AP19" s="1232"/>
      <c r="AQ19" s="1232"/>
      <c r="AR19" s="1232"/>
      <c r="AS19" s="1232"/>
      <c r="AT19" s="1232"/>
      <c r="AU19" s="1232"/>
      <c r="AV19" s="806"/>
      <c r="AX19" s="14"/>
      <c r="AY19" s="67" t="s">
        <v>625</v>
      </c>
      <c r="AZ19" s="932">
        <f>+集計･資料!BY22</f>
        <v>30</v>
      </c>
      <c r="BA19" s="934">
        <f>+集計･資料!BZ22</f>
        <v>19</v>
      </c>
      <c r="BB19" s="934">
        <f t="shared" si="0"/>
        <v>49</v>
      </c>
    </row>
    <row r="20" spans="1:54" ht="12.75" customHeight="1">
      <c r="A20" s="910"/>
      <c r="B20" s="911"/>
      <c r="C20" s="911"/>
      <c r="D20" s="911"/>
      <c r="E20" s="911"/>
      <c r="F20" s="911"/>
      <c r="G20" s="911"/>
      <c r="H20" s="911"/>
      <c r="I20" s="911"/>
      <c r="J20" s="911"/>
      <c r="K20" s="911"/>
      <c r="L20" s="911"/>
      <c r="M20" s="911"/>
      <c r="N20" s="911"/>
      <c r="O20" s="911"/>
      <c r="P20" s="911"/>
      <c r="Q20" s="911"/>
      <c r="R20" s="911"/>
      <c r="S20" s="911"/>
      <c r="T20" s="911"/>
      <c r="U20" s="911"/>
      <c r="V20" s="911"/>
      <c r="W20" s="911"/>
      <c r="X20" s="911"/>
      <c r="Y20" s="911"/>
      <c r="Z20" s="911"/>
      <c r="AA20" s="912"/>
      <c r="AD20" s="1002" t="s">
        <v>433</v>
      </c>
      <c r="AE20" s="782">
        <f>AZ14</f>
        <v>9</v>
      </c>
      <c r="AF20" s="782">
        <f>BA14</f>
        <v>4</v>
      </c>
      <c r="AG20" s="806"/>
      <c r="AH20" s="806"/>
      <c r="AI20" s="237"/>
      <c r="AJ20" s="1232"/>
      <c r="AK20" s="1232"/>
      <c r="AL20" s="1232"/>
      <c r="AM20" s="1232"/>
      <c r="AN20" s="1232"/>
      <c r="AO20" s="1232"/>
      <c r="AP20" s="1232"/>
      <c r="AQ20" s="1232"/>
      <c r="AR20" s="1232"/>
      <c r="AS20" s="1232"/>
      <c r="AT20" s="1232"/>
      <c r="AU20" s="1232"/>
      <c r="AV20" s="806"/>
      <c r="AY20" s="67" t="s">
        <v>624</v>
      </c>
      <c r="AZ20" s="932">
        <f>+集計･資料!BY24</f>
        <v>15</v>
      </c>
      <c r="BA20" s="934">
        <f>+集計･資料!BZ24</f>
        <v>5</v>
      </c>
      <c r="BB20" s="934">
        <f t="shared" si="0"/>
        <v>20</v>
      </c>
    </row>
    <row r="21" spans="1:54" ht="12.75" customHeight="1">
      <c r="A21" s="913"/>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914"/>
      <c r="AD21" s="1002" t="s">
        <v>434</v>
      </c>
      <c r="AE21" s="990">
        <f>AZ13</f>
        <v>57</v>
      </c>
      <c r="AF21" s="1091">
        <f>BA13</f>
        <v>31</v>
      </c>
      <c r="AG21" s="806"/>
      <c r="AH21" s="806"/>
      <c r="AI21" s="237"/>
      <c r="AJ21" s="1232"/>
      <c r="AK21" s="1232"/>
      <c r="AL21" s="1232"/>
      <c r="AM21" s="1232"/>
      <c r="AN21" s="1232"/>
      <c r="AO21" s="1232"/>
      <c r="AP21" s="1232"/>
      <c r="AQ21" s="1232"/>
      <c r="AR21" s="1232"/>
      <c r="AS21" s="1232"/>
      <c r="AT21" s="1232"/>
      <c r="AU21" s="1232"/>
      <c r="AV21" s="806"/>
      <c r="AY21" s="67" t="s">
        <v>623</v>
      </c>
      <c r="AZ21" s="932">
        <f>+集計･資料!BY26</f>
        <v>4</v>
      </c>
      <c r="BA21" s="934">
        <f>+集計･資料!BZ26</f>
        <v>2</v>
      </c>
      <c r="BB21" s="934">
        <f t="shared" si="0"/>
        <v>6</v>
      </c>
    </row>
    <row r="22" spans="1:54" ht="12.75" customHeight="1">
      <c r="A22" s="913"/>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914"/>
      <c r="AD22" s="1002" t="s">
        <v>435</v>
      </c>
      <c r="AE22" s="782">
        <f>AZ12</f>
        <v>34</v>
      </c>
      <c r="AF22" s="782">
        <f>BA12</f>
        <v>65</v>
      </c>
      <c r="AG22" s="806"/>
      <c r="AH22" s="806"/>
      <c r="AI22" s="237"/>
      <c r="AJ22" s="1232"/>
      <c r="AK22" s="1232"/>
      <c r="AL22" s="1232"/>
      <c r="AM22" s="1232"/>
      <c r="AN22" s="1232"/>
      <c r="AO22" s="1232"/>
      <c r="AP22" s="1232"/>
      <c r="AQ22" s="1232"/>
      <c r="AR22" s="1232"/>
      <c r="AS22" s="1232"/>
      <c r="AT22" s="1232"/>
      <c r="AU22" s="1232"/>
      <c r="AV22" s="806"/>
      <c r="AY22" s="67" t="s">
        <v>633</v>
      </c>
      <c r="AZ22" s="932">
        <f>+集計･資料!BY28</f>
        <v>40</v>
      </c>
      <c r="BA22" s="934">
        <f>+集計･資料!BZ28</f>
        <v>62</v>
      </c>
      <c r="BB22" s="934">
        <f t="shared" si="0"/>
        <v>102</v>
      </c>
    </row>
    <row r="23" spans="1:54" ht="12.75" customHeight="1" thickBot="1">
      <c r="A23" s="913"/>
      <c r="B23" s="625"/>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914"/>
      <c r="AD23" s="611" t="s">
        <v>74</v>
      </c>
      <c r="AE23" s="782">
        <f>AZ11</f>
        <v>0</v>
      </c>
      <c r="AF23" s="782">
        <f>BA11</f>
        <v>0</v>
      </c>
      <c r="AG23" s="806"/>
      <c r="AH23" s="806"/>
      <c r="AI23" s="237"/>
      <c r="AJ23" s="1232"/>
      <c r="AK23" s="1232"/>
      <c r="AL23" s="1232"/>
      <c r="AM23" s="1232"/>
      <c r="AN23" s="1232"/>
      <c r="AO23" s="1232"/>
      <c r="AP23" s="1232"/>
      <c r="AQ23" s="1232"/>
      <c r="AR23" s="1232"/>
      <c r="AS23" s="1232"/>
      <c r="AT23" s="1232"/>
      <c r="AU23" s="1232"/>
      <c r="AV23" s="806"/>
      <c r="AY23" s="68" t="s">
        <v>634</v>
      </c>
      <c r="AZ23" s="932">
        <f>+集計･資料!BY30</f>
        <v>14</v>
      </c>
      <c r="BA23" s="935">
        <f>+集計･資料!BZ30</f>
        <v>8</v>
      </c>
      <c r="BB23" s="935">
        <f>SUM(AZ23:BA23)</f>
        <v>22</v>
      </c>
    </row>
    <row r="24" spans="1:54" ht="12.75" customHeight="1" thickTop="1" thickBot="1">
      <c r="A24" s="913"/>
      <c r="B24" s="625"/>
      <c r="C24" s="625"/>
      <c r="D24" s="625"/>
      <c r="E24" s="625"/>
      <c r="F24" s="625"/>
      <c r="G24" s="625"/>
      <c r="H24" s="625"/>
      <c r="I24" s="625"/>
      <c r="J24" s="625"/>
      <c r="K24" s="625"/>
      <c r="L24" s="625"/>
      <c r="M24" s="625"/>
      <c r="N24" s="625"/>
      <c r="O24" s="625"/>
      <c r="P24" s="625"/>
      <c r="Q24" s="625"/>
      <c r="R24" s="625"/>
      <c r="S24" s="625"/>
      <c r="T24" s="625"/>
      <c r="U24" s="625"/>
      <c r="V24" s="625"/>
      <c r="W24" s="625"/>
      <c r="X24" s="625"/>
      <c r="Y24" s="625"/>
      <c r="Z24" s="625"/>
      <c r="AA24" s="914"/>
      <c r="AD24" s="619" t="s">
        <v>150</v>
      </c>
      <c r="AE24" s="782">
        <f>SUM(AE11:AE23)</f>
        <v>243</v>
      </c>
      <c r="AF24" s="782">
        <f>SUM(AF11:AF23)</f>
        <v>315</v>
      </c>
      <c r="AG24" s="806"/>
      <c r="AH24" s="806"/>
      <c r="AI24" s="237"/>
      <c r="AJ24" s="1232"/>
      <c r="AK24" s="1232"/>
      <c r="AL24" s="1232"/>
      <c r="AM24" s="1232"/>
      <c r="AN24" s="1232"/>
      <c r="AO24" s="1232"/>
      <c r="AP24" s="1232"/>
      <c r="AQ24" s="1232"/>
      <c r="AR24" s="1232"/>
      <c r="AS24" s="1232"/>
      <c r="AT24" s="1232"/>
      <c r="AU24" s="1232"/>
      <c r="AV24" s="806"/>
      <c r="AY24" s="64" t="s">
        <v>150</v>
      </c>
      <c r="AZ24" s="936">
        <f>+集計･資料!BY32</f>
        <v>243</v>
      </c>
      <c r="BA24" s="937">
        <f>+集計･資料!BZ32</f>
        <v>315</v>
      </c>
      <c r="BB24" s="937">
        <f>SUM(BB11:BB23)</f>
        <v>558</v>
      </c>
    </row>
    <row r="25" spans="1:54" ht="12.75" customHeight="1">
      <c r="A25" s="913"/>
      <c r="B25" s="625"/>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914"/>
      <c r="AI25" s="237"/>
      <c r="BB25" s="14"/>
    </row>
    <row r="26" spans="1:54" ht="12.75" customHeight="1">
      <c r="A26" s="913"/>
      <c r="B26" s="625"/>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914"/>
      <c r="AC26" s="14"/>
      <c r="AD26" s="4" t="s">
        <v>5</v>
      </c>
      <c r="AI26" s="237"/>
      <c r="AX26" s="14"/>
      <c r="AY26" s="4" t="s">
        <v>6</v>
      </c>
      <c r="BB26" s="14"/>
    </row>
    <row r="27" spans="1:54" ht="12.75" customHeight="1" thickBot="1">
      <c r="A27" s="913"/>
      <c r="B27" s="625"/>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914"/>
      <c r="AC27" s="14"/>
      <c r="AD27" s="30"/>
      <c r="AE27" s="942"/>
      <c r="AF27" s="943"/>
      <c r="AG27" s="27"/>
      <c r="AH27" s="27"/>
      <c r="AV27" s="27"/>
      <c r="AX27" s="14"/>
      <c r="AY27" s="30"/>
      <c r="AZ27" s="29"/>
      <c r="BA27" s="27"/>
    </row>
    <row r="28" spans="1:54" ht="12.75" customHeight="1" thickBot="1">
      <c r="A28" s="913"/>
      <c r="B28" s="625"/>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914"/>
      <c r="AC28" s="14"/>
      <c r="AD28" s="939" t="s">
        <v>646</v>
      </c>
      <c r="AE28" s="619" t="s">
        <v>0</v>
      </c>
      <c r="AF28" s="619" t="s">
        <v>1</v>
      </c>
      <c r="AG28" s="39"/>
      <c r="AH28" s="39"/>
      <c r="AJ28" s="1050"/>
      <c r="AV28" s="929"/>
      <c r="AX28" s="14"/>
      <c r="AY28" s="46" t="s">
        <v>646</v>
      </c>
      <c r="AZ28" s="83" t="s">
        <v>0</v>
      </c>
      <c r="BA28" s="60" t="s">
        <v>1</v>
      </c>
    </row>
    <row r="29" spans="1:54" ht="12.75" customHeight="1">
      <c r="A29" s="913"/>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914"/>
      <c r="AC29" s="14"/>
      <c r="AD29" s="613" t="s">
        <v>436</v>
      </c>
      <c r="AE29" s="940">
        <f>AZ34</f>
        <v>8</v>
      </c>
      <c r="AF29" s="940">
        <f>BA34</f>
        <v>4</v>
      </c>
      <c r="AG29" s="806"/>
      <c r="AH29" s="806"/>
      <c r="AV29" s="806"/>
      <c r="AX29" s="14"/>
      <c r="AY29" s="926" t="s">
        <v>139</v>
      </c>
      <c r="AZ29" s="932">
        <f>+集計･資料!BY71</f>
        <v>133</v>
      </c>
      <c r="BA29" s="934">
        <f>+集計･資料!BZ71</f>
        <v>127</v>
      </c>
    </row>
    <row r="30" spans="1:54" ht="12.75" customHeight="1">
      <c r="A30" s="913"/>
      <c r="B30" s="625"/>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914"/>
      <c r="AC30" s="14"/>
      <c r="AD30" s="613" t="s">
        <v>437</v>
      </c>
      <c r="AE30" s="782">
        <f>AZ33</f>
        <v>14</v>
      </c>
      <c r="AF30" s="782">
        <f>BA33</f>
        <v>14</v>
      </c>
      <c r="AG30" s="806"/>
      <c r="AH30" s="806"/>
      <c r="AI30" s="630"/>
      <c r="AV30" s="806"/>
      <c r="AX30" s="14"/>
      <c r="AY30" s="927" t="s">
        <v>12</v>
      </c>
      <c r="AZ30" s="932">
        <f>+集計･資料!BY73</f>
        <v>26</v>
      </c>
      <c r="BA30" s="934">
        <f>+集計･資料!BZ73</f>
        <v>11</v>
      </c>
    </row>
    <row r="31" spans="1:54" ht="12.75" customHeight="1">
      <c r="A31" s="913"/>
      <c r="B31" s="625"/>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914"/>
      <c r="AC31" s="14"/>
      <c r="AD31" s="613" t="s">
        <v>438</v>
      </c>
      <c r="AE31" s="1080">
        <f>AZ32</f>
        <v>33</v>
      </c>
      <c r="AF31" s="1080">
        <f>BA32</f>
        <v>74</v>
      </c>
      <c r="AG31" s="806"/>
      <c r="AH31" s="806"/>
      <c r="AI31" s="630"/>
      <c r="AV31" s="806"/>
      <c r="AX31" s="14"/>
      <c r="AY31" s="927" t="s">
        <v>13</v>
      </c>
      <c r="AZ31" s="932">
        <f>+集計･資料!BY75</f>
        <v>29</v>
      </c>
      <c r="BA31" s="934">
        <f>+集計･資料!BZ75</f>
        <v>85</v>
      </c>
    </row>
    <row r="32" spans="1:54" ht="12.75" customHeight="1">
      <c r="A32" s="913"/>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914"/>
      <c r="AC32" s="14"/>
      <c r="AD32" s="613" t="s">
        <v>439</v>
      </c>
      <c r="AE32" s="782">
        <f>AZ31</f>
        <v>29</v>
      </c>
      <c r="AF32" s="1091">
        <f>BA31</f>
        <v>85</v>
      </c>
      <c r="AG32" s="806"/>
      <c r="AH32" s="806"/>
      <c r="AI32" s="237"/>
      <c r="AV32" s="806"/>
      <c r="AX32" s="14"/>
      <c r="AY32" s="927" t="s">
        <v>14</v>
      </c>
      <c r="AZ32" s="932">
        <f>+集計･資料!BY77</f>
        <v>33</v>
      </c>
      <c r="BA32" s="934">
        <f>+集計･資料!BZ77</f>
        <v>74</v>
      </c>
    </row>
    <row r="33" spans="1:53" ht="12.75" customHeight="1">
      <c r="A33" s="913"/>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914"/>
      <c r="AC33" s="14"/>
      <c r="AD33" s="613" t="s">
        <v>440</v>
      </c>
      <c r="AE33" s="782">
        <f>AZ30</f>
        <v>26</v>
      </c>
      <c r="AF33" s="782">
        <f>BA30</f>
        <v>11</v>
      </c>
      <c r="AG33" s="806"/>
      <c r="AH33" s="806"/>
      <c r="AI33" s="237"/>
      <c r="AV33" s="806"/>
      <c r="AX33" s="14"/>
      <c r="AY33" s="927" t="s">
        <v>15</v>
      </c>
      <c r="AZ33" s="932">
        <f>+集計･資料!BY79</f>
        <v>14</v>
      </c>
      <c r="BA33" s="934">
        <f>+集計･資料!BZ79</f>
        <v>14</v>
      </c>
    </row>
    <row r="34" spans="1:53" ht="12.75" customHeight="1" thickBot="1">
      <c r="A34" s="913"/>
      <c r="B34" s="625"/>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914"/>
      <c r="AC34" s="14"/>
      <c r="AD34" s="1001" t="s">
        <v>441</v>
      </c>
      <c r="AE34" s="990">
        <f>AZ29</f>
        <v>133</v>
      </c>
      <c r="AF34" s="990">
        <f>BA29</f>
        <v>127</v>
      </c>
      <c r="AG34" s="806"/>
      <c r="AH34" s="806"/>
      <c r="AI34" s="237"/>
      <c r="AV34" s="806"/>
      <c r="AX34" s="14"/>
      <c r="AY34" s="928" t="s">
        <v>16</v>
      </c>
      <c r="AZ34" s="938">
        <f>+集計･資料!BY81</f>
        <v>8</v>
      </c>
      <c r="BA34" s="935">
        <f>+集計･資料!BZ81</f>
        <v>4</v>
      </c>
    </row>
    <row r="35" spans="1:53" ht="12.75" customHeight="1" thickTop="1" thickBot="1">
      <c r="A35" s="913"/>
      <c r="B35" s="625"/>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914"/>
      <c r="AD35" s="619" t="s">
        <v>150</v>
      </c>
      <c r="AE35" s="782">
        <f>SUM(AE29:AE34)</f>
        <v>243</v>
      </c>
      <c r="AF35" s="782">
        <f>SUM(AF29:AF34)</f>
        <v>315</v>
      </c>
      <c r="AG35" s="806"/>
      <c r="AH35" s="806"/>
      <c r="AI35" s="237"/>
      <c r="AV35" s="806"/>
      <c r="AY35" s="64" t="s">
        <v>150</v>
      </c>
      <c r="AZ35" s="936">
        <f>+集計･資料!BY83</f>
        <v>243</v>
      </c>
      <c r="BA35" s="937">
        <f>+集計･資料!BZ83</f>
        <v>315</v>
      </c>
    </row>
    <row r="36" spans="1:53" ht="12.75" customHeight="1">
      <c r="A36" s="913"/>
      <c r="B36" s="625"/>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914"/>
      <c r="AE36" s="87"/>
      <c r="AI36" s="237"/>
      <c r="AJ36" s="33"/>
      <c r="AZ36" s="95"/>
    </row>
    <row r="37" spans="1:53" ht="12.75" customHeight="1">
      <c r="A37" s="913"/>
      <c r="B37" s="625"/>
      <c r="C37" s="625"/>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914"/>
      <c r="AE37" s="14"/>
      <c r="AI37" s="237"/>
      <c r="AJ37" s="33"/>
      <c r="AZ37" s="14"/>
    </row>
    <row r="38" spans="1:53" ht="12.75" customHeight="1">
      <c r="A38" s="913"/>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914"/>
      <c r="AE38" s="87"/>
      <c r="AI38" s="237"/>
      <c r="AJ38" s="33"/>
      <c r="AZ38" s="95"/>
    </row>
    <row r="39" spans="1:53" ht="12.75" customHeight="1">
      <c r="A39" s="913"/>
      <c r="B39" s="625"/>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914"/>
      <c r="AE39" s="14"/>
      <c r="AJ39" s="33"/>
      <c r="AZ39" s="14"/>
    </row>
    <row r="40" spans="1:53" ht="12.75" customHeight="1">
      <c r="A40" s="913"/>
      <c r="B40" s="625"/>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914"/>
      <c r="AE40" s="87"/>
      <c r="AJ40" s="33"/>
      <c r="AZ40" s="95"/>
    </row>
    <row r="41" spans="1:53" ht="12.75" customHeight="1">
      <c r="A41" s="913"/>
      <c r="B41" s="625"/>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914"/>
      <c r="AE41" s="87"/>
      <c r="AJ41" s="33"/>
      <c r="AZ41" s="95"/>
    </row>
    <row r="42" spans="1:53" ht="12.75" customHeight="1">
      <c r="A42" s="913"/>
      <c r="B42" s="625"/>
      <c r="C42" s="625"/>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914"/>
      <c r="AE42" s="95"/>
      <c r="AJ42" s="33"/>
      <c r="AZ42" s="95"/>
    </row>
    <row r="43" spans="1:53" ht="12.75" customHeight="1">
      <c r="A43" s="913"/>
      <c r="B43" s="625"/>
      <c r="C43" s="625"/>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914"/>
      <c r="AJ43" s="33"/>
    </row>
    <row r="44" spans="1:53" ht="12.75" customHeight="1">
      <c r="A44" s="913"/>
      <c r="B44" s="625"/>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914"/>
      <c r="AJ44" s="33"/>
    </row>
    <row r="45" spans="1:53" ht="12.75" customHeight="1">
      <c r="A45" s="913"/>
      <c r="B45" s="625"/>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914"/>
      <c r="AJ45" s="33"/>
    </row>
    <row r="46" spans="1:53" ht="12.75" customHeight="1">
      <c r="A46" s="913"/>
      <c r="B46" s="625"/>
      <c r="C46" s="625"/>
      <c r="D46" s="625"/>
      <c r="E46" s="625"/>
      <c r="F46" s="625"/>
      <c r="G46" s="625"/>
      <c r="H46" s="625"/>
      <c r="I46" s="625"/>
      <c r="J46" s="625"/>
      <c r="K46" s="625"/>
      <c r="L46" s="625"/>
      <c r="M46" s="625"/>
      <c r="N46" s="625"/>
      <c r="O46" s="625"/>
      <c r="P46" s="625"/>
      <c r="Q46" s="625"/>
      <c r="R46" s="625"/>
      <c r="S46" s="625"/>
      <c r="T46" s="625"/>
      <c r="U46" s="625"/>
      <c r="V46" s="625"/>
      <c r="W46" s="625"/>
      <c r="X46" s="625"/>
      <c r="Y46" s="625"/>
      <c r="Z46" s="625"/>
      <c r="AA46" s="914"/>
      <c r="AJ46" s="33"/>
    </row>
    <row r="47" spans="1:53" ht="12.75" customHeight="1">
      <c r="A47" s="913"/>
      <c r="B47" s="625"/>
      <c r="C47" s="625"/>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914"/>
      <c r="AJ47" s="33"/>
    </row>
    <row r="48" spans="1:53" ht="12.75" customHeight="1">
      <c r="A48" s="913"/>
      <c r="B48" s="625"/>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914"/>
      <c r="AJ48" s="33"/>
    </row>
    <row r="49" spans="1:36" ht="12.75" customHeight="1">
      <c r="A49" s="913"/>
      <c r="B49" s="625"/>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914"/>
      <c r="AJ49" s="33"/>
    </row>
    <row r="50" spans="1:36" ht="12.75" customHeight="1">
      <c r="A50" s="913"/>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914"/>
      <c r="AJ50" s="33"/>
    </row>
    <row r="51" spans="1:36" ht="12.75" customHeight="1">
      <c r="A51" s="913"/>
      <c r="B51" s="625"/>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914"/>
      <c r="AJ51" s="33"/>
    </row>
    <row r="52" spans="1:36" ht="12.75" customHeight="1">
      <c r="A52" s="913"/>
      <c r="B52" s="625"/>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914"/>
      <c r="AJ52" s="33"/>
    </row>
    <row r="53" spans="1:36" ht="12.75" customHeight="1">
      <c r="A53" s="913"/>
      <c r="B53" s="625"/>
      <c r="C53" s="625"/>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914"/>
      <c r="AJ53" s="33"/>
    </row>
    <row r="54" spans="1:36" ht="12.75" customHeight="1">
      <c r="A54" s="913"/>
      <c r="B54" s="625"/>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914"/>
      <c r="AJ54" s="33"/>
    </row>
    <row r="55" spans="1:36" ht="12.75" customHeight="1">
      <c r="A55" s="916"/>
      <c r="B55" s="917"/>
      <c r="C55" s="917"/>
      <c r="D55" s="917"/>
      <c r="E55" s="917"/>
      <c r="F55" s="917"/>
      <c r="G55" s="917"/>
      <c r="H55" s="917"/>
      <c r="I55" s="917"/>
      <c r="J55" s="917"/>
      <c r="K55" s="917"/>
      <c r="L55" s="917"/>
      <c r="M55" s="917"/>
      <c r="N55" s="917"/>
      <c r="O55" s="917"/>
      <c r="P55" s="917"/>
      <c r="Q55" s="917"/>
      <c r="R55" s="917"/>
      <c r="S55" s="917"/>
      <c r="T55" s="917"/>
      <c r="U55" s="917"/>
      <c r="V55" s="917"/>
      <c r="W55" s="917"/>
      <c r="X55" s="917"/>
      <c r="Y55" s="917"/>
      <c r="Z55" s="917"/>
      <c r="AA55" s="918"/>
    </row>
  </sheetData>
  <mergeCells count="3">
    <mergeCell ref="V1:AA1"/>
    <mergeCell ref="B4:Z8"/>
    <mergeCell ref="AJ12:AU24"/>
  </mergeCells>
  <phoneticPr fontId="5"/>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4" man="1"/>
    <brk id="4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業種リスト!$A$2:$A$14</xm:f>
          </x14:formula1>
          <xm:sqref>AL6:AN6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tabColor theme="9" tint="0.59999389629810485"/>
  </sheetPr>
  <dimension ref="A1:BI54"/>
  <sheetViews>
    <sheetView showGridLines="0" view="pageBreakPreview" zoomScaleNormal="100" zoomScaleSheetLayoutView="100" workbookViewId="0">
      <selection activeCell="B5" sqref="B5:M17"/>
    </sheetView>
  </sheetViews>
  <sheetFormatPr defaultColWidth="10.28515625" defaultRowHeight="12"/>
  <cols>
    <col min="1" max="27" width="3.5703125" style="3" customWidth="1"/>
    <col min="28" max="28" width="1.85546875" style="3" customWidth="1"/>
    <col min="29" max="29" width="16" style="115" customWidth="1"/>
    <col min="30" max="31" width="8.140625" style="115" customWidth="1"/>
    <col min="32" max="32" width="1.42578125" style="115" customWidth="1"/>
    <col min="33" max="33" width="16" style="115" customWidth="1"/>
    <col min="34" max="36" width="8.140625" style="115" customWidth="1"/>
    <col min="37" max="37" width="8.28515625" style="115" customWidth="1"/>
    <col min="38" max="38" width="7.7109375" style="115" bestFit="1" customWidth="1"/>
    <col min="39" max="39" width="5.42578125" style="115" bestFit="1" customWidth="1"/>
    <col min="40" max="41" width="7.140625" style="115" bestFit="1" customWidth="1"/>
    <col min="42" max="42" width="8.28515625" style="115" bestFit="1" customWidth="1"/>
    <col min="43" max="43" width="5.42578125" style="115" bestFit="1" customWidth="1"/>
    <col min="44" max="49" width="5.42578125" style="115" customWidth="1"/>
    <col min="50" max="50" width="5.42578125" style="4" customWidth="1"/>
    <col min="51" max="51" width="1.85546875" style="3" customWidth="1"/>
    <col min="52" max="52" width="16" style="115" customWidth="1"/>
    <col min="53" max="54" width="8.140625" style="115" customWidth="1"/>
    <col min="55" max="55" width="1.42578125" style="115" customWidth="1"/>
    <col min="56" max="56" width="16" style="115" customWidth="1"/>
    <col min="57" max="59" width="8.140625" style="115" customWidth="1"/>
    <col min="60" max="61" width="10.28515625" style="4" customWidth="1"/>
    <col min="62" max="16384" width="10.28515625" style="3"/>
  </cols>
  <sheetData>
    <row r="1" spans="1:59" ht="21" customHeight="1" thickBot="1">
      <c r="A1" s="1">
        <v>8</v>
      </c>
      <c r="B1" s="1"/>
      <c r="C1" s="2" t="s">
        <v>77</v>
      </c>
      <c r="D1" s="2"/>
      <c r="E1" s="2"/>
      <c r="F1" s="2"/>
      <c r="G1" s="2"/>
      <c r="H1" s="2"/>
      <c r="I1" s="2"/>
      <c r="J1" s="2"/>
      <c r="K1" s="2"/>
      <c r="L1" s="2"/>
      <c r="M1" s="2"/>
      <c r="N1" s="2"/>
      <c r="O1" s="2"/>
      <c r="P1" s="2"/>
      <c r="Q1" s="2"/>
      <c r="R1" s="2"/>
      <c r="S1" s="2"/>
      <c r="T1" s="2"/>
      <c r="U1" s="2"/>
      <c r="V1" s="1241" t="s">
        <v>321</v>
      </c>
      <c r="W1" s="1241"/>
      <c r="X1" s="1241"/>
      <c r="Y1" s="1241"/>
      <c r="Z1" s="1241"/>
      <c r="AA1" s="1241"/>
      <c r="AC1" s="115" t="s">
        <v>585</v>
      </c>
      <c r="AZ1" s="115" t="s">
        <v>585</v>
      </c>
    </row>
    <row r="3" spans="1:59">
      <c r="AC3" s="262" t="s">
        <v>93</v>
      </c>
      <c r="AG3" s="262" t="s">
        <v>231</v>
      </c>
      <c r="AL3" s="115" t="s">
        <v>728</v>
      </c>
      <c r="AZ3" s="262" t="s">
        <v>93</v>
      </c>
      <c r="BD3" s="262" t="s">
        <v>231</v>
      </c>
    </row>
    <row r="4" spans="1:59" ht="12.75" thickBot="1">
      <c r="AL4" s="115" t="str">
        <f>CONCATENATE("外国人を雇用している事業所は、",AJ6,"社中",AH6,"社で、全体の",TEXT(AD6,"0.0％"),"（前回",TEXT(AV5,"0.0％"),")であった。")</f>
        <v>外国人を雇用している事業所は、1278社中178社で、全体の13.9%（前回11.6%)であった。</v>
      </c>
      <c r="AV4" s="1044" t="s">
        <v>779</v>
      </c>
    </row>
    <row r="5" spans="1:59" ht="12.75" customHeight="1" thickBot="1">
      <c r="B5" s="1232" t="s">
        <v>945</v>
      </c>
      <c r="C5" s="1232"/>
      <c r="D5" s="1232"/>
      <c r="E5" s="1232"/>
      <c r="F5" s="1232"/>
      <c r="G5" s="1232"/>
      <c r="H5" s="1232"/>
      <c r="I5" s="1232"/>
      <c r="J5" s="1232"/>
      <c r="K5" s="1232"/>
      <c r="L5" s="1232"/>
      <c r="M5" s="1232"/>
      <c r="O5" s="5"/>
      <c r="P5" s="6"/>
      <c r="Q5" s="6"/>
      <c r="R5" s="6"/>
      <c r="S5" s="6"/>
      <c r="T5" s="6"/>
      <c r="U5" s="6"/>
      <c r="V5" s="6"/>
      <c r="W5" s="6"/>
      <c r="X5" s="6"/>
      <c r="Y5" s="6"/>
      <c r="Z5" s="6"/>
      <c r="AA5" s="7"/>
      <c r="AC5" s="611"/>
      <c r="AD5" s="944" t="s">
        <v>75</v>
      </c>
      <c r="AE5" s="944" t="s">
        <v>76</v>
      </c>
      <c r="AF5" s="266"/>
      <c r="AG5" s="611"/>
      <c r="AH5" s="610" t="s">
        <v>75</v>
      </c>
      <c r="AI5" s="610" t="s">
        <v>76</v>
      </c>
      <c r="AJ5" s="610" t="s">
        <v>228</v>
      </c>
      <c r="AK5" s="630"/>
      <c r="AL5" s="115" t="s">
        <v>729</v>
      </c>
      <c r="AN5" s="1044" t="s">
        <v>762</v>
      </c>
      <c r="AO5" s="1044" t="s">
        <v>763</v>
      </c>
      <c r="AP5" s="1044" t="s">
        <v>764</v>
      </c>
      <c r="AV5" s="800">
        <v>0.11600000000000001</v>
      </c>
      <c r="AX5" s="929"/>
      <c r="AZ5" s="263"/>
      <c r="BA5" s="264" t="s">
        <v>75</v>
      </c>
      <c r="BB5" s="265" t="s">
        <v>76</v>
      </c>
      <c r="BC5" s="266"/>
      <c r="BD5" s="263"/>
      <c r="BE5" s="117" t="s">
        <v>75</v>
      </c>
      <c r="BF5" s="118" t="s">
        <v>76</v>
      </c>
      <c r="BG5" s="119" t="s">
        <v>228</v>
      </c>
    </row>
    <row r="6" spans="1:59" ht="12.75" thickBot="1">
      <c r="B6" s="1232"/>
      <c r="C6" s="1232"/>
      <c r="D6" s="1232"/>
      <c r="E6" s="1232"/>
      <c r="F6" s="1232"/>
      <c r="G6" s="1232"/>
      <c r="H6" s="1232"/>
      <c r="I6" s="1232"/>
      <c r="J6" s="1232"/>
      <c r="K6" s="1232"/>
      <c r="L6" s="1232"/>
      <c r="M6" s="1232"/>
      <c r="O6" s="8"/>
      <c r="P6" s="9"/>
      <c r="Q6" s="9"/>
      <c r="R6" s="9"/>
      <c r="S6" s="9"/>
      <c r="T6" s="9"/>
      <c r="U6" s="9"/>
      <c r="V6" s="9"/>
      <c r="W6" s="9"/>
      <c r="X6" s="9"/>
      <c r="Y6" s="9"/>
      <c r="Z6" s="9"/>
      <c r="AA6" s="10"/>
      <c r="AC6" s="610" t="s">
        <v>160</v>
      </c>
      <c r="AD6" s="780">
        <f>BA6</f>
        <v>0.13928012519561817</v>
      </c>
      <c r="AE6" s="780">
        <f>BB6</f>
        <v>0.86071987480438183</v>
      </c>
      <c r="AF6" s="266"/>
      <c r="AG6" s="610" t="s">
        <v>160</v>
      </c>
      <c r="AH6" s="984">
        <f>BE6</f>
        <v>178</v>
      </c>
      <c r="AI6" s="803">
        <f>BF6</f>
        <v>1100</v>
      </c>
      <c r="AJ6" s="803">
        <f>BG6</f>
        <v>1278</v>
      </c>
      <c r="AK6" s="630"/>
      <c r="AL6" s="115" t="s">
        <v>777</v>
      </c>
      <c r="AN6" s="1044" t="s">
        <v>738</v>
      </c>
      <c r="AO6" s="1044" t="s">
        <v>739</v>
      </c>
      <c r="AP6" s="1044" t="s">
        <v>746</v>
      </c>
      <c r="AQ6" s="115" t="s">
        <v>778</v>
      </c>
      <c r="AX6" s="87"/>
      <c r="AZ6" s="116" t="s">
        <v>160</v>
      </c>
      <c r="BA6" s="267">
        <f>+BE6/$BG6</f>
        <v>0.13928012519561817</v>
      </c>
      <c r="BB6" s="268">
        <f>+BF6/$BG6</f>
        <v>0.86071987480438183</v>
      </c>
      <c r="BC6" s="266"/>
      <c r="BD6" s="116" t="s">
        <v>160</v>
      </c>
      <c r="BE6" s="269">
        <f>+集計･資料!CE32</f>
        <v>178</v>
      </c>
      <c r="BF6" s="270">
        <f>+BG6-BE6</f>
        <v>1100</v>
      </c>
      <c r="BG6" s="271">
        <f>+集計･資料!B32</f>
        <v>1278</v>
      </c>
    </row>
    <row r="7" spans="1:59">
      <c r="B7" s="1232"/>
      <c r="C7" s="1232"/>
      <c r="D7" s="1232"/>
      <c r="E7" s="1232"/>
      <c r="F7" s="1232"/>
      <c r="G7" s="1232"/>
      <c r="H7" s="1232"/>
      <c r="I7" s="1232"/>
      <c r="J7" s="1232"/>
      <c r="K7" s="1232"/>
      <c r="L7" s="1232"/>
      <c r="M7" s="1232"/>
      <c r="O7" s="8"/>
      <c r="P7" s="9"/>
      <c r="Q7" s="9"/>
      <c r="R7" s="9"/>
      <c r="S7" s="9"/>
      <c r="T7" s="9"/>
      <c r="U7" s="9"/>
      <c r="V7" s="9"/>
      <c r="W7" s="9"/>
      <c r="X7" s="9"/>
      <c r="Y7" s="9"/>
      <c r="Z7" s="9"/>
      <c r="AA7" s="10"/>
      <c r="AK7" s="237"/>
      <c r="AL7" s="115" t="str">
        <f>CONCATENATE(AL6,AN6,AO6,AP6,AQ6)</f>
        <v>業種別では、「製造業」「情報通信業」「教育・学習支援業」において外国人の雇用が高い割合を示している。</v>
      </c>
    </row>
    <row r="8" spans="1:59">
      <c r="B8" s="1232"/>
      <c r="C8" s="1232"/>
      <c r="D8" s="1232"/>
      <c r="E8" s="1232"/>
      <c r="F8" s="1232"/>
      <c r="G8" s="1232"/>
      <c r="H8" s="1232"/>
      <c r="I8" s="1232"/>
      <c r="J8" s="1232"/>
      <c r="K8" s="1232"/>
      <c r="L8" s="1232"/>
      <c r="M8" s="1232"/>
      <c r="O8" s="8"/>
      <c r="P8" s="9"/>
      <c r="Q8" s="9"/>
      <c r="R8" s="9"/>
      <c r="S8" s="9"/>
      <c r="T8" s="9"/>
      <c r="U8" s="9"/>
      <c r="V8" s="9"/>
      <c r="W8" s="9"/>
      <c r="X8" s="9"/>
      <c r="Y8" s="9"/>
      <c r="Z8" s="9"/>
      <c r="AA8" s="10"/>
      <c r="AC8" s="262" t="s">
        <v>94</v>
      </c>
      <c r="AG8" s="262" t="s">
        <v>232</v>
      </c>
      <c r="AL8" s="115" t="s">
        <v>730</v>
      </c>
      <c r="AZ8" s="262" t="s">
        <v>94</v>
      </c>
      <c r="BD8" s="262" t="s">
        <v>232</v>
      </c>
    </row>
    <row r="9" spans="1:59" ht="12.75" thickBot="1">
      <c r="B9" s="1232"/>
      <c r="C9" s="1232"/>
      <c r="D9" s="1232"/>
      <c r="E9" s="1232"/>
      <c r="F9" s="1232"/>
      <c r="G9" s="1232"/>
      <c r="H9" s="1232"/>
      <c r="I9" s="1232"/>
      <c r="J9" s="1232"/>
      <c r="K9" s="1232"/>
      <c r="L9" s="1232"/>
      <c r="M9" s="1232"/>
      <c r="O9" s="8"/>
      <c r="P9" s="9"/>
      <c r="Q9" s="9"/>
      <c r="R9" s="9"/>
      <c r="S9" s="9"/>
      <c r="T9" s="9"/>
      <c r="U9" s="9"/>
      <c r="V9" s="9"/>
      <c r="W9" s="9"/>
      <c r="X9" s="9"/>
      <c r="Y9" s="9"/>
      <c r="Z9" s="9"/>
      <c r="AA9" s="10"/>
      <c r="AL9" s="115" t="s">
        <v>944</v>
      </c>
    </row>
    <row r="10" spans="1:59" ht="12.75" thickBot="1">
      <c r="B10" s="1232"/>
      <c r="C10" s="1232"/>
      <c r="D10" s="1232"/>
      <c r="E10" s="1232"/>
      <c r="F10" s="1232"/>
      <c r="G10" s="1232"/>
      <c r="H10" s="1232"/>
      <c r="I10" s="1232"/>
      <c r="J10" s="1232"/>
      <c r="K10" s="1232"/>
      <c r="L10" s="1232"/>
      <c r="M10" s="1232"/>
      <c r="O10" s="8"/>
      <c r="P10" s="9"/>
      <c r="Q10" s="9"/>
      <c r="R10" s="9"/>
      <c r="S10" s="9"/>
      <c r="T10" s="9"/>
      <c r="U10" s="9"/>
      <c r="V10" s="9"/>
      <c r="W10" s="9"/>
      <c r="X10" s="9"/>
      <c r="Y10" s="9"/>
      <c r="Z10" s="9"/>
      <c r="AA10" s="10"/>
      <c r="AC10" s="610" t="s">
        <v>645</v>
      </c>
      <c r="AD10" s="623" t="s">
        <v>75</v>
      </c>
      <c r="AE10" s="623" t="s">
        <v>76</v>
      </c>
      <c r="AF10" s="266"/>
      <c r="AG10" s="610" t="s">
        <v>645</v>
      </c>
      <c r="AH10" s="610" t="s">
        <v>75</v>
      </c>
      <c r="AI10" s="610" t="s">
        <v>76</v>
      </c>
      <c r="AJ10" s="610" t="s">
        <v>228</v>
      </c>
      <c r="AX10" s="929"/>
      <c r="AZ10" s="116" t="s">
        <v>645</v>
      </c>
      <c r="BA10" s="272" t="s">
        <v>75</v>
      </c>
      <c r="BB10" s="273" t="s">
        <v>76</v>
      </c>
      <c r="BC10" s="266"/>
      <c r="BD10" s="207" t="s">
        <v>645</v>
      </c>
      <c r="BE10" s="117" t="s">
        <v>75</v>
      </c>
      <c r="BF10" s="118" t="s">
        <v>76</v>
      </c>
      <c r="BG10" s="119" t="s">
        <v>228</v>
      </c>
    </row>
    <row r="11" spans="1:59">
      <c r="B11" s="1232"/>
      <c r="C11" s="1232"/>
      <c r="D11" s="1232"/>
      <c r="E11" s="1232"/>
      <c r="F11" s="1232"/>
      <c r="G11" s="1232"/>
      <c r="H11" s="1232"/>
      <c r="I11" s="1232"/>
      <c r="J11" s="1232"/>
      <c r="K11" s="1232"/>
      <c r="L11" s="1232"/>
      <c r="M11" s="1232"/>
      <c r="O11" s="8"/>
      <c r="P11" s="9"/>
      <c r="Q11" s="9"/>
      <c r="R11" s="9"/>
      <c r="S11" s="9"/>
      <c r="T11" s="9"/>
      <c r="U11" s="9"/>
      <c r="V11" s="9"/>
      <c r="W11" s="9"/>
      <c r="X11" s="9"/>
      <c r="Y11" s="9"/>
      <c r="Z11" s="9"/>
      <c r="AA11" s="10"/>
      <c r="AC11" s="622" t="s">
        <v>424</v>
      </c>
      <c r="AD11" s="974">
        <f>BA23</f>
        <v>0.13080168776371309</v>
      </c>
      <c r="AE11" s="804">
        <f>BB23</f>
        <v>0.86919831223628696</v>
      </c>
      <c r="AF11" s="266"/>
      <c r="AG11" s="611" t="s">
        <v>424</v>
      </c>
      <c r="AH11" s="803">
        <f>BE23</f>
        <v>31</v>
      </c>
      <c r="AI11" s="803">
        <f>BF23</f>
        <v>206</v>
      </c>
      <c r="AJ11" s="803">
        <f>BG23</f>
        <v>237</v>
      </c>
      <c r="AK11" s="630"/>
      <c r="AL11" s="1039" t="s">
        <v>768</v>
      </c>
      <c r="AM11" s="1038"/>
      <c r="AN11" s="1038"/>
      <c r="AO11" s="1038"/>
      <c r="AP11" s="1038"/>
      <c r="AQ11" s="1038"/>
      <c r="AR11" s="1038"/>
      <c r="AS11" s="1038"/>
      <c r="AT11" s="1038"/>
      <c r="AU11" s="1038"/>
      <c r="AV11" s="1038"/>
      <c r="AW11" s="1038"/>
      <c r="AX11" s="806"/>
      <c r="AZ11" s="131" t="s">
        <v>151</v>
      </c>
      <c r="BA11" s="274" t="e">
        <f t="shared" ref="BA11:BA23" si="0">+BE11/$BG11</f>
        <v>#DIV/0!</v>
      </c>
      <c r="BB11" s="134" t="e">
        <f t="shared" ref="BB11:BB23" si="1">+BF11/$BG11</f>
        <v>#DIV/0!</v>
      </c>
      <c r="BC11" s="266"/>
      <c r="BD11" s="216" t="s">
        <v>151</v>
      </c>
      <c r="BE11" s="275">
        <f>+集計･資料!CE6</f>
        <v>0</v>
      </c>
      <c r="BF11" s="276">
        <f>+BG11-BE11</f>
        <v>0</v>
      </c>
      <c r="BG11" s="277">
        <f>+集計･資料!$B$6</f>
        <v>0</v>
      </c>
    </row>
    <row r="12" spans="1:59">
      <c r="B12" s="1232"/>
      <c r="C12" s="1232"/>
      <c r="D12" s="1232"/>
      <c r="E12" s="1232"/>
      <c r="F12" s="1232"/>
      <c r="G12" s="1232"/>
      <c r="H12" s="1232"/>
      <c r="I12" s="1232"/>
      <c r="J12" s="1232"/>
      <c r="K12" s="1232"/>
      <c r="L12" s="1232"/>
      <c r="M12" s="1232"/>
      <c r="O12" s="8"/>
      <c r="P12" s="9"/>
      <c r="Q12" s="9"/>
      <c r="R12" s="9"/>
      <c r="S12" s="9"/>
      <c r="T12" s="9"/>
      <c r="U12" s="9"/>
      <c r="V12" s="9"/>
      <c r="W12" s="9"/>
      <c r="X12" s="9"/>
      <c r="Y12" s="9"/>
      <c r="Z12" s="9"/>
      <c r="AA12" s="10"/>
      <c r="AC12" s="784" t="s">
        <v>425</v>
      </c>
      <c r="AD12" s="983">
        <f>BA22</f>
        <v>0.27894736842105261</v>
      </c>
      <c r="AE12" s="780">
        <f>BB22</f>
        <v>0.72105263157894739</v>
      </c>
      <c r="AF12" s="266"/>
      <c r="AG12" s="784" t="s">
        <v>425</v>
      </c>
      <c r="AH12" s="803">
        <f>BE22</f>
        <v>53</v>
      </c>
      <c r="AI12" s="803">
        <f>BF22</f>
        <v>137</v>
      </c>
      <c r="AJ12" s="803">
        <f>BG22</f>
        <v>190</v>
      </c>
      <c r="AK12" s="630"/>
      <c r="AL12" s="1232" t="str">
        <f>CONCATENATE("　",AL4,CHAR(10),"　",AL7,,CHAR(10),"　",AL9)</f>
        <v>　外国人を雇用している事業所は、1278社中178社で、全体の13.9%（前回11.6%)であった。
　業種別では、「製造業」「情報通信業」「教育・学習支援業」において外国人の雇用が高い割合を示している。
　規模別では、「100人以上」の事業所ほど、高い割合を示している。</v>
      </c>
      <c r="AM12" s="1232"/>
      <c r="AN12" s="1232"/>
      <c r="AO12" s="1232"/>
      <c r="AP12" s="1232"/>
      <c r="AQ12" s="1232"/>
      <c r="AR12" s="1232"/>
      <c r="AS12" s="1232"/>
      <c r="AT12" s="1232"/>
      <c r="AU12" s="1232"/>
      <c r="AV12" s="1232"/>
      <c r="AW12" s="1232"/>
      <c r="AX12" s="806"/>
      <c r="AZ12" s="34" t="s">
        <v>630</v>
      </c>
      <c r="BA12" s="278">
        <f t="shared" si="0"/>
        <v>0.15079365079365079</v>
      </c>
      <c r="BB12" s="145">
        <f t="shared" si="1"/>
        <v>0.84920634920634919</v>
      </c>
      <c r="BC12" s="266"/>
      <c r="BD12" s="67" t="s">
        <v>630</v>
      </c>
      <c r="BE12" s="275">
        <f>+集計･資料!CE8</f>
        <v>19</v>
      </c>
      <c r="BF12" s="279">
        <f t="shared" ref="BF12:BF24" si="2">+BG12-BE12</f>
        <v>107</v>
      </c>
      <c r="BG12" s="280">
        <f>+集計･資料!$B$8</f>
        <v>126</v>
      </c>
    </row>
    <row r="13" spans="1:59" ht="13.5" customHeight="1">
      <c r="B13" s="1232"/>
      <c r="C13" s="1232"/>
      <c r="D13" s="1232"/>
      <c r="E13" s="1232"/>
      <c r="F13" s="1232"/>
      <c r="G13" s="1232"/>
      <c r="H13" s="1232"/>
      <c r="I13" s="1232"/>
      <c r="J13" s="1232"/>
      <c r="K13" s="1232"/>
      <c r="L13" s="1232"/>
      <c r="M13" s="1232"/>
      <c r="O13" s="8"/>
      <c r="P13" s="9"/>
      <c r="Q13" s="9"/>
      <c r="R13" s="9"/>
      <c r="S13" s="9"/>
      <c r="T13" s="9"/>
      <c r="U13" s="9"/>
      <c r="V13" s="9"/>
      <c r="W13" s="9"/>
      <c r="X13" s="9"/>
      <c r="Y13" s="9"/>
      <c r="Z13" s="9"/>
      <c r="AA13" s="10"/>
      <c r="AC13" s="611" t="s">
        <v>426</v>
      </c>
      <c r="AD13" s="799">
        <f>BA21</f>
        <v>0.15384615384615385</v>
      </c>
      <c r="AE13" s="780">
        <f>BB21</f>
        <v>0.84615384615384615</v>
      </c>
      <c r="AF13" s="266"/>
      <c r="AG13" s="611" t="s">
        <v>426</v>
      </c>
      <c r="AH13" s="803">
        <f>BE21</f>
        <v>2</v>
      </c>
      <c r="AI13" s="803">
        <f>BF21</f>
        <v>11</v>
      </c>
      <c r="AJ13" s="803">
        <f>BG21</f>
        <v>13</v>
      </c>
      <c r="AK13" s="237"/>
      <c r="AL13" s="1232"/>
      <c r="AM13" s="1232"/>
      <c r="AN13" s="1232"/>
      <c r="AO13" s="1232"/>
      <c r="AP13" s="1232"/>
      <c r="AQ13" s="1232"/>
      <c r="AR13" s="1232"/>
      <c r="AS13" s="1232"/>
      <c r="AT13" s="1232"/>
      <c r="AU13" s="1232"/>
      <c r="AV13" s="1232"/>
      <c r="AW13" s="1232"/>
      <c r="AX13" s="806"/>
      <c r="AZ13" s="34" t="s">
        <v>631</v>
      </c>
      <c r="BA13" s="278">
        <f t="shared" si="0"/>
        <v>0.1103448275862069</v>
      </c>
      <c r="BB13" s="145">
        <f t="shared" si="1"/>
        <v>0.8896551724137931</v>
      </c>
      <c r="BC13" s="266"/>
      <c r="BD13" s="67" t="s">
        <v>631</v>
      </c>
      <c r="BE13" s="275">
        <f>+集計･資料!CE10</f>
        <v>16</v>
      </c>
      <c r="BF13" s="279">
        <f t="shared" si="2"/>
        <v>129</v>
      </c>
      <c r="BG13" s="280">
        <f>+集計･資料!$B$10</f>
        <v>145</v>
      </c>
    </row>
    <row r="14" spans="1:59">
      <c r="B14" s="1232"/>
      <c r="C14" s="1232"/>
      <c r="D14" s="1232"/>
      <c r="E14" s="1232"/>
      <c r="F14" s="1232"/>
      <c r="G14" s="1232"/>
      <c r="H14" s="1232"/>
      <c r="I14" s="1232"/>
      <c r="J14" s="1232"/>
      <c r="K14" s="1232"/>
      <c r="L14" s="1232"/>
      <c r="M14" s="1232"/>
      <c r="O14" s="8"/>
      <c r="P14" s="9"/>
      <c r="Q14" s="9"/>
      <c r="R14" s="9"/>
      <c r="S14" s="9"/>
      <c r="T14" s="9"/>
      <c r="U14" s="9"/>
      <c r="V14" s="9"/>
      <c r="W14" s="9"/>
      <c r="X14" s="9"/>
      <c r="Y14" s="9"/>
      <c r="Z14" s="9"/>
      <c r="AA14" s="10"/>
      <c r="AC14" s="784" t="s">
        <v>427</v>
      </c>
      <c r="AD14" s="799">
        <f>BA20</f>
        <v>7.6923076923076927E-2</v>
      </c>
      <c r="AE14" s="780">
        <f>BB20</f>
        <v>0.92307692307692313</v>
      </c>
      <c r="AF14" s="266"/>
      <c r="AG14" s="784" t="s">
        <v>427</v>
      </c>
      <c r="AH14" s="803">
        <f>BE20</f>
        <v>2</v>
      </c>
      <c r="AI14" s="803">
        <f>BF20</f>
        <v>24</v>
      </c>
      <c r="AJ14" s="803">
        <f>BG20</f>
        <v>26</v>
      </c>
      <c r="AK14" s="237"/>
      <c r="AL14" s="1232"/>
      <c r="AM14" s="1232"/>
      <c r="AN14" s="1232"/>
      <c r="AO14" s="1232"/>
      <c r="AP14" s="1232"/>
      <c r="AQ14" s="1232"/>
      <c r="AR14" s="1232"/>
      <c r="AS14" s="1232"/>
      <c r="AT14" s="1232"/>
      <c r="AU14" s="1232"/>
      <c r="AV14" s="1232"/>
      <c r="AW14" s="1232"/>
      <c r="AX14" s="806"/>
      <c r="AZ14" s="34" t="s">
        <v>629</v>
      </c>
      <c r="BA14" s="278">
        <f t="shared" si="0"/>
        <v>0.14285714285714285</v>
      </c>
      <c r="BB14" s="145">
        <f t="shared" si="1"/>
        <v>0.8571428571428571</v>
      </c>
      <c r="BC14" s="266"/>
      <c r="BD14" s="67" t="s">
        <v>629</v>
      </c>
      <c r="BE14" s="275">
        <f>+集計･資料!CE12</f>
        <v>6</v>
      </c>
      <c r="BF14" s="279">
        <f t="shared" si="2"/>
        <v>36</v>
      </c>
      <c r="BG14" s="280">
        <f>+集計･資料!$B$12</f>
        <v>42</v>
      </c>
    </row>
    <row r="15" spans="1:59" ht="12.75" customHeight="1">
      <c r="B15" s="1232"/>
      <c r="C15" s="1232"/>
      <c r="D15" s="1232"/>
      <c r="E15" s="1232"/>
      <c r="F15" s="1232"/>
      <c r="G15" s="1232"/>
      <c r="H15" s="1232"/>
      <c r="I15" s="1232"/>
      <c r="J15" s="1232"/>
      <c r="K15" s="1232"/>
      <c r="L15" s="1232"/>
      <c r="M15" s="1232"/>
      <c r="O15" s="8"/>
      <c r="P15" s="9"/>
      <c r="Q15" s="9"/>
      <c r="R15" s="9"/>
      <c r="S15" s="9"/>
      <c r="T15" s="9"/>
      <c r="U15" s="9"/>
      <c r="V15" s="9"/>
      <c r="W15" s="9"/>
      <c r="X15" s="9"/>
      <c r="Y15" s="9"/>
      <c r="Z15" s="9"/>
      <c r="AA15" s="10"/>
      <c r="AC15" s="611" t="s">
        <v>428</v>
      </c>
      <c r="AD15" s="799">
        <f>BA19</f>
        <v>9.5435684647302899E-2</v>
      </c>
      <c r="AE15" s="780">
        <f>BB19</f>
        <v>0.9045643153526971</v>
      </c>
      <c r="AF15" s="266"/>
      <c r="AG15" s="611" t="s">
        <v>428</v>
      </c>
      <c r="AH15" s="803">
        <f>BE19</f>
        <v>23</v>
      </c>
      <c r="AI15" s="803">
        <f>BF19</f>
        <v>218</v>
      </c>
      <c r="AJ15" s="803">
        <f>BG19</f>
        <v>241</v>
      </c>
      <c r="AK15" s="237"/>
      <c r="AL15" s="1232"/>
      <c r="AM15" s="1232"/>
      <c r="AN15" s="1232"/>
      <c r="AO15" s="1232"/>
      <c r="AP15" s="1232"/>
      <c r="AQ15" s="1232"/>
      <c r="AR15" s="1232"/>
      <c r="AS15" s="1232"/>
      <c r="AT15" s="1232"/>
      <c r="AU15" s="1232"/>
      <c r="AV15" s="1232"/>
      <c r="AW15" s="1232"/>
      <c r="AX15" s="806"/>
      <c r="AZ15" s="34" t="s">
        <v>628</v>
      </c>
      <c r="BA15" s="278">
        <f t="shared" si="0"/>
        <v>0.11049723756906077</v>
      </c>
      <c r="BB15" s="145">
        <f t="shared" si="1"/>
        <v>0.88950276243093918</v>
      </c>
      <c r="BC15" s="266"/>
      <c r="BD15" s="67" t="s">
        <v>628</v>
      </c>
      <c r="BE15" s="275">
        <f>+集計･資料!CE14</f>
        <v>20</v>
      </c>
      <c r="BF15" s="279">
        <f t="shared" si="2"/>
        <v>161</v>
      </c>
      <c r="BG15" s="280">
        <f>+集計･資料!$B$14</f>
        <v>181</v>
      </c>
    </row>
    <row r="16" spans="1:59">
      <c r="B16" s="1232"/>
      <c r="C16" s="1232"/>
      <c r="D16" s="1232"/>
      <c r="E16" s="1232"/>
      <c r="F16" s="1232"/>
      <c r="G16" s="1232"/>
      <c r="H16" s="1232"/>
      <c r="I16" s="1232"/>
      <c r="J16" s="1232"/>
      <c r="K16" s="1232"/>
      <c r="L16" s="1232"/>
      <c r="M16" s="1232"/>
      <c r="O16" s="8"/>
      <c r="P16" s="9"/>
      <c r="Q16" s="9"/>
      <c r="R16" s="9"/>
      <c r="S16" s="9"/>
      <c r="T16" s="9"/>
      <c r="U16" s="9"/>
      <c r="V16" s="9"/>
      <c r="W16" s="9"/>
      <c r="X16" s="9"/>
      <c r="Y16" s="9"/>
      <c r="Z16" s="9"/>
      <c r="AA16" s="10"/>
      <c r="AC16" s="784" t="s">
        <v>429</v>
      </c>
      <c r="AD16" s="799">
        <f>BA18</f>
        <v>9.5238095238095233E-2</v>
      </c>
      <c r="AE16" s="780">
        <f>BB18</f>
        <v>0.90476190476190477</v>
      </c>
      <c r="AF16" s="266"/>
      <c r="AG16" s="784" t="s">
        <v>429</v>
      </c>
      <c r="AH16" s="803">
        <f>BE18</f>
        <v>2</v>
      </c>
      <c r="AI16" s="803">
        <f>BF18</f>
        <v>19</v>
      </c>
      <c r="AJ16" s="803">
        <f>BG18</f>
        <v>21</v>
      </c>
      <c r="AK16" s="237"/>
      <c r="AL16" s="1232"/>
      <c r="AM16" s="1232"/>
      <c r="AN16" s="1232"/>
      <c r="AO16" s="1232"/>
      <c r="AP16" s="1232"/>
      <c r="AQ16" s="1232"/>
      <c r="AR16" s="1232"/>
      <c r="AS16" s="1232"/>
      <c r="AT16" s="1232"/>
      <c r="AU16" s="1232"/>
      <c r="AV16" s="1232"/>
      <c r="AW16" s="1232"/>
      <c r="AX16" s="806"/>
      <c r="AZ16" s="34" t="s">
        <v>627</v>
      </c>
      <c r="BA16" s="278">
        <f>+BE16/$BG16</f>
        <v>0.11428571428571428</v>
      </c>
      <c r="BB16" s="145">
        <f t="shared" si="1"/>
        <v>0.88571428571428568</v>
      </c>
      <c r="BC16" s="266"/>
      <c r="BD16" s="67" t="s">
        <v>627</v>
      </c>
      <c r="BE16" s="275">
        <f>+集計･資料!CE16</f>
        <v>4</v>
      </c>
      <c r="BF16" s="279">
        <f t="shared" si="2"/>
        <v>31</v>
      </c>
      <c r="BG16" s="280">
        <f>+集計･資料!$B$16</f>
        <v>35</v>
      </c>
    </row>
    <row r="17" spans="1:59">
      <c r="B17" s="1232"/>
      <c r="C17" s="1232"/>
      <c r="D17" s="1232"/>
      <c r="E17" s="1232"/>
      <c r="F17" s="1232"/>
      <c r="G17" s="1232"/>
      <c r="H17" s="1232"/>
      <c r="I17" s="1232"/>
      <c r="J17" s="1232"/>
      <c r="K17" s="1232"/>
      <c r="L17" s="1232"/>
      <c r="M17" s="1232"/>
      <c r="O17" s="11"/>
      <c r="P17" s="12"/>
      <c r="Q17" s="12"/>
      <c r="R17" s="12"/>
      <c r="S17" s="12"/>
      <c r="T17" s="12"/>
      <c r="U17" s="12"/>
      <c r="V17" s="12"/>
      <c r="W17" s="12"/>
      <c r="X17" s="12"/>
      <c r="Y17" s="12"/>
      <c r="Z17" s="12"/>
      <c r="AA17" s="13"/>
      <c r="AC17" s="611" t="s">
        <v>430</v>
      </c>
      <c r="AD17" s="799">
        <f>BA17</f>
        <v>0</v>
      </c>
      <c r="AE17" s="780">
        <f>BB17</f>
        <v>1</v>
      </c>
      <c r="AF17" s="266"/>
      <c r="AG17" s="611" t="s">
        <v>430</v>
      </c>
      <c r="AH17" s="803">
        <f>BE17</f>
        <v>0</v>
      </c>
      <c r="AI17" s="803">
        <f>BF17</f>
        <v>21</v>
      </c>
      <c r="AJ17" s="803">
        <f>BG17</f>
        <v>21</v>
      </c>
      <c r="AK17" s="237"/>
      <c r="AL17" s="1232"/>
      <c r="AM17" s="1232"/>
      <c r="AN17" s="1232"/>
      <c r="AO17" s="1232"/>
      <c r="AP17" s="1232"/>
      <c r="AQ17" s="1232"/>
      <c r="AR17" s="1232"/>
      <c r="AS17" s="1232"/>
      <c r="AT17" s="1232"/>
      <c r="AU17" s="1232"/>
      <c r="AV17" s="1232"/>
      <c r="AW17" s="1232"/>
      <c r="AX17" s="806"/>
      <c r="AZ17" s="34" t="s">
        <v>632</v>
      </c>
      <c r="BA17" s="278">
        <f t="shared" si="0"/>
        <v>0</v>
      </c>
      <c r="BB17" s="145">
        <f t="shared" si="1"/>
        <v>1</v>
      </c>
      <c r="BC17" s="266"/>
      <c r="BD17" s="67" t="s">
        <v>632</v>
      </c>
      <c r="BE17" s="275">
        <f>+集計･資料!CE18</f>
        <v>0</v>
      </c>
      <c r="BF17" s="279">
        <f t="shared" si="2"/>
        <v>21</v>
      </c>
      <c r="BG17" s="280">
        <f>+集計･資料!$B$18</f>
        <v>21</v>
      </c>
    </row>
    <row r="18" spans="1:59">
      <c r="AC18" s="784" t="s">
        <v>431</v>
      </c>
      <c r="AD18" s="799">
        <f>BA16</f>
        <v>0.11428571428571428</v>
      </c>
      <c r="AE18" s="780">
        <f>BB16</f>
        <v>0.88571428571428568</v>
      </c>
      <c r="AF18" s="266"/>
      <c r="AG18" s="784" t="s">
        <v>431</v>
      </c>
      <c r="AH18" s="803">
        <f>BE16</f>
        <v>4</v>
      </c>
      <c r="AI18" s="803">
        <f>BF16</f>
        <v>31</v>
      </c>
      <c r="AJ18" s="803">
        <f>BG16</f>
        <v>35</v>
      </c>
      <c r="AK18" s="237"/>
      <c r="AL18" s="1232"/>
      <c r="AM18" s="1232"/>
      <c r="AN18" s="1232"/>
      <c r="AO18" s="1232"/>
      <c r="AP18" s="1232"/>
      <c r="AQ18" s="1232"/>
      <c r="AR18" s="1232"/>
      <c r="AS18" s="1232"/>
      <c r="AT18" s="1232"/>
      <c r="AU18" s="1232"/>
      <c r="AV18" s="1232"/>
      <c r="AW18" s="1232"/>
      <c r="AX18" s="806"/>
      <c r="AZ18" s="34" t="s">
        <v>626</v>
      </c>
      <c r="BA18" s="278">
        <f t="shared" si="0"/>
        <v>9.5238095238095233E-2</v>
      </c>
      <c r="BB18" s="145">
        <f t="shared" si="1"/>
        <v>0.90476190476190477</v>
      </c>
      <c r="BC18" s="266"/>
      <c r="BD18" s="67" t="s">
        <v>626</v>
      </c>
      <c r="BE18" s="275">
        <f>+集計･資料!CE20</f>
        <v>2</v>
      </c>
      <c r="BF18" s="279">
        <f t="shared" si="2"/>
        <v>19</v>
      </c>
      <c r="BG18" s="280">
        <f>+集計･資料!$B$20</f>
        <v>21</v>
      </c>
    </row>
    <row r="19" spans="1:59">
      <c r="AC19" s="611" t="s">
        <v>432</v>
      </c>
      <c r="AD19" s="799">
        <f>BA15</f>
        <v>0.11049723756906077</v>
      </c>
      <c r="AE19" s="780">
        <f>BB15</f>
        <v>0.88950276243093918</v>
      </c>
      <c r="AG19" s="611" t="s">
        <v>432</v>
      </c>
      <c r="AH19" s="803">
        <f>BE15</f>
        <v>20</v>
      </c>
      <c r="AI19" s="803">
        <f>BF15</f>
        <v>161</v>
      </c>
      <c r="AJ19" s="803">
        <f>BG15</f>
        <v>181</v>
      </c>
      <c r="AK19" s="237"/>
      <c r="AL19" s="1232"/>
      <c r="AM19" s="1232"/>
      <c r="AN19" s="1232"/>
      <c r="AO19" s="1232"/>
      <c r="AP19" s="1232"/>
      <c r="AQ19" s="1232"/>
      <c r="AR19" s="1232"/>
      <c r="AS19" s="1232"/>
      <c r="AT19" s="1232"/>
      <c r="AU19" s="1232"/>
      <c r="AV19" s="1232"/>
      <c r="AW19" s="1232"/>
      <c r="AX19" s="806"/>
      <c r="AZ19" s="34" t="s">
        <v>625</v>
      </c>
      <c r="BA19" s="278">
        <f t="shared" si="0"/>
        <v>9.5435684647302899E-2</v>
      </c>
      <c r="BB19" s="145">
        <f t="shared" si="1"/>
        <v>0.9045643153526971</v>
      </c>
      <c r="BD19" s="67" t="s">
        <v>625</v>
      </c>
      <c r="BE19" s="275">
        <f>+集計･資料!CE22</f>
        <v>23</v>
      </c>
      <c r="BF19" s="279">
        <f t="shared" si="2"/>
        <v>218</v>
      </c>
      <c r="BG19" s="280">
        <f>+集計･資料!$B$22</f>
        <v>241</v>
      </c>
    </row>
    <row r="20" spans="1:59">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784" t="s">
        <v>433</v>
      </c>
      <c r="AD20" s="983">
        <f>BA14</f>
        <v>0.14285714285714285</v>
      </c>
      <c r="AE20" s="780">
        <f>BB14</f>
        <v>0.8571428571428571</v>
      </c>
      <c r="AG20" s="784" t="s">
        <v>433</v>
      </c>
      <c r="AH20" s="803">
        <f>BE14</f>
        <v>6</v>
      </c>
      <c r="AI20" s="803">
        <f>BF14</f>
        <v>36</v>
      </c>
      <c r="AJ20" s="803">
        <f>BG14</f>
        <v>42</v>
      </c>
      <c r="AK20" s="237"/>
      <c r="AL20" s="1232"/>
      <c r="AM20" s="1232"/>
      <c r="AN20" s="1232"/>
      <c r="AO20" s="1232"/>
      <c r="AP20" s="1232"/>
      <c r="AQ20" s="1232"/>
      <c r="AR20" s="1232"/>
      <c r="AS20" s="1232"/>
      <c r="AT20" s="1232"/>
      <c r="AU20" s="1232"/>
      <c r="AV20" s="1232"/>
      <c r="AW20" s="1232"/>
      <c r="AX20" s="806"/>
      <c r="AZ20" s="34" t="s">
        <v>624</v>
      </c>
      <c r="BA20" s="278">
        <f t="shared" si="0"/>
        <v>7.6923076923076927E-2</v>
      </c>
      <c r="BB20" s="145">
        <f t="shared" si="1"/>
        <v>0.92307692307692313</v>
      </c>
      <c r="BD20" s="67" t="s">
        <v>624</v>
      </c>
      <c r="BE20" s="275">
        <f>+集計･資料!CE24</f>
        <v>2</v>
      </c>
      <c r="BF20" s="279">
        <f t="shared" si="2"/>
        <v>24</v>
      </c>
      <c r="BG20" s="280">
        <f>+集計･資料!$B$24</f>
        <v>26</v>
      </c>
    </row>
    <row r="21" spans="1:59">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11" t="s">
        <v>434</v>
      </c>
      <c r="AD21" s="799">
        <f>BA13</f>
        <v>0.1103448275862069</v>
      </c>
      <c r="AE21" s="780">
        <f>BB13</f>
        <v>0.8896551724137931</v>
      </c>
      <c r="AG21" s="611" t="s">
        <v>434</v>
      </c>
      <c r="AH21" s="803">
        <f>BE13</f>
        <v>16</v>
      </c>
      <c r="AI21" s="803">
        <f>BF13</f>
        <v>129</v>
      </c>
      <c r="AJ21" s="803">
        <f>BG13</f>
        <v>145</v>
      </c>
      <c r="AK21" s="237"/>
      <c r="AL21" s="1232"/>
      <c r="AM21" s="1232"/>
      <c r="AN21" s="1232"/>
      <c r="AO21" s="1232"/>
      <c r="AP21" s="1232"/>
      <c r="AQ21" s="1232"/>
      <c r="AR21" s="1232"/>
      <c r="AS21" s="1232"/>
      <c r="AT21" s="1232"/>
      <c r="AU21" s="1232"/>
      <c r="AV21" s="1232"/>
      <c r="AW21" s="1232"/>
      <c r="AX21" s="806"/>
      <c r="AZ21" s="34" t="s">
        <v>623</v>
      </c>
      <c r="BA21" s="278">
        <f t="shared" si="0"/>
        <v>0.15384615384615385</v>
      </c>
      <c r="BB21" s="145">
        <f t="shared" si="1"/>
        <v>0.84615384615384615</v>
      </c>
      <c r="BD21" s="67" t="s">
        <v>623</v>
      </c>
      <c r="BE21" s="275">
        <f>+集計･資料!CE26</f>
        <v>2</v>
      </c>
      <c r="BF21" s="279">
        <f t="shared" si="2"/>
        <v>11</v>
      </c>
      <c r="BG21" s="280">
        <f>+集計･資料!$B$26</f>
        <v>13</v>
      </c>
    </row>
    <row r="22" spans="1:59">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784" t="s">
        <v>435</v>
      </c>
      <c r="AD22" s="799">
        <f>BA12</f>
        <v>0.15079365079365079</v>
      </c>
      <c r="AE22" s="780">
        <f>BB12</f>
        <v>0.84920634920634919</v>
      </c>
      <c r="AF22" s="266"/>
      <c r="AG22" s="784" t="s">
        <v>435</v>
      </c>
      <c r="AH22" s="803">
        <f>BE12</f>
        <v>19</v>
      </c>
      <c r="AI22" s="803">
        <f>BF12</f>
        <v>107</v>
      </c>
      <c r="AJ22" s="803">
        <f>BG12</f>
        <v>126</v>
      </c>
      <c r="AK22" s="237"/>
      <c r="AL22" s="1232"/>
      <c r="AM22" s="1232"/>
      <c r="AN22" s="1232"/>
      <c r="AO22" s="1232"/>
      <c r="AP22" s="1232"/>
      <c r="AQ22" s="1232"/>
      <c r="AR22" s="1232"/>
      <c r="AS22" s="1232"/>
      <c r="AT22" s="1232"/>
      <c r="AU22" s="1232"/>
      <c r="AV22" s="1232"/>
      <c r="AW22" s="1232"/>
      <c r="AX22" s="806"/>
      <c r="AZ22" s="34" t="s">
        <v>633</v>
      </c>
      <c r="BA22" s="278">
        <f t="shared" si="0"/>
        <v>0.27894736842105261</v>
      </c>
      <c r="BB22" s="145">
        <f t="shared" si="1"/>
        <v>0.72105263157894739</v>
      </c>
      <c r="BC22" s="266"/>
      <c r="BD22" s="67" t="s">
        <v>633</v>
      </c>
      <c r="BE22" s="275">
        <f>+集計･資料!CE28</f>
        <v>53</v>
      </c>
      <c r="BF22" s="279">
        <f t="shared" si="2"/>
        <v>137</v>
      </c>
      <c r="BG22" s="280">
        <f>+集計･資料!$B$28</f>
        <v>190</v>
      </c>
    </row>
    <row r="23" spans="1:59"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611" t="s">
        <v>74</v>
      </c>
      <c r="AD23" s="780" t="e">
        <f>BA11</f>
        <v>#DIV/0!</v>
      </c>
      <c r="AE23" s="780" t="e">
        <f>BB11</f>
        <v>#DIV/0!</v>
      </c>
      <c r="AF23" s="266"/>
      <c r="AG23" s="611" t="s">
        <v>74</v>
      </c>
      <c r="AH23" s="803">
        <f>BE11</f>
        <v>0</v>
      </c>
      <c r="AI23" s="803">
        <f>BF11</f>
        <v>0</v>
      </c>
      <c r="AJ23" s="803">
        <f>BG11</f>
        <v>0</v>
      </c>
      <c r="AK23" s="237"/>
      <c r="AL23" s="1232"/>
      <c r="AM23" s="1232"/>
      <c r="AN23" s="1232"/>
      <c r="AO23" s="1232"/>
      <c r="AP23" s="1232"/>
      <c r="AQ23" s="1232"/>
      <c r="AR23" s="1232"/>
      <c r="AS23" s="1232"/>
      <c r="AT23" s="1232"/>
      <c r="AU23" s="1232"/>
      <c r="AV23" s="1232"/>
      <c r="AW23" s="1232"/>
      <c r="AX23" s="806"/>
      <c r="AZ23" s="35" t="s">
        <v>634</v>
      </c>
      <c r="BA23" s="281">
        <f t="shared" si="0"/>
        <v>0.13080168776371309</v>
      </c>
      <c r="BB23" s="152">
        <f t="shared" si="1"/>
        <v>0.86919831223628696</v>
      </c>
      <c r="BC23" s="266"/>
      <c r="BD23" s="68" t="s">
        <v>634</v>
      </c>
      <c r="BE23" s="282">
        <f>+集計･資料!CE30</f>
        <v>31</v>
      </c>
      <c r="BF23" s="283">
        <f t="shared" si="2"/>
        <v>206</v>
      </c>
      <c r="BG23" s="284">
        <f>+集計･資料!$B$30</f>
        <v>237</v>
      </c>
    </row>
    <row r="24" spans="1:59"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F24" s="266"/>
      <c r="AG24" s="610" t="s">
        <v>150</v>
      </c>
      <c r="AH24" s="803">
        <f>SUM(AH11:AH23)</f>
        <v>178</v>
      </c>
      <c r="AI24" s="803">
        <f>SUM(AI11:AI23)</f>
        <v>1100</v>
      </c>
      <c r="AJ24" s="803">
        <f>SUM(AJ11:AJ23)</f>
        <v>1278</v>
      </c>
      <c r="AK24" s="237"/>
      <c r="AL24" s="1232"/>
      <c r="AM24" s="1232"/>
      <c r="AN24" s="1232"/>
      <c r="AO24" s="1232"/>
      <c r="AP24" s="1232"/>
      <c r="AQ24" s="1232"/>
      <c r="AR24" s="1232"/>
      <c r="AS24" s="1232"/>
      <c r="AT24" s="1232"/>
      <c r="AU24" s="1232"/>
      <c r="AV24" s="1232"/>
      <c r="AW24" s="1232"/>
      <c r="AX24" s="806"/>
      <c r="BC24" s="266"/>
      <c r="BD24" s="111" t="s">
        <v>150</v>
      </c>
      <c r="BE24" s="285">
        <f>+集計･資料!CE32</f>
        <v>178</v>
      </c>
      <c r="BF24" s="286">
        <f t="shared" si="2"/>
        <v>1100</v>
      </c>
      <c r="BG24" s="287">
        <f>+集計･資料!$B$32</f>
        <v>1278</v>
      </c>
    </row>
    <row r="25" spans="1:59">
      <c r="A25" s="8"/>
      <c r="B25" s="9"/>
      <c r="C25" s="9"/>
      <c r="D25" s="9"/>
      <c r="E25" s="9"/>
      <c r="F25" s="9"/>
      <c r="G25" s="9"/>
      <c r="H25" s="9"/>
      <c r="I25" s="9"/>
      <c r="J25" s="9"/>
      <c r="K25" s="9"/>
      <c r="L25" s="9"/>
      <c r="M25" s="9"/>
      <c r="N25" s="9"/>
      <c r="O25" s="9"/>
      <c r="P25" s="9"/>
      <c r="Q25" s="9"/>
      <c r="R25" s="9"/>
      <c r="S25" s="9"/>
      <c r="T25" s="9"/>
      <c r="U25" s="9"/>
      <c r="V25" s="9"/>
      <c r="W25" s="9"/>
      <c r="X25" s="9"/>
      <c r="Y25" s="9"/>
      <c r="Z25" s="9"/>
      <c r="AA25" s="10"/>
      <c r="AF25" s="266"/>
      <c r="AG25" s="288"/>
      <c r="AI25" s="289"/>
      <c r="AK25" s="237"/>
      <c r="BC25" s="266"/>
      <c r="BD25" s="288"/>
      <c r="BF25" s="289"/>
    </row>
    <row r="26" spans="1:59" ht="12" customHeight="1">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262" t="s">
        <v>95</v>
      </c>
      <c r="AF26" s="266"/>
      <c r="AG26" s="262" t="s">
        <v>586</v>
      </c>
      <c r="AH26" s="289"/>
      <c r="AI26" s="289"/>
      <c r="AK26" s="237"/>
      <c r="AZ26" s="262" t="s">
        <v>95</v>
      </c>
      <c r="BC26" s="266"/>
      <c r="BD26" s="262" t="s">
        <v>586</v>
      </c>
      <c r="BE26" s="289"/>
      <c r="BF26" s="289"/>
    </row>
    <row r="27" spans="1:59"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F27" s="266"/>
      <c r="AG27" s="288"/>
      <c r="AH27" s="289"/>
      <c r="AI27" s="289"/>
      <c r="AL27" s="1050"/>
      <c r="AX27" s="27"/>
      <c r="BC27" s="266"/>
      <c r="BD27" s="288"/>
      <c r="BE27" s="289"/>
      <c r="BF27" s="289"/>
    </row>
    <row r="28" spans="1:59"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610" t="s">
        <v>646</v>
      </c>
      <c r="AD28" s="623" t="s">
        <v>75</v>
      </c>
      <c r="AE28" s="623" t="s">
        <v>76</v>
      </c>
      <c r="AF28" s="266"/>
      <c r="AG28" s="610" t="s">
        <v>646</v>
      </c>
      <c r="AH28" s="610" t="s">
        <v>75</v>
      </c>
      <c r="AI28" s="610" t="s">
        <v>76</v>
      </c>
      <c r="AJ28" s="610" t="s">
        <v>228</v>
      </c>
      <c r="AX28" s="929"/>
      <c r="AZ28" s="207" t="s">
        <v>646</v>
      </c>
      <c r="BA28" s="272" t="s">
        <v>75</v>
      </c>
      <c r="BB28" s="273" t="s">
        <v>76</v>
      </c>
      <c r="BC28" s="266"/>
      <c r="BD28" s="207" t="s">
        <v>646</v>
      </c>
      <c r="BE28" s="117" t="s">
        <v>75</v>
      </c>
      <c r="BF28" s="118" t="s">
        <v>76</v>
      </c>
      <c r="BG28" s="119" t="s">
        <v>228</v>
      </c>
    </row>
    <row r="29" spans="1:59">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613" t="s">
        <v>436</v>
      </c>
      <c r="AD29" s="799">
        <f>BA34</f>
        <v>1.2422360248447204E-2</v>
      </c>
      <c r="AE29" s="780">
        <f>BB34</f>
        <v>0.98757763975155277</v>
      </c>
      <c r="AG29" s="613" t="s">
        <v>436</v>
      </c>
      <c r="AH29" s="805">
        <f>BE34</f>
        <v>2</v>
      </c>
      <c r="AI29" s="805">
        <f>BF34</f>
        <v>159</v>
      </c>
      <c r="AJ29" s="805">
        <f>BG34</f>
        <v>161</v>
      </c>
      <c r="AX29" s="806"/>
      <c r="AZ29" s="290" t="s">
        <v>139</v>
      </c>
      <c r="BA29" s="274">
        <f t="shared" ref="BA29:BB34" si="3">+BE29/$BG29</f>
        <v>0.52777777777777779</v>
      </c>
      <c r="BB29" s="134">
        <f t="shared" si="3"/>
        <v>0.47222222222222221</v>
      </c>
      <c r="BD29" s="290" t="s">
        <v>139</v>
      </c>
      <c r="BE29" s="275">
        <f>+集計･資料!CE71</f>
        <v>38</v>
      </c>
      <c r="BF29" s="276">
        <f>+BG29-BE29</f>
        <v>34</v>
      </c>
      <c r="BG29" s="277">
        <f>+集計･資料!$B$71</f>
        <v>72</v>
      </c>
    </row>
    <row r="30" spans="1:59">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613" t="s">
        <v>437</v>
      </c>
      <c r="AD30" s="799">
        <f>BA33</f>
        <v>4.5112781954887216E-2</v>
      </c>
      <c r="AE30" s="780">
        <f>BB33</f>
        <v>0.95488721804511278</v>
      </c>
      <c r="AG30" s="613" t="s">
        <v>437</v>
      </c>
      <c r="AH30" s="805">
        <f>BE33</f>
        <v>18</v>
      </c>
      <c r="AI30" s="805">
        <f>BF33</f>
        <v>381</v>
      </c>
      <c r="AJ30" s="805">
        <f>BG33</f>
        <v>399</v>
      </c>
      <c r="AK30" s="630"/>
      <c r="AX30" s="806"/>
      <c r="AZ30" s="255" t="s">
        <v>554</v>
      </c>
      <c r="BA30" s="274">
        <f t="shared" si="3"/>
        <v>0.33333333333333331</v>
      </c>
      <c r="BB30" s="134">
        <f t="shared" si="3"/>
        <v>0.66666666666666663</v>
      </c>
      <c r="BD30" s="255" t="s">
        <v>554</v>
      </c>
      <c r="BE30" s="275">
        <f>+集計･資料!CE73</f>
        <v>28</v>
      </c>
      <c r="BF30" s="279">
        <f t="shared" ref="BF30:BF35" si="4">+BG30-BE30</f>
        <v>56</v>
      </c>
      <c r="BG30" s="280">
        <f>+集計･資料!$B$73</f>
        <v>84</v>
      </c>
    </row>
    <row r="31" spans="1:59">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613" t="s">
        <v>438</v>
      </c>
      <c r="AD31" s="799">
        <f>BA32</f>
        <v>0.13555555555555557</v>
      </c>
      <c r="AE31" s="780">
        <f>BB32</f>
        <v>0.86444444444444446</v>
      </c>
      <c r="AG31" s="613" t="s">
        <v>438</v>
      </c>
      <c r="AH31" s="805">
        <f>BE32</f>
        <v>61</v>
      </c>
      <c r="AI31" s="805">
        <f>BF32</f>
        <v>389</v>
      </c>
      <c r="AJ31" s="805">
        <f>BG32</f>
        <v>450</v>
      </c>
      <c r="AK31" s="630"/>
      <c r="AX31" s="806"/>
      <c r="AZ31" s="255" t="s">
        <v>555</v>
      </c>
      <c r="BA31" s="274">
        <f t="shared" si="3"/>
        <v>0.2767857142857143</v>
      </c>
      <c r="BB31" s="134">
        <f t="shared" si="3"/>
        <v>0.7232142857142857</v>
      </c>
      <c r="BD31" s="255" t="s">
        <v>555</v>
      </c>
      <c r="BE31" s="275">
        <f>+集計･資料!CE75</f>
        <v>31</v>
      </c>
      <c r="BF31" s="279">
        <f t="shared" si="4"/>
        <v>81</v>
      </c>
      <c r="BG31" s="280">
        <f>+集計･資料!$B$75</f>
        <v>112</v>
      </c>
    </row>
    <row r="32" spans="1:59">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613" t="s">
        <v>439</v>
      </c>
      <c r="AD32" s="799">
        <f>BA31</f>
        <v>0.2767857142857143</v>
      </c>
      <c r="AE32" s="780">
        <f>BB31</f>
        <v>0.7232142857142857</v>
      </c>
      <c r="AG32" s="613" t="s">
        <v>439</v>
      </c>
      <c r="AH32" s="805">
        <f>BE31</f>
        <v>31</v>
      </c>
      <c r="AI32" s="805">
        <f>BF31</f>
        <v>81</v>
      </c>
      <c r="AJ32" s="805">
        <f>BG31</f>
        <v>112</v>
      </c>
      <c r="AK32" s="237"/>
      <c r="AX32" s="806"/>
      <c r="AZ32" s="255" t="s">
        <v>556</v>
      </c>
      <c r="BA32" s="274">
        <f t="shared" si="3"/>
        <v>0.13555555555555557</v>
      </c>
      <c r="BB32" s="134">
        <f t="shared" si="3"/>
        <v>0.86444444444444446</v>
      </c>
      <c r="BD32" s="255" t="s">
        <v>556</v>
      </c>
      <c r="BE32" s="275">
        <f>+集計･資料!CE77</f>
        <v>61</v>
      </c>
      <c r="BF32" s="279">
        <f t="shared" si="4"/>
        <v>389</v>
      </c>
      <c r="BG32" s="280">
        <f>+集計･資料!$B$77</f>
        <v>450</v>
      </c>
    </row>
    <row r="33" spans="1:59">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613" t="s">
        <v>440</v>
      </c>
      <c r="AD33" s="799">
        <f>BA30</f>
        <v>0.33333333333333331</v>
      </c>
      <c r="AE33" s="780">
        <f>BB30</f>
        <v>0.66666666666666663</v>
      </c>
      <c r="AG33" s="613" t="s">
        <v>440</v>
      </c>
      <c r="AH33" s="805">
        <f>BE30</f>
        <v>28</v>
      </c>
      <c r="AI33" s="805">
        <f>BF30</f>
        <v>56</v>
      </c>
      <c r="AJ33" s="805">
        <f>BG30</f>
        <v>84</v>
      </c>
      <c r="AK33" s="237"/>
      <c r="AX33" s="806"/>
      <c r="AZ33" s="255" t="s">
        <v>557</v>
      </c>
      <c r="BA33" s="274">
        <f t="shared" si="3"/>
        <v>4.5112781954887216E-2</v>
      </c>
      <c r="BB33" s="134">
        <f t="shared" si="3"/>
        <v>0.95488721804511278</v>
      </c>
      <c r="BD33" s="255" t="s">
        <v>557</v>
      </c>
      <c r="BE33" s="275">
        <f>+集計･資料!CE79</f>
        <v>18</v>
      </c>
      <c r="BF33" s="291">
        <f t="shared" si="4"/>
        <v>381</v>
      </c>
      <c r="BG33" s="292">
        <f>+集計･資料!$B$79</f>
        <v>399</v>
      </c>
    </row>
    <row r="34" spans="1:59"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613" t="s">
        <v>441</v>
      </c>
      <c r="AD34" s="799">
        <f>BA29</f>
        <v>0.52777777777777779</v>
      </c>
      <c r="AE34" s="780">
        <f>BB29</f>
        <v>0.47222222222222221</v>
      </c>
      <c r="AG34" s="613" t="s">
        <v>441</v>
      </c>
      <c r="AH34" s="805">
        <f>BE29</f>
        <v>38</v>
      </c>
      <c r="AI34" s="805">
        <f>BF29</f>
        <v>34</v>
      </c>
      <c r="AJ34" s="805">
        <f>BG29</f>
        <v>72</v>
      </c>
      <c r="AK34" s="237"/>
      <c r="AX34" s="806"/>
      <c r="AZ34" s="256" t="s">
        <v>558</v>
      </c>
      <c r="BA34" s="293">
        <f t="shared" si="3"/>
        <v>1.2422360248447204E-2</v>
      </c>
      <c r="BB34" s="244">
        <f t="shared" si="3"/>
        <v>0.98757763975155277</v>
      </c>
      <c r="BD34" s="294" t="s">
        <v>558</v>
      </c>
      <c r="BE34" s="282">
        <f>+集計･資料!CE81</f>
        <v>2</v>
      </c>
      <c r="BF34" s="295">
        <f t="shared" si="4"/>
        <v>159</v>
      </c>
      <c r="BG34" s="296">
        <f>+集計･資料!$B$81</f>
        <v>161</v>
      </c>
    </row>
    <row r="35" spans="1:59"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28"/>
      <c r="AG35" s="610" t="s">
        <v>150</v>
      </c>
      <c r="AH35" s="805">
        <f>SUM(AH29:AH34)</f>
        <v>178</v>
      </c>
      <c r="AI35" s="805">
        <f>SUM(AI29:AI34)</f>
        <v>1100</v>
      </c>
      <c r="AJ35" s="805">
        <f>SUM(AJ29:AJ34)</f>
        <v>1278</v>
      </c>
      <c r="AK35" s="237"/>
      <c r="AX35" s="806"/>
      <c r="AZ35" s="128"/>
      <c r="BD35" s="111" t="s">
        <v>150</v>
      </c>
      <c r="BE35" s="297">
        <f>+SUM(BE29:BE34)</f>
        <v>178</v>
      </c>
      <c r="BF35" s="286">
        <f t="shared" si="4"/>
        <v>1100</v>
      </c>
      <c r="BG35" s="287">
        <f>+集計･資料!$B$83</f>
        <v>1278</v>
      </c>
    </row>
    <row r="36" spans="1:59">
      <c r="A36" s="8"/>
      <c r="B36" s="9"/>
      <c r="C36" s="9"/>
      <c r="D36" s="9"/>
      <c r="E36" s="9"/>
      <c r="F36" s="9"/>
      <c r="G36" s="9"/>
      <c r="H36" s="9"/>
      <c r="I36" s="9"/>
      <c r="J36" s="9"/>
      <c r="K36" s="9"/>
      <c r="L36" s="9"/>
      <c r="M36" s="9"/>
      <c r="N36" s="9"/>
      <c r="O36" s="9"/>
      <c r="P36" s="9"/>
      <c r="Q36" s="9"/>
      <c r="R36" s="9"/>
      <c r="S36" s="9"/>
      <c r="T36" s="9"/>
      <c r="U36" s="9"/>
      <c r="V36" s="9"/>
      <c r="W36" s="9"/>
      <c r="X36" s="9"/>
      <c r="Y36" s="9"/>
      <c r="Z36" s="9"/>
      <c r="AA36" s="10"/>
      <c r="AH36" s="193"/>
      <c r="AK36" s="237"/>
      <c r="AL36" s="33"/>
      <c r="BE36" s="193"/>
    </row>
    <row r="37" spans="1:59">
      <c r="A37" s="8"/>
      <c r="B37" s="9"/>
      <c r="C37" s="9"/>
      <c r="D37" s="9"/>
      <c r="E37" s="9"/>
      <c r="F37" s="9"/>
      <c r="G37" s="9"/>
      <c r="H37" s="9"/>
      <c r="I37" s="9"/>
      <c r="J37" s="9"/>
      <c r="K37" s="9"/>
      <c r="L37" s="9"/>
      <c r="M37" s="9"/>
      <c r="N37" s="9"/>
      <c r="O37" s="9"/>
      <c r="P37" s="9"/>
      <c r="Q37" s="9"/>
      <c r="R37" s="9"/>
      <c r="S37" s="9"/>
      <c r="T37" s="9"/>
      <c r="U37" s="9"/>
      <c r="V37" s="9"/>
      <c r="W37" s="9"/>
      <c r="X37" s="9"/>
      <c r="Y37" s="9"/>
      <c r="Z37" s="9"/>
      <c r="AA37" s="10"/>
      <c r="AH37" s="806"/>
      <c r="AK37" s="237"/>
      <c r="AL37" s="33"/>
      <c r="BE37" s="298"/>
    </row>
    <row r="38" spans="1:59">
      <c r="A38" s="8"/>
      <c r="B38" s="9"/>
      <c r="C38" s="9"/>
      <c r="D38" s="9"/>
      <c r="E38" s="9"/>
      <c r="F38" s="9"/>
      <c r="G38" s="9"/>
      <c r="H38" s="9"/>
      <c r="I38" s="9"/>
      <c r="J38" s="9"/>
      <c r="K38" s="9"/>
      <c r="L38" s="9"/>
      <c r="M38" s="9"/>
      <c r="N38" s="9"/>
      <c r="O38" s="9"/>
      <c r="P38" s="9"/>
      <c r="Q38" s="9"/>
      <c r="R38" s="9"/>
      <c r="S38" s="9"/>
      <c r="T38" s="9"/>
      <c r="U38" s="9"/>
      <c r="V38" s="9"/>
      <c r="W38" s="9"/>
      <c r="X38" s="9"/>
      <c r="Y38" s="9"/>
      <c r="Z38" s="9"/>
      <c r="AA38" s="10"/>
      <c r="AH38" s="193"/>
      <c r="AK38" s="237"/>
      <c r="AL38" s="33"/>
      <c r="BE38" s="193"/>
    </row>
    <row r="39" spans="1:59">
      <c r="A39" s="8"/>
      <c r="B39" s="9"/>
      <c r="C39" s="9"/>
      <c r="D39" s="9"/>
      <c r="E39" s="9"/>
      <c r="F39" s="9"/>
      <c r="G39" s="9"/>
      <c r="H39" s="9"/>
      <c r="I39" s="9"/>
      <c r="J39" s="9"/>
      <c r="K39" s="9"/>
      <c r="L39" s="9"/>
      <c r="M39" s="9"/>
      <c r="N39" s="9"/>
      <c r="O39" s="9"/>
      <c r="P39" s="9"/>
      <c r="Q39" s="9"/>
      <c r="R39" s="9"/>
      <c r="S39" s="9"/>
      <c r="T39" s="9"/>
      <c r="U39" s="9"/>
      <c r="V39" s="9"/>
      <c r="W39" s="9"/>
      <c r="X39" s="9"/>
      <c r="Y39" s="9"/>
      <c r="Z39" s="9"/>
      <c r="AA39" s="10"/>
      <c r="AH39" s="806"/>
      <c r="AL39" s="33"/>
      <c r="BE39" s="298"/>
    </row>
    <row r="40" spans="1:59">
      <c r="A40" s="8"/>
      <c r="B40" s="9"/>
      <c r="C40" s="9"/>
      <c r="D40" s="9"/>
      <c r="E40" s="9"/>
      <c r="F40" s="9"/>
      <c r="G40" s="9"/>
      <c r="H40" s="9"/>
      <c r="I40" s="9"/>
      <c r="J40" s="9"/>
      <c r="K40" s="9"/>
      <c r="L40" s="9"/>
      <c r="M40" s="9"/>
      <c r="N40" s="9"/>
      <c r="O40" s="9"/>
      <c r="P40" s="9"/>
      <c r="Q40" s="9"/>
      <c r="R40" s="9"/>
      <c r="S40" s="9"/>
      <c r="T40" s="9"/>
      <c r="U40" s="9"/>
      <c r="V40" s="9"/>
      <c r="W40" s="9"/>
      <c r="X40" s="9"/>
      <c r="Y40" s="9"/>
      <c r="Z40" s="9"/>
      <c r="AA40" s="10"/>
      <c r="AL40" s="33"/>
    </row>
    <row r="41" spans="1:59">
      <c r="A41" s="8"/>
      <c r="B41" s="9"/>
      <c r="C41" s="9"/>
      <c r="D41" s="9"/>
      <c r="E41" s="9"/>
      <c r="F41" s="9"/>
      <c r="G41" s="9"/>
      <c r="H41" s="9"/>
      <c r="I41" s="9"/>
      <c r="J41" s="9"/>
      <c r="K41" s="9"/>
      <c r="L41" s="9"/>
      <c r="M41" s="9"/>
      <c r="N41" s="9"/>
      <c r="O41" s="9"/>
      <c r="P41" s="9"/>
      <c r="Q41" s="9"/>
      <c r="R41" s="9"/>
      <c r="S41" s="9"/>
      <c r="T41" s="9"/>
      <c r="U41" s="9"/>
      <c r="V41" s="9"/>
      <c r="W41" s="9"/>
      <c r="X41" s="9"/>
      <c r="Y41" s="9"/>
      <c r="Z41" s="9"/>
      <c r="AA41" s="10"/>
      <c r="AL41" s="33"/>
    </row>
    <row r="42" spans="1:59">
      <c r="A42" s="8"/>
      <c r="B42" s="9"/>
      <c r="C42" s="9"/>
      <c r="D42" s="9"/>
      <c r="E42" s="9"/>
      <c r="F42" s="9"/>
      <c r="G42" s="9"/>
      <c r="H42" s="9"/>
      <c r="I42" s="9"/>
      <c r="J42" s="9"/>
      <c r="K42" s="9"/>
      <c r="L42" s="9"/>
      <c r="M42" s="9"/>
      <c r="N42" s="9"/>
      <c r="O42" s="9"/>
      <c r="P42" s="9"/>
      <c r="Q42" s="9"/>
      <c r="R42" s="9"/>
      <c r="S42" s="9"/>
      <c r="T42" s="9"/>
      <c r="U42" s="9"/>
      <c r="V42" s="9"/>
      <c r="W42" s="9"/>
      <c r="X42" s="9"/>
      <c r="Y42" s="9"/>
      <c r="Z42" s="9"/>
      <c r="AA42" s="10"/>
      <c r="AL42" s="33"/>
    </row>
    <row r="43" spans="1:59">
      <c r="A43" s="8"/>
      <c r="B43" s="9"/>
      <c r="C43" s="9"/>
      <c r="D43" s="9"/>
      <c r="E43" s="9"/>
      <c r="F43" s="9"/>
      <c r="G43" s="9"/>
      <c r="H43" s="9"/>
      <c r="I43" s="9"/>
      <c r="J43" s="9"/>
      <c r="K43" s="9"/>
      <c r="L43" s="9"/>
      <c r="M43" s="9"/>
      <c r="N43" s="9"/>
      <c r="O43" s="9"/>
      <c r="P43" s="9"/>
      <c r="Q43" s="9"/>
      <c r="R43" s="9"/>
      <c r="S43" s="9"/>
      <c r="T43" s="9"/>
      <c r="U43" s="9"/>
      <c r="V43" s="9"/>
      <c r="W43" s="9"/>
      <c r="X43" s="9"/>
      <c r="Y43" s="9"/>
      <c r="Z43" s="9"/>
      <c r="AA43" s="10"/>
      <c r="AL43" s="33"/>
    </row>
    <row r="44" spans="1:59">
      <c r="A44" s="8"/>
      <c r="B44" s="9"/>
      <c r="C44" s="9"/>
      <c r="D44" s="9"/>
      <c r="E44" s="9"/>
      <c r="F44" s="9"/>
      <c r="G44" s="9"/>
      <c r="H44" s="9"/>
      <c r="I44" s="9"/>
      <c r="J44" s="9"/>
      <c r="K44" s="9"/>
      <c r="L44" s="9"/>
      <c r="M44" s="9"/>
      <c r="N44" s="9"/>
      <c r="O44" s="9"/>
      <c r="P44" s="9"/>
      <c r="Q44" s="9"/>
      <c r="R44" s="9"/>
      <c r="S44" s="9"/>
      <c r="T44" s="9"/>
      <c r="U44" s="9"/>
      <c r="V44" s="9"/>
      <c r="W44" s="9"/>
      <c r="X44" s="9"/>
      <c r="Y44" s="9"/>
      <c r="Z44" s="9"/>
      <c r="AA44" s="10"/>
      <c r="AL44" s="33"/>
    </row>
    <row r="45" spans="1:59">
      <c r="A45" s="8"/>
      <c r="B45" s="9"/>
      <c r="C45" s="9"/>
      <c r="D45" s="9"/>
      <c r="E45" s="9"/>
      <c r="F45" s="9"/>
      <c r="G45" s="9"/>
      <c r="H45" s="9"/>
      <c r="I45" s="9"/>
      <c r="J45" s="9"/>
      <c r="K45" s="9"/>
      <c r="L45" s="9"/>
      <c r="M45" s="9"/>
      <c r="N45" s="9"/>
      <c r="O45" s="9"/>
      <c r="P45" s="9"/>
      <c r="Q45" s="9"/>
      <c r="R45" s="9"/>
      <c r="S45" s="9"/>
      <c r="T45" s="9"/>
      <c r="U45" s="9"/>
      <c r="V45" s="9"/>
      <c r="W45" s="9"/>
      <c r="X45" s="9"/>
      <c r="Y45" s="9"/>
      <c r="Z45" s="9"/>
      <c r="AA45" s="10"/>
      <c r="AL45" s="33"/>
    </row>
    <row r="46" spans="1:59">
      <c r="A46" s="8"/>
      <c r="B46" s="9"/>
      <c r="C46" s="9"/>
      <c r="D46" s="9"/>
      <c r="E46" s="9"/>
      <c r="F46" s="9"/>
      <c r="G46" s="9"/>
      <c r="H46" s="9"/>
      <c r="I46" s="9"/>
      <c r="J46" s="9"/>
      <c r="K46" s="9"/>
      <c r="L46" s="9"/>
      <c r="M46" s="9"/>
      <c r="N46" s="9"/>
      <c r="O46" s="9"/>
      <c r="P46" s="9"/>
      <c r="Q46" s="9"/>
      <c r="R46" s="9"/>
      <c r="S46" s="9"/>
      <c r="T46" s="9"/>
      <c r="U46" s="9"/>
      <c r="V46" s="9"/>
      <c r="W46" s="9"/>
      <c r="X46" s="9"/>
      <c r="Y46" s="9"/>
      <c r="Z46" s="9"/>
      <c r="AA46" s="10"/>
      <c r="AL46" s="33"/>
    </row>
    <row r="47" spans="1:59">
      <c r="A47" s="8"/>
      <c r="B47" s="9"/>
      <c r="C47" s="9"/>
      <c r="D47" s="9"/>
      <c r="E47" s="9"/>
      <c r="F47" s="9"/>
      <c r="G47" s="9"/>
      <c r="H47" s="9"/>
      <c r="I47" s="9"/>
      <c r="J47" s="9"/>
      <c r="K47" s="9"/>
      <c r="L47" s="9"/>
      <c r="M47" s="9"/>
      <c r="N47" s="9"/>
      <c r="O47" s="9"/>
      <c r="P47" s="9"/>
      <c r="Q47" s="9"/>
      <c r="R47" s="9"/>
      <c r="S47" s="9"/>
      <c r="T47" s="9"/>
      <c r="U47" s="9"/>
      <c r="V47" s="9"/>
      <c r="W47" s="9"/>
      <c r="X47" s="9"/>
      <c r="Y47" s="9"/>
      <c r="Z47" s="9"/>
      <c r="AA47" s="10"/>
      <c r="AL47" s="33"/>
    </row>
    <row r="48" spans="1:59">
      <c r="A48" s="8"/>
      <c r="B48" s="9"/>
      <c r="C48" s="9"/>
      <c r="D48" s="9"/>
      <c r="E48" s="9"/>
      <c r="F48" s="9"/>
      <c r="G48" s="9"/>
      <c r="H48" s="9"/>
      <c r="I48" s="9"/>
      <c r="J48" s="9"/>
      <c r="K48" s="9"/>
      <c r="L48" s="9"/>
      <c r="M48" s="9"/>
      <c r="N48" s="9"/>
      <c r="O48" s="9"/>
      <c r="P48" s="9"/>
      <c r="Q48" s="9"/>
      <c r="R48" s="9"/>
      <c r="S48" s="9"/>
      <c r="T48" s="9"/>
      <c r="U48" s="9"/>
      <c r="V48" s="9"/>
      <c r="W48" s="9"/>
      <c r="X48" s="9"/>
      <c r="Y48" s="9"/>
      <c r="Z48" s="9"/>
      <c r="AA48" s="10"/>
      <c r="AL48" s="33"/>
    </row>
    <row r="49" spans="1:38">
      <c r="A49" s="8"/>
      <c r="B49" s="9"/>
      <c r="C49" s="9"/>
      <c r="D49" s="9"/>
      <c r="E49" s="9"/>
      <c r="F49" s="9"/>
      <c r="G49" s="9"/>
      <c r="H49" s="9"/>
      <c r="I49" s="9"/>
      <c r="J49" s="9"/>
      <c r="K49" s="9"/>
      <c r="L49" s="9"/>
      <c r="M49" s="9"/>
      <c r="N49" s="9"/>
      <c r="O49" s="9"/>
      <c r="P49" s="9"/>
      <c r="Q49" s="9"/>
      <c r="R49" s="9"/>
      <c r="S49" s="9"/>
      <c r="T49" s="9"/>
      <c r="U49" s="9"/>
      <c r="V49" s="9"/>
      <c r="W49" s="9"/>
      <c r="X49" s="9"/>
      <c r="Y49" s="9"/>
      <c r="Z49" s="9"/>
      <c r="AA49" s="10"/>
      <c r="AL49" s="33"/>
    </row>
    <row r="50" spans="1:38">
      <c r="A50" s="8"/>
      <c r="B50" s="9"/>
      <c r="C50" s="9"/>
      <c r="D50" s="9"/>
      <c r="E50" s="9"/>
      <c r="F50" s="9"/>
      <c r="G50" s="9"/>
      <c r="H50" s="9"/>
      <c r="I50" s="9"/>
      <c r="J50" s="9"/>
      <c r="K50" s="9"/>
      <c r="L50" s="9"/>
      <c r="M50" s="9"/>
      <c r="N50" s="9"/>
      <c r="O50" s="9"/>
      <c r="P50" s="9"/>
      <c r="Q50" s="9"/>
      <c r="R50" s="9"/>
      <c r="S50" s="9"/>
      <c r="T50" s="9"/>
      <c r="U50" s="9"/>
      <c r="V50" s="9"/>
      <c r="W50" s="9"/>
      <c r="X50" s="9"/>
      <c r="Y50" s="9"/>
      <c r="Z50" s="9"/>
      <c r="AA50" s="10"/>
      <c r="AL50" s="33"/>
    </row>
    <row r="51" spans="1:38">
      <c r="A51" s="8"/>
      <c r="B51" s="9"/>
      <c r="C51" s="9"/>
      <c r="D51" s="9"/>
      <c r="E51" s="9"/>
      <c r="F51" s="9"/>
      <c r="G51" s="9"/>
      <c r="H51" s="9"/>
      <c r="I51" s="9"/>
      <c r="J51" s="9"/>
      <c r="K51" s="9"/>
      <c r="L51" s="9"/>
      <c r="M51" s="9"/>
      <c r="N51" s="9"/>
      <c r="O51" s="9"/>
      <c r="P51" s="9"/>
      <c r="Q51" s="9"/>
      <c r="R51" s="9"/>
      <c r="S51" s="9"/>
      <c r="T51" s="9"/>
      <c r="U51" s="9"/>
      <c r="V51" s="9"/>
      <c r="W51" s="9"/>
      <c r="X51" s="9"/>
      <c r="Y51" s="9"/>
      <c r="Z51" s="9"/>
      <c r="AA51" s="10"/>
      <c r="AL51" s="33"/>
    </row>
    <row r="52" spans="1:38">
      <c r="A52" s="8"/>
      <c r="B52" s="9"/>
      <c r="C52" s="9"/>
      <c r="D52" s="9"/>
      <c r="E52" s="9"/>
      <c r="F52" s="9"/>
      <c r="G52" s="9"/>
      <c r="H52" s="9"/>
      <c r="I52" s="9"/>
      <c r="J52" s="9"/>
      <c r="K52" s="9"/>
      <c r="L52" s="9"/>
      <c r="M52" s="9"/>
      <c r="N52" s="9"/>
      <c r="O52" s="9"/>
      <c r="P52" s="9"/>
      <c r="Q52" s="9"/>
      <c r="R52" s="9"/>
      <c r="S52" s="9"/>
      <c r="T52" s="9"/>
      <c r="U52" s="9"/>
      <c r="V52" s="9"/>
      <c r="W52" s="9"/>
      <c r="X52" s="9"/>
      <c r="Y52" s="9"/>
      <c r="Z52" s="9"/>
      <c r="AA52" s="10"/>
      <c r="AL52" s="33"/>
    </row>
    <row r="53" spans="1:38">
      <c r="A53" s="8"/>
      <c r="B53" s="9"/>
      <c r="C53" s="9"/>
      <c r="D53" s="9"/>
      <c r="E53" s="9"/>
      <c r="F53" s="9"/>
      <c r="G53" s="9"/>
      <c r="H53" s="9"/>
      <c r="I53" s="9"/>
      <c r="J53" s="9"/>
      <c r="K53" s="9"/>
      <c r="L53" s="9"/>
      <c r="M53" s="9"/>
      <c r="N53" s="9"/>
      <c r="O53" s="9"/>
      <c r="P53" s="9"/>
      <c r="Q53" s="9"/>
      <c r="R53" s="9"/>
      <c r="S53" s="9"/>
      <c r="T53" s="9"/>
      <c r="U53" s="9"/>
      <c r="V53" s="9"/>
      <c r="W53" s="9"/>
      <c r="X53" s="9"/>
      <c r="Y53" s="9"/>
      <c r="Z53" s="9"/>
      <c r="AA53" s="10"/>
      <c r="AL53" s="33"/>
    </row>
    <row r="54" spans="1:38">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c r="AL54" s="33"/>
    </row>
  </sheetData>
  <mergeCells count="3">
    <mergeCell ref="V1:AA1"/>
    <mergeCell ref="B5:M17"/>
    <mergeCell ref="AL12:AW24"/>
  </mergeCells>
  <phoneticPr fontId="5"/>
  <conditionalFormatting sqref="AD11:AD22">
    <cfRule type="top10" dxfId="52" priority="2" rank="2"/>
  </conditionalFormatting>
  <conditionalFormatting sqref="AD29:AD34">
    <cfRule type="top10" dxfId="51"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3" man="1"/>
    <brk id="5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業種リスト!$A$2:$A$14</xm:f>
          </x14:formula1>
          <xm:sqref>AN6:AP6</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tabColor theme="9" tint="0.59999389629810485"/>
  </sheetPr>
  <dimension ref="A1:BF54"/>
  <sheetViews>
    <sheetView showGridLines="0" view="pageBreakPreview" zoomScaleNormal="100" workbookViewId="0">
      <selection activeCell="B5" sqref="B5:M17"/>
    </sheetView>
  </sheetViews>
  <sheetFormatPr defaultColWidth="10.28515625" defaultRowHeight="12"/>
  <cols>
    <col min="1" max="27" width="3.5703125" style="3" customWidth="1"/>
    <col min="28" max="28" width="1.85546875" style="3" customWidth="1"/>
    <col min="29" max="29" width="16.140625" style="115" customWidth="1"/>
    <col min="30" max="31" width="8.140625" style="115" customWidth="1"/>
    <col min="32" max="32" width="1.85546875" style="115" customWidth="1"/>
    <col min="33" max="33" width="16.140625" style="115" customWidth="1"/>
    <col min="34" max="36" width="8.140625" style="115" customWidth="1"/>
    <col min="37" max="37" width="8.28515625" style="115" customWidth="1"/>
    <col min="38" max="38" width="7.7109375" style="115" bestFit="1" customWidth="1"/>
    <col min="39" max="39" width="5.42578125" style="115" bestFit="1" customWidth="1"/>
    <col min="40" max="41" width="7.140625" style="115" bestFit="1" customWidth="1"/>
    <col min="42" max="42" width="8.28515625" style="115" bestFit="1" customWidth="1"/>
    <col min="43" max="43" width="5.42578125" style="115" bestFit="1" customWidth="1"/>
    <col min="44" max="49" width="5.42578125" style="115" customWidth="1"/>
    <col min="50" max="50" width="1.85546875" style="3" customWidth="1"/>
    <col min="51" max="51" width="16.140625" style="115" customWidth="1"/>
    <col min="52" max="53" width="8.140625" style="115" customWidth="1"/>
    <col min="54" max="54" width="1.85546875" style="115" customWidth="1"/>
    <col min="55" max="55" width="16.140625" style="115" customWidth="1"/>
    <col min="56" max="58" width="8.140625" style="115" customWidth="1"/>
    <col min="59" max="16384" width="10.28515625" style="3"/>
  </cols>
  <sheetData>
    <row r="1" spans="1:58" ht="21" customHeight="1" thickBot="1">
      <c r="A1" s="1">
        <v>9</v>
      </c>
      <c r="B1" s="1"/>
      <c r="C1" s="2" t="s">
        <v>78</v>
      </c>
      <c r="D1" s="2"/>
      <c r="E1" s="2"/>
      <c r="F1" s="2"/>
      <c r="G1" s="2"/>
      <c r="H1" s="2"/>
      <c r="I1" s="2"/>
      <c r="J1" s="2"/>
      <c r="K1" s="2"/>
      <c r="L1" s="2"/>
      <c r="M1" s="2"/>
      <c r="N1" s="2"/>
      <c r="O1" s="2"/>
      <c r="P1" s="2"/>
      <c r="Q1" s="2"/>
      <c r="R1" s="2"/>
      <c r="S1" s="2"/>
      <c r="T1" s="2"/>
      <c r="U1" s="2"/>
      <c r="V1" s="1241" t="s">
        <v>320</v>
      </c>
      <c r="W1" s="1241"/>
      <c r="X1" s="1241"/>
      <c r="Y1" s="1241"/>
      <c r="Z1" s="1241"/>
      <c r="AA1" s="1241"/>
      <c r="AC1" s="115" t="s">
        <v>587</v>
      </c>
      <c r="AY1" s="115" t="s">
        <v>587</v>
      </c>
    </row>
    <row r="2" spans="1:58">
      <c r="AB2" s="624"/>
    </row>
    <row r="3" spans="1:58">
      <c r="AB3" s="47"/>
      <c r="AC3" s="115" t="s">
        <v>128</v>
      </c>
      <c r="AG3" s="115" t="s">
        <v>250</v>
      </c>
      <c r="AL3" s="115" t="s">
        <v>728</v>
      </c>
      <c r="AY3" s="115" t="s">
        <v>128</v>
      </c>
      <c r="BC3" s="115" t="s">
        <v>250</v>
      </c>
    </row>
    <row r="4" spans="1:58" ht="12.75" thickBot="1">
      <c r="AB4" s="47"/>
      <c r="AL4" s="115" t="str">
        <f>CONCATENATE("中途採用者の雇用を行っている事業所は",TEXT(AD6,"0.0％"),"となった（",AJ6,"社中",AH6,"社が雇用ありと回答)。")</f>
        <v>中途採用者の雇用を行っている事業所は21.3%となった（1278社中272社が雇用ありと回答)。</v>
      </c>
    </row>
    <row r="5" spans="1:58" ht="12.75" customHeight="1" thickBot="1">
      <c r="B5" s="1232" t="s">
        <v>947</v>
      </c>
      <c r="C5" s="1232"/>
      <c r="D5" s="1232"/>
      <c r="E5" s="1232"/>
      <c r="F5" s="1232"/>
      <c r="G5" s="1232"/>
      <c r="H5" s="1232"/>
      <c r="I5" s="1232"/>
      <c r="J5" s="1232"/>
      <c r="K5" s="1232"/>
      <c r="L5" s="1232"/>
      <c r="M5" s="1232"/>
      <c r="O5" s="5"/>
      <c r="P5" s="6"/>
      <c r="Q5" s="6"/>
      <c r="R5" s="6"/>
      <c r="S5" s="6"/>
      <c r="T5" s="6"/>
      <c r="U5" s="6"/>
      <c r="V5" s="6"/>
      <c r="W5" s="6"/>
      <c r="X5" s="6"/>
      <c r="Y5" s="6"/>
      <c r="Z5" s="6"/>
      <c r="AA5" s="7"/>
      <c r="AB5" s="47"/>
      <c r="AC5" s="613"/>
      <c r="AD5" s="944" t="s">
        <v>75</v>
      </c>
      <c r="AE5" s="944" t="s">
        <v>76</v>
      </c>
      <c r="AF5" s="266"/>
      <c r="AG5" s="613"/>
      <c r="AH5" s="613" t="s">
        <v>75</v>
      </c>
      <c r="AI5" s="613" t="s">
        <v>76</v>
      </c>
      <c r="AJ5" s="610" t="s">
        <v>228</v>
      </c>
      <c r="AK5" s="630"/>
      <c r="AL5" s="115" t="s">
        <v>729</v>
      </c>
      <c r="AN5" s="1044" t="s">
        <v>762</v>
      </c>
      <c r="AO5" s="1044" t="s">
        <v>763</v>
      </c>
      <c r="AP5" s="1044" t="s">
        <v>764</v>
      </c>
      <c r="AY5" s="299"/>
      <c r="AZ5" s="264" t="s">
        <v>75</v>
      </c>
      <c r="BA5" s="265" t="s">
        <v>76</v>
      </c>
      <c r="BB5" s="266"/>
      <c r="BC5" s="299"/>
      <c r="BD5" s="300" t="s">
        <v>75</v>
      </c>
      <c r="BE5" s="301" t="s">
        <v>76</v>
      </c>
      <c r="BF5" s="116" t="s">
        <v>228</v>
      </c>
    </row>
    <row r="6" spans="1:58" ht="12.75" thickBot="1">
      <c r="B6" s="1232"/>
      <c r="C6" s="1232"/>
      <c r="D6" s="1232"/>
      <c r="E6" s="1232"/>
      <c r="F6" s="1232"/>
      <c r="G6" s="1232"/>
      <c r="H6" s="1232"/>
      <c r="I6" s="1232"/>
      <c r="J6" s="1232"/>
      <c r="K6" s="1232"/>
      <c r="L6" s="1232"/>
      <c r="M6" s="1232"/>
      <c r="O6" s="8"/>
      <c r="P6" s="9"/>
      <c r="Q6" s="9"/>
      <c r="R6" s="9"/>
      <c r="S6" s="9"/>
      <c r="T6" s="9"/>
      <c r="U6" s="9"/>
      <c r="V6" s="9"/>
      <c r="W6" s="9"/>
      <c r="X6" s="9"/>
      <c r="Y6" s="9"/>
      <c r="Z6" s="9"/>
      <c r="AA6" s="10"/>
      <c r="AB6" s="47"/>
      <c r="AC6" s="623" t="s">
        <v>160</v>
      </c>
      <c r="AD6" s="800">
        <f>AZ6</f>
        <v>0.21283255086071987</v>
      </c>
      <c r="AE6" s="800">
        <f>BA6</f>
        <v>0.78716744913928016</v>
      </c>
      <c r="AF6" s="266"/>
      <c r="AG6" s="623" t="s">
        <v>160</v>
      </c>
      <c r="AH6" s="985">
        <f>BD6</f>
        <v>272</v>
      </c>
      <c r="AI6" s="807">
        <f>BE6</f>
        <v>1006</v>
      </c>
      <c r="AJ6" s="807">
        <f>BF6</f>
        <v>1278</v>
      </c>
      <c r="AK6" s="630"/>
      <c r="AL6" s="115" t="s">
        <v>735</v>
      </c>
      <c r="AN6" s="1044" t="s">
        <v>739</v>
      </c>
      <c r="AO6" s="1044" t="s">
        <v>740</v>
      </c>
      <c r="AP6" s="1044" t="s">
        <v>745</v>
      </c>
      <c r="AQ6" s="115" t="s">
        <v>780</v>
      </c>
      <c r="AY6" s="302" t="s">
        <v>160</v>
      </c>
      <c r="AZ6" s="303">
        <f>+BD6/$BF6</f>
        <v>0.21283255086071987</v>
      </c>
      <c r="BA6" s="304">
        <f>+BE6/$BF6</f>
        <v>0.78716744913928016</v>
      </c>
      <c r="BB6" s="266"/>
      <c r="BC6" s="302" t="s">
        <v>160</v>
      </c>
      <c r="BD6" s="305">
        <f>+集計･資料!CC32</f>
        <v>272</v>
      </c>
      <c r="BE6" s="346">
        <f>+BF6-BD6</f>
        <v>1006</v>
      </c>
      <c r="BF6" s="347">
        <f>+集計･資料!B32</f>
        <v>1278</v>
      </c>
    </row>
    <row r="7" spans="1:58">
      <c r="B7" s="1232"/>
      <c r="C7" s="1232"/>
      <c r="D7" s="1232"/>
      <c r="E7" s="1232"/>
      <c r="F7" s="1232"/>
      <c r="G7" s="1232"/>
      <c r="H7" s="1232"/>
      <c r="I7" s="1232"/>
      <c r="J7" s="1232"/>
      <c r="K7" s="1232"/>
      <c r="L7" s="1232"/>
      <c r="M7" s="1232"/>
      <c r="O7" s="8"/>
      <c r="P7" s="9"/>
      <c r="Q7" s="9"/>
      <c r="R7" s="9"/>
      <c r="S7" s="9"/>
      <c r="T7" s="9"/>
      <c r="U7" s="9"/>
      <c r="V7" s="9"/>
      <c r="W7" s="9"/>
      <c r="X7" s="9"/>
      <c r="Y7" s="9"/>
      <c r="Z7" s="9"/>
      <c r="AA7" s="10"/>
      <c r="AB7" s="47"/>
      <c r="AK7" s="237"/>
      <c r="AL7" s="115" t="str">
        <f>CONCATENATE(AL6,AN6,AO6,AP6,AQ6)</f>
        <v>業種別では、「情報通信業」「運輸業」「医療・福祉」で中途採用者の雇用割合が高い。</v>
      </c>
    </row>
    <row r="8" spans="1:58">
      <c r="B8" s="1232"/>
      <c r="C8" s="1232"/>
      <c r="D8" s="1232"/>
      <c r="E8" s="1232"/>
      <c r="F8" s="1232"/>
      <c r="G8" s="1232"/>
      <c r="H8" s="1232"/>
      <c r="I8" s="1232"/>
      <c r="J8" s="1232"/>
      <c r="K8" s="1232"/>
      <c r="L8" s="1232"/>
      <c r="M8" s="1232"/>
      <c r="O8" s="8"/>
      <c r="P8" s="9"/>
      <c r="Q8" s="9"/>
      <c r="R8" s="9"/>
      <c r="S8" s="9"/>
      <c r="T8" s="9"/>
      <c r="U8" s="9"/>
      <c r="V8" s="9"/>
      <c r="W8" s="9"/>
      <c r="X8" s="9"/>
      <c r="Y8" s="9"/>
      <c r="Z8" s="9"/>
      <c r="AA8" s="10"/>
      <c r="AB8" s="47"/>
      <c r="AC8" s="115" t="s">
        <v>129</v>
      </c>
      <c r="AG8" s="115" t="s">
        <v>251</v>
      </c>
      <c r="AL8" s="115" t="s">
        <v>730</v>
      </c>
      <c r="AY8" s="115" t="s">
        <v>129</v>
      </c>
      <c r="BC8" s="115" t="s">
        <v>251</v>
      </c>
    </row>
    <row r="9" spans="1:58" ht="12.75" thickBot="1">
      <c r="B9" s="1232"/>
      <c r="C9" s="1232"/>
      <c r="D9" s="1232"/>
      <c r="E9" s="1232"/>
      <c r="F9" s="1232"/>
      <c r="G9" s="1232"/>
      <c r="H9" s="1232"/>
      <c r="I9" s="1232"/>
      <c r="J9" s="1232"/>
      <c r="K9" s="1232"/>
      <c r="L9" s="1232"/>
      <c r="M9" s="1232"/>
      <c r="O9" s="8"/>
      <c r="P9" s="9"/>
      <c r="Q9" s="9"/>
      <c r="R9" s="9"/>
      <c r="S9" s="9"/>
      <c r="T9" s="9"/>
      <c r="U9" s="9"/>
      <c r="V9" s="9"/>
      <c r="W9" s="9"/>
      <c r="X9" s="9"/>
      <c r="Y9" s="9"/>
      <c r="Z9" s="9"/>
      <c r="AA9" s="10"/>
      <c r="AB9" s="47"/>
      <c r="AL9" s="115" t="s">
        <v>946</v>
      </c>
    </row>
    <row r="10" spans="1:58" ht="12.75" thickBot="1">
      <c r="B10" s="1232"/>
      <c r="C10" s="1232"/>
      <c r="D10" s="1232"/>
      <c r="E10" s="1232"/>
      <c r="F10" s="1232"/>
      <c r="G10" s="1232"/>
      <c r="H10" s="1232"/>
      <c r="I10" s="1232"/>
      <c r="J10" s="1232"/>
      <c r="K10" s="1232"/>
      <c r="L10" s="1232"/>
      <c r="M10" s="1232"/>
      <c r="O10" s="8"/>
      <c r="P10" s="9"/>
      <c r="Q10" s="9"/>
      <c r="R10" s="9"/>
      <c r="S10" s="9"/>
      <c r="T10" s="9"/>
      <c r="U10" s="9"/>
      <c r="V10" s="9"/>
      <c r="W10" s="9"/>
      <c r="X10" s="9"/>
      <c r="Y10" s="9"/>
      <c r="Z10" s="9"/>
      <c r="AA10" s="10"/>
      <c r="AB10" s="47"/>
      <c r="AC10" s="610" t="s">
        <v>645</v>
      </c>
      <c r="AD10" s="623" t="s">
        <v>75</v>
      </c>
      <c r="AE10" s="623" t="s">
        <v>76</v>
      </c>
      <c r="AF10" s="266"/>
      <c r="AG10" s="610" t="s">
        <v>645</v>
      </c>
      <c r="AH10" s="623" t="s">
        <v>75</v>
      </c>
      <c r="AI10" s="623" t="s">
        <v>76</v>
      </c>
      <c r="AJ10" s="610" t="s">
        <v>228</v>
      </c>
      <c r="AY10" s="207" t="s">
        <v>645</v>
      </c>
      <c r="AZ10" s="307" t="s">
        <v>75</v>
      </c>
      <c r="BA10" s="308" t="s">
        <v>76</v>
      </c>
      <c r="BB10" s="266"/>
      <c r="BC10" s="207" t="s">
        <v>645</v>
      </c>
      <c r="BD10" s="307" t="s">
        <v>75</v>
      </c>
      <c r="BE10" s="309" t="s">
        <v>76</v>
      </c>
      <c r="BF10" s="116" t="s">
        <v>228</v>
      </c>
    </row>
    <row r="11" spans="1:58">
      <c r="B11" s="1232"/>
      <c r="C11" s="1232"/>
      <c r="D11" s="1232"/>
      <c r="E11" s="1232"/>
      <c r="F11" s="1232"/>
      <c r="G11" s="1232"/>
      <c r="H11" s="1232"/>
      <c r="I11" s="1232"/>
      <c r="J11" s="1232"/>
      <c r="K11" s="1232"/>
      <c r="L11" s="1232"/>
      <c r="M11" s="1232"/>
      <c r="O11" s="8"/>
      <c r="P11" s="9"/>
      <c r="Q11" s="9"/>
      <c r="R11" s="9"/>
      <c r="S11" s="9"/>
      <c r="T11" s="9"/>
      <c r="U11" s="9"/>
      <c r="V11" s="9"/>
      <c r="W11" s="9"/>
      <c r="X11" s="9"/>
      <c r="Y11" s="9"/>
      <c r="Z11" s="9"/>
      <c r="AA11" s="10"/>
      <c r="AB11" s="47"/>
      <c r="AC11" s="611" t="s">
        <v>424</v>
      </c>
      <c r="AD11" s="799">
        <f>AZ23</f>
        <v>0.24894514767932491</v>
      </c>
      <c r="AE11" s="780">
        <f>BA23</f>
        <v>0.75105485232067515</v>
      </c>
      <c r="AF11" s="266"/>
      <c r="AG11" s="611" t="s">
        <v>424</v>
      </c>
      <c r="AH11" s="807">
        <f>BD23</f>
        <v>59</v>
      </c>
      <c r="AI11" s="807">
        <f>BE23</f>
        <v>178</v>
      </c>
      <c r="AJ11" s="807">
        <f>BF23</f>
        <v>237</v>
      </c>
      <c r="AK11" s="630"/>
      <c r="AL11" s="1039" t="s">
        <v>768</v>
      </c>
      <c r="AM11" s="1038"/>
      <c r="AN11" s="1038"/>
      <c r="AO11" s="1038"/>
      <c r="AP11" s="1038"/>
      <c r="AQ11" s="1038"/>
      <c r="AR11" s="1038"/>
      <c r="AS11" s="1038"/>
      <c r="AT11" s="1038"/>
      <c r="AU11" s="1038"/>
      <c r="AV11" s="1038"/>
      <c r="AW11" s="1038"/>
      <c r="AY11" s="216" t="s">
        <v>151</v>
      </c>
      <c r="AZ11" s="310" t="e">
        <f t="shared" ref="AZ11:AZ23" si="0">+BD11/$BF11</f>
        <v>#DIV/0!</v>
      </c>
      <c r="BA11" s="311" t="e">
        <f t="shared" ref="BA11:BA23" si="1">+BE11/$BF11</f>
        <v>#DIV/0!</v>
      </c>
      <c r="BB11" s="266"/>
      <c r="BC11" s="216" t="s">
        <v>151</v>
      </c>
      <c r="BD11" s="312">
        <f>+集計･資料!CC6</f>
        <v>0</v>
      </c>
      <c r="BE11" s="341">
        <f>+BF11-BD11</f>
        <v>0</v>
      </c>
      <c r="BF11" s="336">
        <f>+集計･資料!$B$6</f>
        <v>0</v>
      </c>
    </row>
    <row r="12" spans="1:58">
      <c r="B12" s="1232"/>
      <c r="C12" s="1232"/>
      <c r="D12" s="1232"/>
      <c r="E12" s="1232"/>
      <c r="F12" s="1232"/>
      <c r="G12" s="1232"/>
      <c r="H12" s="1232"/>
      <c r="I12" s="1232"/>
      <c r="J12" s="1232"/>
      <c r="K12" s="1232"/>
      <c r="L12" s="1232"/>
      <c r="M12" s="1232"/>
      <c r="O12" s="8"/>
      <c r="P12" s="9"/>
      <c r="Q12" s="9"/>
      <c r="R12" s="9"/>
      <c r="S12" s="9"/>
      <c r="T12" s="9"/>
      <c r="U12" s="9"/>
      <c r="V12" s="9"/>
      <c r="W12" s="9"/>
      <c r="X12" s="9"/>
      <c r="Y12" s="9"/>
      <c r="Z12" s="9"/>
      <c r="AA12" s="10"/>
      <c r="AB12" s="47"/>
      <c r="AC12" s="784" t="s">
        <v>425</v>
      </c>
      <c r="AD12" s="799">
        <f>AZ22</f>
        <v>0.23157894736842105</v>
      </c>
      <c r="AE12" s="780">
        <f>BA22</f>
        <v>0.76842105263157889</v>
      </c>
      <c r="AF12" s="266"/>
      <c r="AG12" s="784" t="s">
        <v>425</v>
      </c>
      <c r="AH12" s="807">
        <f>BD22</f>
        <v>44</v>
      </c>
      <c r="AI12" s="807">
        <f>BE22</f>
        <v>146</v>
      </c>
      <c r="AJ12" s="807">
        <f>BF22</f>
        <v>190</v>
      </c>
      <c r="AK12" s="630"/>
      <c r="AL12" s="1232" t="str">
        <f>CONCATENATE("　",AL4,CHAR(10),"　",AL7,,CHAR(10),"　",AL9)</f>
        <v>　中途採用者の雇用を行っている事業所は21.3%となった（1278社中272社が雇用ありと回答)。
　業種別では、「情報通信業」「運輸業」「医療・福祉」で中途採用者の雇用割合が高い。
　規模別では、「100人以上」規模が最も高い割合を示している。</v>
      </c>
      <c r="AM12" s="1232"/>
      <c r="AN12" s="1232"/>
      <c r="AO12" s="1232"/>
      <c r="AP12" s="1232"/>
      <c r="AQ12" s="1232"/>
      <c r="AR12" s="1232"/>
      <c r="AS12" s="1232"/>
      <c r="AT12" s="1232"/>
      <c r="AU12" s="1232"/>
      <c r="AV12" s="1232"/>
      <c r="AW12" s="1232"/>
      <c r="AY12" s="67" t="s">
        <v>630</v>
      </c>
      <c r="AZ12" s="314">
        <f t="shared" si="0"/>
        <v>0.22222222222222221</v>
      </c>
      <c r="BA12" s="315">
        <f t="shared" si="1"/>
        <v>0.77777777777777779</v>
      </c>
      <c r="BB12" s="266"/>
      <c r="BC12" s="67" t="s">
        <v>630</v>
      </c>
      <c r="BD12" s="312">
        <f>+集計･資料!CC8</f>
        <v>28</v>
      </c>
      <c r="BE12" s="341">
        <f t="shared" ref="BE12:BE24" si="2">+BF12-BD12</f>
        <v>98</v>
      </c>
      <c r="BF12" s="337">
        <f>+集計･資料!$B$8</f>
        <v>126</v>
      </c>
    </row>
    <row r="13" spans="1:58" ht="11.25" customHeight="1">
      <c r="B13" s="1232"/>
      <c r="C13" s="1232"/>
      <c r="D13" s="1232"/>
      <c r="E13" s="1232"/>
      <c r="F13" s="1232"/>
      <c r="G13" s="1232"/>
      <c r="H13" s="1232"/>
      <c r="I13" s="1232"/>
      <c r="J13" s="1232"/>
      <c r="K13" s="1232"/>
      <c r="L13" s="1232"/>
      <c r="M13" s="1232"/>
      <c r="O13" s="8"/>
      <c r="P13" s="9"/>
      <c r="Q13" s="9"/>
      <c r="R13" s="9"/>
      <c r="S13" s="9"/>
      <c r="T13" s="9"/>
      <c r="U13" s="9"/>
      <c r="V13" s="9"/>
      <c r="W13" s="9"/>
      <c r="X13" s="9"/>
      <c r="Y13" s="9"/>
      <c r="Z13" s="9"/>
      <c r="AA13" s="10"/>
      <c r="AB13" s="47"/>
      <c r="AC13" s="611" t="s">
        <v>426</v>
      </c>
      <c r="AD13" s="799">
        <f>AZ21</f>
        <v>0.30769230769230771</v>
      </c>
      <c r="AE13" s="780">
        <f>BA21</f>
        <v>0.69230769230769229</v>
      </c>
      <c r="AF13" s="266"/>
      <c r="AG13" s="611" t="s">
        <v>426</v>
      </c>
      <c r="AH13" s="807">
        <f>BD21</f>
        <v>4</v>
      </c>
      <c r="AI13" s="807">
        <f>BE21</f>
        <v>9</v>
      </c>
      <c r="AJ13" s="807">
        <f>BF21</f>
        <v>13</v>
      </c>
      <c r="AK13" s="237"/>
      <c r="AL13" s="1232"/>
      <c r="AM13" s="1232"/>
      <c r="AN13" s="1232"/>
      <c r="AO13" s="1232"/>
      <c r="AP13" s="1232"/>
      <c r="AQ13" s="1232"/>
      <c r="AR13" s="1232"/>
      <c r="AS13" s="1232"/>
      <c r="AT13" s="1232"/>
      <c r="AU13" s="1232"/>
      <c r="AV13" s="1232"/>
      <c r="AW13" s="1232"/>
      <c r="AY13" s="67" t="s">
        <v>631</v>
      </c>
      <c r="AZ13" s="314">
        <f t="shared" si="0"/>
        <v>0.22068965517241379</v>
      </c>
      <c r="BA13" s="315">
        <f t="shared" si="1"/>
        <v>0.77931034482758621</v>
      </c>
      <c r="BB13" s="266"/>
      <c r="BC13" s="67" t="s">
        <v>631</v>
      </c>
      <c r="BD13" s="312">
        <f>+集計･資料!CC10</f>
        <v>32</v>
      </c>
      <c r="BE13" s="341">
        <f t="shared" si="2"/>
        <v>113</v>
      </c>
      <c r="BF13" s="337">
        <f>+集計･資料!$B$10</f>
        <v>145</v>
      </c>
    </row>
    <row r="14" spans="1:58">
      <c r="B14" s="1232"/>
      <c r="C14" s="1232"/>
      <c r="D14" s="1232"/>
      <c r="E14" s="1232"/>
      <c r="F14" s="1232"/>
      <c r="G14" s="1232"/>
      <c r="H14" s="1232"/>
      <c r="I14" s="1232"/>
      <c r="J14" s="1232"/>
      <c r="K14" s="1232"/>
      <c r="L14" s="1232"/>
      <c r="M14" s="1232"/>
      <c r="O14" s="8"/>
      <c r="P14" s="9"/>
      <c r="Q14" s="9"/>
      <c r="R14" s="9"/>
      <c r="S14" s="9"/>
      <c r="T14" s="9"/>
      <c r="U14" s="9"/>
      <c r="V14" s="9"/>
      <c r="W14" s="9"/>
      <c r="X14" s="9"/>
      <c r="Y14" s="9"/>
      <c r="Z14" s="9"/>
      <c r="AA14" s="10"/>
      <c r="AB14" s="47"/>
      <c r="AC14" s="784" t="s">
        <v>427</v>
      </c>
      <c r="AD14" s="799">
        <f>AZ20</f>
        <v>0.26923076923076922</v>
      </c>
      <c r="AE14" s="780">
        <f>BA20</f>
        <v>0.73076923076923073</v>
      </c>
      <c r="AF14" s="266"/>
      <c r="AG14" s="784" t="s">
        <v>427</v>
      </c>
      <c r="AH14" s="807">
        <f>BD20</f>
        <v>7</v>
      </c>
      <c r="AI14" s="807">
        <f>BE20</f>
        <v>19</v>
      </c>
      <c r="AJ14" s="807">
        <f>BF20</f>
        <v>26</v>
      </c>
      <c r="AK14" s="237"/>
      <c r="AL14" s="1232"/>
      <c r="AM14" s="1232"/>
      <c r="AN14" s="1232"/>
      <c r="AO14" s="1232"/>
      <c r="AP14" s="1232"/>
      <c r="AQ14" s="1232"/>
      <c r="AR14" s="1232"/>
      <c r="AS14" s="1232"/>
      <c r="AT14" s="1232"/>
      <c r="AU14" s="1232"/>
      <c r="AV14" s="1232"/>
      <c r="AW14" s="1232"/>
      <c r="AY14" s="67" t="s">
        <v>629</v>
      </c>
      <c r="AZ14" s="314">
        <f t="shared" si="0"/>
        <v>0.11904761904761904</v>
      </c>
      <c r="BA14" s="315">
        <f t="shared" si="1"/>
        <v>0.88095238095238093</v>
      </c>
      <c r="BB14" s="266"/>
      <c r="BC14" s="67" t="s">
        <v>629</v>
      </c>
      <c r="BD14" s="312">
        <f>+集計･資料!CC12</f>
        <v>5</v>
      </c>
      <c r="BE14" s="341">
        <f t="shared" si="2"/>
        <v>37</v>
      </c>
      <c r="BF14" s="337">
        <f>+集計･資料!$B$12</f>
        <v>42</v>
      </c>
    </row>
    <row r="15" spans="1:58">
      <c r="B15" s="1232"/>
      <c r="C15" s="1232"/>
      <c r="D15" s="1232"/>
      <c r="E15" s="1232"/>
      <c r="F15" s="1232"/>
      <c r="G15" s="1232"/>
      <c r="H15" s="1232"/>
      <c r="I15" s="1232"/>
      <c r="J15" s="1232"/>
      <c r="K15" s="1232"/>
      <c r="L15" s="1232"/>
      <c r="M15" s="1232"/>
      <c r="O15" s="8"/>
      <c r="P15" s="9"/>
      <c r="Q15" s="9"/>
      <c r="R15" s="9"/>
      <c r="S15" s="9"/>
      <c r="T15" s="9"/>
      <c r="U15" s="9"/>
      <c r="V15" s="9"/>
      <c r="W15" s="9"/>
      <c r="X15" s="9"/>
      <c r="Y15" s="9"/>
      <c r="Z15" s="9"/>
      <c r="AA15" s="10"/>
      <c r="AB15" s="47"/>
      <c r="AC15" s="611" t="s">
        <v>428</v>
      </c>
      <c r="AD15" s="799">
        <f>AZ19</f>
        <v>0.16597510373443983</v>
      </c>
      <c r="AE15" s="780">
        <f>BA19</f>
        <v>0.8340248962655602</v>
      </c>
      <c r="AF15" s="266"/>
      <c r="AG15" s="611" t="s">
        <v>428</v>
      </c>
      <c r="AH15" s="807">
        <f>BD19</f>
        <v>40</v>
      </c>
      <c r="AI15" s="807">
        <f>BE19</f>
        <v>201</v>
      </c>
      <c r="AJ15" s="807">
        <f>BF19</f>
        <v>241</v>
      </c>
      <c r="AK15" s="237"/>
      <c r="AL15" s="1232"/>
      <c r="AM15" s="1232"/>
      <c r="AN15" s="1232"/>
      <c r="AO15" s="1232"/>
      <c r="AP15" s="1232"/>
      <c r="AQ15" s="1232"/>
      <c r="AR15" s="1232"/>
      <c r="AS15" s="1232"/>
      <c r="AT15" s="1232"/>
      <c r="AU15" s="1232"/>
      <c r="AV15" s="1232"/>
      <c r="AW15" s="1232"/>
      <c r="AY15" s="67" t="s">
        <v>628</v>
      </c>
      <c r="AZ15" s="314">
        <f t="shared" si="0"/>
        <v>0.25966850828729282</v>
      </c>
      <c r="BA15" s="315">
        <f t="shared" si="1"/>
        <v>0.74033149171270718</v>
      </c>
      <c r="BB15" s="266"/>
      <c r="BC15" s="67" t="s">
        <v>628</v>
      </c>
      <c r="BD15" s="312">
        <f>+集計･資料!CC14</f>
        <v>47</v>
      </c>
      <c r="BE15" s="341">
        <f t="shared" si="2"/>
        <v>134</v>
      </c>
      <c r="BF15" s="337">
        <f>+集計･資料!$B$14</f>
        <v>181</v>
      </c>
    </row>
    <row r="16" spans="1:58">
      <c r="B16" s="1232"/>
      <c r="C16" s="1232"/>
      <c r="D16" s="1232"/>
      <c r="E16" s="1232"/>
      <c r="F16" s="1232"/>
      <c r="G16" s="1232"/>
      <c r="H16" s="1232"/>
      <c r="I16" s="1232"/>
      <c r="J16" s="1232"/>
      <c r="K16" s="1232"/>
      <c r="L16" s="1232"/>
      <c r="M16" s="1232"/>
      <c r="O16" s="8"/>
      <c r="P16" s="9"/>
      <c r="Q16" s="9"/>
      <c r="R16" s="9"/>
      <c r="S16" s="9"/>
      <c r="T16" s="9"/>
      <c r="U16" s="9"/>
      <c r="V16" s="9"/>
      <c r="W16" s="9"/>
      <c r="X16" s="9"/>
      <c r="Y16" s="9"/>
      <c r="Z16" s="9"/>
      <c r="AA16" s="10"/>
      <c r="AB16" s="47"/>
      <c r="AC16" s="784" t="s">
        <v>429</v>
      </c>
      <c r="AD16" s="799">
        <f>AZ18</f>
        <v>0.19047619047619047</v>
      </c>
      <c r="AE16" s="780">
        <f>BA18</f>
        <v>0.80952380952380953</v>
      </c>
      <c r="AF16" s="266"/>
      <c r="AG16" s="784" t="s">
        <v>429</v>
      </c>
      <c r="AH16" s="807">
        <f>BD18</f>
        <v>4</v>
      </c>
      <c r="AI16" s="807">
        <f>BE18</f>
        <v>17</v>
      </c>
      <c r="AJ16" s="807">
        <f>BF18</f>
        <v>21</v>
      </c>
      <c r="AK16" s="237"/>
      <c r="AL16" s="1232"/>
      <c r="AM16" s="1232"/>
      <c r="AN16" s="1232"/>
      <c r="AO16" s="1232"/>
      <c r="AP16" s="1232"/>
      <c r="AQ16" s="1232"/>
      <c r="AR16" s="1232"/>
      <c r="AS16" s="1232"/>
      <c r="AT16" s="1232"/>
      <c r="AU16" s="1232"/>
      <c r="AV16" s="1232"/>
      <c r="AW16" s="1232"/>
      <c r="AY16" s="67" t="s">
        <v>627</v>
      </c>
      <c r="AZ16" s="314">
        <f t="shared" si="0"/>
        <v>5.7142857142857141E-2</v>
      </c>
      <c r="BA16" s="315">
        <f t="shared" si="1"/>
        <v>0.94285714285714284</v>
      </c>
      <c r="BB16" s="266"/>
      <c r="BC16" s="67" t="s">
        <v>627</v>
      </c>
      <c r="BD16" s="312">
        <f>+集計･資料!CC16</f>
        <v>2</v>
      </c>
      <c r="BE16" s="341">
        <f t="shared" si="2"/>
        <v>33</v>
      </c>
      <c r="BF16" s="337">
        <f>+集計･資料!$B$16</f>
        <v>35</v>
      </c>
    </row>
    <row r="17" spans="1:58">
      <c r="B17" s="1232"/>
      <c r="C17" s="1232"/>
      <c r="D17" s="1232"/>
      <c r="E17" s="1232"/>
      <c r="F17" s="1232"/>
      <c r="G17" s="1232"/>
      <c r="H17" s="1232"/>
      <c r="I17" s="1232"/>
      <c r="J17" s="1232"/>
      <c r="K17" s="1232"/>
      <c r="L17" s="1232"/>
      <c r="M17" s="1232"/>
      <c r="O17" s="11"/>
      <c r="P17" s="12"/>
      <c r="Q17" s="12"/>
      <c r="R17" s="12"/>
      <c r="S17" s="12"/>
      <c r="T17" s="12"/>
      <c r="U17" s="12"/>
      <c r="V17" s="12"/>
      <c r="W17" s="12"/>
      <c r="X17" s="12"/>
      <c r="Y17" s="12"/>
      <c r="Z17" s="12"/>
      <c r="AA17" s="13"/>
      <c r="AB17" s="47"/>
      <c r="AC17" s="611" t="s">
        <v>430</v>
      </c>
      <c r="AD17" s="799">
        <f>AZ17</f>
        <v>0</v>
      </c>
      <c r="AE17" s="780">
        <f>BA17</f>
        <v>1</v>
      </c>
      <c r="AF17" s="266"/>
      <c r="AG17" s="611" t="s">
        <v>430</v>
      </c>
      <c r="AH17" s="807">
        <f>BD17</f>
        <v>0</v>
      </c>
      <c r="AI17" s="807">
        <f>BE17</f>
        <v>21</v>
      </c>
      <c r="AJ17" s="807">
        <f>BF17</f>
        <v>21</v>
      </c>
      <c r="AK17" s="237"/>
      <c r="AL17" s="1232"/>
      <c r="AM17" s="1232"/>
      <c r="AN17" s="1232"/>
      <c r="AO17" s="1232"/>
      <c r="AP17" s="1232"/>
      <c r="AQ17" s="1232"/>
      <c r="AR17" s="1232"/>
      <c r="AS17" s="1232"/>
      <c r="AT17" s="1232"/>
      <c r="AU17" s="1232"/>
      <c r="AV17" s="1232"/>
      <c r="AW17" s="1232"/>
      <c r="AY17" s="67" t="s">
        <v>632</v>
      </c>
      <c r="AZ17" s="314">
        <f t="shared" si="0"/>
        <v>0</v>
      </c>
      <c r="BA17" s="315">
        <f t="shared" si="1"/>
        <v>1</v>
      </c>
      <c r="BB17" s="266"/>
      <c r="BC17" s="67" t="s">
        <v>632</v>
      </c>
      <c r="BD17" s="312">
        <f>+集計･資料!CC18</f>
        <v>0</v>
      </c>
      <c r="BE17" s="341">
        <f t="shared" si="2"/>
        <v>21</v>
      </c>
      <c r="BF17" s="337">
        <f>+集計･資料!$B$18</f>
        <v>21</v>
      </c>
    </row>
    <row r="18" spans="1:58">
      <c r="AB18" s="47"/>
      <c r="AC18" s="784" t="s">
        <v>431</v>
      </c>
      <c r="AD18" s="799">
        <f>AZ16</f>
        <v>5.7142857142857141E-2</v>
      </c>
      <c r="AE18" s="780">
        <f>BA16</f>
        <v>0.94285714285714284</v>
      </c>
      <c r="AF18" s="266"/>
      <c r="AG18" s="784" t="s">
        <v>431</v>
      </c>
      <c r="AH18" s="807">
        <f>BD16</f>
        <v>2</v>
      </c>
      <c r="AI18" s="807">
        <f>BE16</f>
        <v>33</v>
      </c>
      <c r="AJ18" s="807">
        <f>BF16</f>
        <v>35</v>
      </c>
      <c r="AK18" s="237"/>
      <c r="AL18" s="1232"/>
      <c r="AM18" s="1232"/>
      <c r="AN18" s="1232"/>
      <c r="AO18" s="1232"/>
      <c r="AP18" s="1232"/>
      <c r="AQ18" s="1232"/>
      <c r="AR18" s="1232"/>
      <c r="AS18" s="1232"/>
      <c r="AT18" s="1232"/>
      <c r="AU18" s="1232"/>
      <c r="AV18" s="1232"/>
      <c r="AW18" s="1232"/>
      <c r="AY18" s="67" t="s">
        <v>626</v>
      </c>
      <c r="AZ18" s="314">
        <f t="shared" si="0"/>
        <v>0.19047619047619047</v>
      </c>
      <c r="BA18" s="315">
        <f t="shared" si="1"/>
        <v>0.80952380952380953</v>
      </c>
      <c r="BB18" s="266"/>
      <c r="BC18" s="67" t="s">
        <v>626</v>
      </c>
      <c r="BD18" s="312">
        <f>+集計･資料!CC20</f>
        <v>4</v>
      </c>
      <c r="BE18" s="341">
        <f t="shared" si="2"/>
        <v>17</v>
      </c>
      <c r="BF18" s="337">
        <f>+集計･資料!$B$20</f>
        <v>21</v>
      </c>
    </row>
    <row r="19" spans="1:58">
      <c r="AB19" s="47"/>
      <c r="AC19" s="611" t="s">
        <v>432</v>
      </c>
      <c r="AD19" s="799">
        <f>AZ15</f>
        <v>0.25966850828729282</v>
      </c>
      <c r="AE19" s="780">
        <f>BA15</f>
        <v>0.74033149171270718</v>
      </c>
      <c r="AG19" s="611" t="s">
        <v>432</v>
      </c>
      <c r="AH19" s="807">
        <f>BD15</f>
        <v>47</v>
      </c>
      <c r="AI19" s="807">
        <f>BE15</f>
        <v>134</v>
      </c>
      <c r="AJ19" s="807">
        <f>BF15</f>
        <v>181</v>
      </c>
      <c r="AK19" s="237"/>
      <c r="AL19" s="1232"/>
      <c r="AM19" s="1232"/>
      <c r="AN19" s="1232"/>
      <c r="AO19" s="1232"/>
      <c r="AP19" s="1232"/>
      <c r="AQ19" s="1232"/>
      <c r="AR19" s="1232"/>
      <c r="AS19" s="1232"/>
      <c r="AT19" s="1232"/>
      <c r="AU19" s="1232"/>
      <c r="AV19" s="1232"/>
      <c r="AW19" s="1232"/>
      <c r="AY19" s="67" t="s">
        <v>625</v>
      </c>
      <c r="AZ19" s="314">
        <f t="shared" si="0"/>
        <v>0.16597510373443983</v>
      </c>
      <c r="BA19" s="315">
        <f t="shared" si="1"/>
        <v>0.8340248962655602</v>
      </c>
      <c r="BC19" s="67" t="s">
        <v>625</v>
      </c>
      <c r="BD19" s="312">
        <f>+集計･資料!CC22</f>
        <v>40</v>
      </c>
      <c r="BE19" s="341">
        <f t="shared" si="2"/>
        <v>201</v>
      </c>
      <c r="BF19" s="337">
        <f>+集計･資料!$B$22</f>
        <v>241</v>
      </c>
    </row>
    <row r="20" spans="1:58">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47"/>
      <c r="AC20" s="784" t="s">
        <v>720</v>
      </c>
      <c r="AD20" s="799">
        <f>AZ14</f>
        <v>0.11904761904761904</v>
      </c>
      <c r="AE20" s="780">
        <f>BA14</f>
        <v>0.88095238095238093</v>
      </c>
      <c r="AG20" s="784" t="s">
        <v>433</v>
      </c>
      <c r="AH20" s="807">
        <f>BD14</f>
        <v>5</v>
      </c>
      <c r="AI20" s="807">
        <f>BE14</f>
        <v>37</v>
      </c>
      <c r="AJ20" s="807">
        <f>BF14</f>
        <v>42</v>
      </c>
      <c r="AK20" s="237"/>
      <c r="AL20" s="1232"/>
      <c r="AM20" s="1232"/>
      <c r="AN20" s="1232"/>
      <c r="AO20" s="1232"/>
      <c r="AP20" s="1232"/>
      <c r="AQ20" s="1232"/>
      <c r="AR20" s="1232"/>
      <c r="AS20" s="1232"/>
      <c r="AT20" s="1232"/>
      <c r="AU20" s="1232"/>
      <c r="AV20" s="1232"/>
      <c r="AW20" s="1232"/>
      <c r="AY20" s="67" t="s">
        <v>624</v>
      </c>
      <c r="AZ20" s="314">
        <f t="shared" si="0"/>
        <v>0.26923076923076922</v>
      </c>
      <c r="BA20" s="315">
        <f t="shared" si="1"/>
        <v>0.73076923076923073</v>
      </c>
      <c r="BC20" s="67" t="s">
        <v>624</v>
      </c>
      <c r="BD20" s="312">
        <f>+集計･資料!CC24</f>
        <v>7</v>
      </c>
      <c r="BE20" s="341">
        <f t="shared" si="2"/>
        <v>19</v>
      </c>
      <c r="BF20" s="337">
        <f>+集計･資料!$B$24</f>
        <v>26</v>
      </c>
    </row>
    <row r="21" spans="1:58">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47"/>
      <c r="AC21" s="611" t="s">
        <v>434</v>
      </c>
      <c r="AD21" s="799">
        <f>AZ13</f>
        <v>0.22068965517241379</v>
      </c>
      <c r="AE21" s="780">
        <f>BA13</f>
        <v>0.77931034482758621</v>
      </c>
      <c r="AG21" s="611" t="s">
        <v>434</v>
      </c>
      <c r="AH21" s="870">
        <f>BD13</f>
        <v>32</v>
      </c>
      <c r="AI21" s="807">
        <f>BE13</f>
        <v>113</v>
      </c>
      <c r="AJ21" s="807">
        <f>BF13</f>
        <v>145</v>
      </c>
      <c r="AK21" s="237"/>
      <c r="AL21" s="1232"/>
      <c r="AM21" s="1232"/>
      <c r="AN21" s="1232"/>
      <c r="AO21" s="1232"/>
      <c r="AP21" s="1232"/>
      <c r="AQ21" s="1232"/>
      <c r="AR21" s="1232"/>
      <c r="AS21" s="1232"/>
      <c r="AT21" s="1232"/>
      <c r="AU21" s="1232"/>
      <c r="AV21" s="1232"/>
      <c r="AW21" s="1232"/>
      <c r="AY21" s="67" t="s">
        <v>623</v>
      </c>
      <c r="AZ21" s="316">
        <f t="shared" si="0"/>
        <v>0.30769230769230771</v>
      </c>
      <c r="BA21" s="317">
        <f t="shared" si="1"/>
        <v>0.69230769230769229</v>
      </c>
      <c r="BC21" s="67" t="s">
        <v>623</v>
      </c>
      <c r="BD21" s="318">
        <f>+集計･資料!CC26</f>
        <v>4</v>
      </c>
      <c r="BE21" s="342">
        <f t="shared" si="2"/>
        <v>9</v>
      </c>
      <c r="BF21" s="337">
        <f>+集計･資料!$B$26</f>
        <v>13</v>
      </c>
    </row>
    <row r="22" spans="1:58">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47"/>
      <c r="AC22" s="784" t="s">
        <v>435</v>
      </c>
      <c r="AD22" s="799">
        <f>AZ12</f>
        <v>0.22222222222222221</v>
      </c>
      <c r="AE22" s="780">
        <f>BA12</f>
        <v>0.77777777777777779</v>
      </c>
      <c r="AG22" s="784" t="s">
        <v>435</v>
      </c>
      <c r="AH22" s="807">
        <f>BD12</f>
        <v>28</v>
      </c>
      <c r="AI22" s="807">
        <f>BE12</f>
        <v>98</v>
      </c>
      <c r="AJ22" s="807">
        <f>BF12</f>
        <v>126</v>
      </c>
      <c r="AK22" s="237"/>
      <c r="AL22" s="1232"/>
      <c r="AM22" s="1232"/>
      <c r="AN22" s="1232"/>
      <c r="AO22" s="1232"/>
      <c r="AP22" s="1232"/>
      <c r="AQ22" s="1232"/>
      <c r="AR22" s="1232"/>
      <c r="AS22" s="1232"/>
      <c r="AT22" s="1232"/>
      <c r="AU22" s="1232"/>
      <c r="AV22" s="1232"/>
      <c r="AW22" s="1232"/>
      <c r="AY22" s="67" t="s">
        <v>633</v>
      </c>
      <c r="AZ22" s="314">
        <f t="shared" si="0"/>
        <v>0.23157894736842105</v>
      </c>
      <c r="BA22" s="315">
        <f t="shared" si="1"/>
        <v>0.76842105263157889</v>
      </c>
      <c r="BC22" s="67" t="s">
        <v>633</v>
      </c>
      <c r="BD22" s="312">
        <f>+集計･資料!CC28</f>
        <v>44</v>
      </c>
      <c r="BE22" s="341">
        <f t="shared" si="2"/>
        <v>146</v>
      </c>
      <c r="BF22" s="337">
        <f>+集計･資料!$B$28</f>
        <v>190</v>
      </c>
    </row>
    <row r="23" spans="1:58"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47"/>
      <c r="AC23" s="611" t="s">
        <v>74</v>
      </c>
      <c r="AD23" s="780" t="e">
        <f>AZ11</f>
        <v>#DIV/0!</v>
      </c>
      <c r="AE23" s="780" t="e">
        <f>BA11</f>
        <v>#DIV/0!</v>
      </c>
      <c r="AG23" s="611" t="s">
        <v>74</v>
      </c>
      <c r="AH23" s="807">
        <f>BD11</f>
        <v>0</v>
      </c>
      <c r="AI23" s="807">
        <f>BE11</f>
        <v>0</v>
      </c>
      <c r="AJ23" s="807">
        <f>BF11</f>
        <v>0</v>
      </c>
      <c r="AK23" s="237"/>
      <c r="AL23" s="1232"/>
      <c r="AM23" s="1232"/>
      <c r="AN23" s="1232"/>
      <c r="AO23" s="1232"/>
      <c r="AP23" s="1232"/>
      <c r="AQ23" s="1232"/>
      <c r="AR23" s="1232"/>
      <c r="AS23" s="1232"/>
      <c r="AT23" s="1232"/>
      <c r="AU23" s="1232"/>
      <c r="AV23" s="1232"/>
      <c r="AW23" s="1232"/>
      <c r="AY23" s="75" t="s">
        <v>634</v>
      </c>
      <c r="AZ23" s="320">
        <f t="shared" si="0"/>
        <v>0.24894514767932491</v>
      </c>
      <c r="BA23" s="321">
        <f t="shared" si="1"/>
        <v>0.75105485232067515</v>
      </c>
      <c r="BC23" s="68" t="s">
        <v>634</v>
      </c>
      <c r="BD23" s="322">
        <f>+集計･資料!CC30</f>
        <v>59</v>
      </c>
      <c r="BE23" s="343">
        <f t="shared" si="2"/>
        <v>178</v>
      </c>
      <c r="BF23" s="345">
        <f>+集計･資料!$B$30</f>
        <v>237</v>
      </c>
    </row>
    <row r="24" spans="1:58"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47"/>
      <c r="AC24" s="128"/>
      <c r="AD24" s="289"/>
      <c r="AE24" s="289"/>
      <c r="AG24" s="610" t="s">
        <v>150</v>
      </c>
      <c r="AH24" s="807">
        <f>SUM(AH11:AH23)</f>
        <v>272</v>
      </c>
      <c r="AI24" s="807">
        <f>SUM(AI11:AI23)</f>
        <v>1006</v>
      </c>
      <c r="AJ24" s="807">
        <f>SUM(AJ11:AJ23)</f>
        <v>1278</v>
      </c>
      <c r="AK24" s="237"/>
      <c r="AL24" s="1232"/>
      <c r="AM24" s="1232"/>
      <c r="AN24" s="1232"/>
      <c r="AO24" s="1232"/>
      <c r="AP24" s="1232"/>
      <c r="AQ24" s="1232"/>
      <c r="AR24" s="1232"/>
      <c r="AS24" s="1232"/>
      <c r="AT24" s="1232"/>
      <c r="AU24" s="1232"/>
      <c r="AV24" s="1232"/>
      <c r="AW24" s="1232"/>
      <c r="AY24" s="128"/>
      <c r="AZ24" s="323"/>
      <c r="BA24" s="323"/>
      <c r="BC24" s="111" t="s">
        <v>150</v>
      </c>
      <c r="BD24" s="324">
        <f>+集計･資料!CC32</f>
        <v>272</v>
      </c>
      <c r="BE24" s="344">
        <f t="shared" si="2"/>
        <v>1006</v>
      </c>
      <c r="BF24" s="340">
        <f>+集計･資料!$B$32</f>
        <v>1278</v>
      </c>
    </row>
    <row r="25" spans="1:58">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47"/>
      <c r="AK25" s="237"/>
    </row>
    <row r="26" spans="1:58">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47"/>
      <c r="AC26" s="115" t="s">
        <v>130</v>
      </c>
      <c r="AG26" s="115" t="s">
        <v>252</v>
      </c>
      <c r="AK26" s="237"/>
      <c r="AL26" s="1050"/>
      <c r="AY26" s="115" t="s">
        <v>130</v>
      </c>
      <c r="BC26" s="115" t="s">
        <v>252</v>
      </c>
    </row>
    <row r="27" spans="1:58"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47"/>
      <c r="AK27" s="1050"/>
    </row>
    <row r="28" spans="1:58"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47"/>
      <c r="AC28" s="610" t="s">
        <v>646</v>
      </c>
      <c r="AD28" s="610" t="s">
        <v>75</v>
      </c>
      <c r="AE28" s="610" t="s">
        <v>76</v>
      </c>
      <c r="AG28" s="610" t="s">
        <v>646</v>
      </c>
      <c r="AH28" s="610" t="s">
        <v>75</v>
      </c>
      <c r="AI28" s="610" t="s">
        <v>76</v>
      </c>
      <c r="AJ28" s="610" t="s">
        <v>228</v>
      </c>
      <c r="AY28" s="207" t="s">
        <v>646</v>
      </c>
      <c r="AZ28" s="117" t="s">
        <v>75</v>
      </c>
      <c r="BA28" s="119" t="s">
        <v>76</v>
      </c>
      <c r="BC28" s="207" t="s">
        <v>646</v>
      </c>
      <c r="BD28" s="117" t="s">
        <v>75</v>
      </c>
      <c r="BE28" s="121" t="s">
        <v>76</v>
      </c>
      <c r="BF28" s="116" t="s">
        <v>228</v>
      </c>
    </row>
    <row r="29" spans="1:58">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47"/>
      <c r="AC29" s="613" t="s">
        <v>436</v>
      </c>
      <c r="AD29" s="799">
        <f>AZ34</f>
        <v>5.5900621118012424E-2</v>
      </c>
      <c r="AE29" s="780">
        <f>BA34</f>
        <v>0.94409937888198758</v>
      </c>
      <c r="AG29" s="613" t="s">
        <v>436</v>
      </c>
      <c r="AH29" s="805">
        <f>BD34</f>
        <v>9</v>
      </c>
      <c r="AI29" s="803">
        <f>BE34</f>
        <v>152</v>
      </c>
      <c r="AJ29" s="803">
        <f>BF34</f>
        <v>161</v>
      </c>
      <c r="AY29" s="290" t="s">
        <v>139</v>
      </c>
      <c r="AZ29" s="310">
        <f t="shared" ref="AZ29:BA34" si="3">+BD29/$BF29</f>
        <v>0.59722222222222221</v>
      </c>
      <c r="BA29" s="311">
        <f t="shared" si="3"/>
        <v>0.40277777777777779</v>
      </c>
      <c r="BC29" s="290" t="s">
        <v>139</v>
      </c>
      <c r="BD29" s="275">
        <f>+集計･資料!CC71</f>
        <v>43</v>
      </c>
      <c r="BE29" s="331">
        <f>+BF29-BD29</f>
        <v>29</v>
      </c>
      <c r="BF29" s="336">
        <f>+集計･資料!$B$71</f>
        <v>72</v>
      </c>
    </row>
    <row r="30" spans="1:58">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47"/>
      <c r="AC30" s="613" t="s">
        <v>437</v>
      </c>
      <c r="AD30" s="799">
        <f>AZ33</f>
        <v>7.7694235588972427E-2</v>
      </c>
      <c r="AE30" s="780">
        <f>BA33</f>
        <v>0.92230576441102752</v>
      </c>
      <c r="AG30" s="613" t="s">
        <v>437</v>
      </c>
      <c r="AH30" s="805">
        <f>BD33</f>
        <v>31</v>
      </c>
      <c r="AI30" s="803">
        <f>BE33</f>
        <v>368</v>
      </c>
      <c r="AJ30" s="803">
        <f>BF33</f>
        <v>399</v>
      </c>
      <c r="AK30" s="630"/>
      <c r="AY30" s="255" t="s">
        <v>554</v>
      </c>
      <c r="AZ30" s="326">
        <f t="shared" si="3"/>
        <v>0.48809523809523808</v>
      </c>
      <c r="BA30" s="327">
        <f t="shared" si="3"/>
        <v>0.51190476190476186</v>
      </c>
      <c r="BC30" s="255" t="s">
        <v>554</v>
      </c>
      <c r="BD30" s="275">
        <f>+集計･資料!CC73</f>
        <v>41</v>
      </c>
      <c r="BE30" s="332">
        <f t="shared" ref="BE30:BE35" si="4">+BF30-BD30</f>
        <v>43</v>
      </c>
      <c r="BF30" s="337">
        <f>+集計･資料!$B$73</f>
        <v>84</v>
      </c>
    </row>
    <row r="31" spans="1:58">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47"/>
      <c r="AC31" s="613" t="s">
        <v>438</v>
      </c>
      <c r="AD31" s="799">
        <f>AZ32</f>
        <v>0.23777777777777778</v>
      </c>
      <c r="AE31" s="780">
        <f>BA32</f>
        <v>0.76222222222222225</v>
      </c>
      <c r="AG31" s="613" t="s">
        <v>438</v>
      </c>
      <c r="AH31" s="805">
        <f>BD32</f>
        <v>107</v>
      </c>
      <c r="AI31" s="803">
        <f>BE32</f>
        <v>343</v>
      </c>
      <c r="AJ31" s="803">
        <f>BF32</f>
        <v>450</v>
      </c>
      <c r="AK31" s="630"/>
      <c r="AY31" s="255" t="s">
        <v>555</v>
      </c>
      <c r="AZ31" s="326">
        <f t="shared" si="3"/>
        <v>0.36607142857142855</v>
      </c>
      <c r="BA31" s="327">
        <f t="shared" si="3"/>
        <v>0.6339285714285714</v>
      </c>
      <c r="BC31" s="255" t="s">
        <v>555</v>
      </c>
      <c r="BD31" s="275">
        <f>+集計･資料!CC75</f>
        <v>41</v>
      </c>
      <c r="BE31" s="332">
        <f t="shared" si="4"/>
        <v>71</v>
      </c>
      <c r="BF31" s="337">
        <f>+集計･資料!$B$75</f>
        <v>112</v>
      </c>
    </row>
    <row r="32" spans="1:58">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47"/>
      <c r="AC32" s="613" t="s">
        <v>439</v>
      </c>
      <c r="AD32" s="799">
        <f>AZ31</f>
        <v>0.36607142857142855</v>
      </c>
      <c r="AE32" s="780">
        <f>BA31</f>
        <v>0.6339285714285714</v>
      </c>
      <c r="AG32" s="613" t="s">
        <v>439</v>
      </c>
      <c r="AH32" s="803">
        <f>BD31</f>
        <v>41</v>
      </c>
      <c r="AI32" s="803">
        <f>BE31</f>
        <v>71</v>
      </c>
      <c r="AJ32" s="803">
        <f>BF31</f>
        <v>112</v>
      </c>
      <c r="AK32" s="237"/>
      <c r="AY32" s="255" t="s">
        <v>556</v>
      </c>
      <c r="AZ32" s="326">
        <f t="shared" si="3"/>
        <v>0.23777777777777778</v>
      </c>
      <c r="BA32" s="327">
        <f t="shared" si="3"/>
        <v>0.76222222222222225</v>
      </c>
      <c r="BC32" s="255" t="s">
        <v>556</v>
      </c>
      <c r="BD32" s="275">
        <f>+集計･資料!CC77</f>
        <v>107</v>
      </c>
      <c r="BE32" s="332">
        <f t="shared" si="4"/>
        <v>343</v>
      </c>
      <c r="BF32" s="337">
        <f>+集計･資料!$B$77</f>
        <v>450</v>
      </c>
    </row>
    <row r="33" spans="1:58">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47"/>
      <c r="AC33" s="613" t="s">
        <v>440</v>
      </c>
      <c r="AD33" s="799">
        <f>AZ30</f>
        <v>0.48809523809523808</v>
      </c>
      <c r="AE33" s="780">
        <f>BA30</f>
        <v>0.51190476190476186</v>
      </c>
      <c r="AG33" s="613" t="s">
        <v>440</v>
      </c>
      <c r="AH33" s="803">
        <f>BD30</f>
        <v>41</v>
      </c>
      <c r="AI33" s="803">
        <f>BE30</f>
        <v>43</v>
      </c>
      <c r="AJ33" s="803">
        <f>BF30</f>
        <v>84</v>
      </c>
      <c r="AK33" s="237"/>
      <c r="AY33" s="255" t="s">
        <v>557</v>
      </c>
      <c r="AZ33" s="326">
        <f t="shared" si="3"/>
        <v>7.7694235588972427E-2</v>
      </c>
      <c r="BA33" s="328">
        <f t="shared" si="3"/>
        <v>0.92230576441102752</v>
      </c>
      <c r="BC33" s="255" t="s">
        <v>557</v>
      </c>
      <c r="BD33" s="275">
        <f>+集計･資料!CC79</f>
        <v>31</v>
      </c>
      <c r="BE33" s="333">
        <f t="shared" si="4"/>
        <v>368</v>
      </c>
      <c r="BF33" s="338">
        <f>+集計･資料!$B$79</f>
        <v>399</v>
      </c>
    </row>
    <row r="34" spans="1:58"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47"/>
      <c r="AC34" s="613" t="s">
        <v>441</v>
      </c>
      <c r="AD34" s="799">
        <f>AZ29</f>
        <v>0.59722222222222221</v>
      </c>
      <c r="AE34" s="780">
        <f>BA29</f>
        <v>0.40277777777777779</v>
      </c>
      <c r="AG34" s="613" t="s">
        <v>441</v>
      </c>
      <c r="AH34" s="803">
        <f>BD29</f>
        <v>43</v>
      </c>
      <c r="AI34" s="803">
        <f>BE29</f>
        <v>29</v>
      </c>
      <c r="AJ34" s="803">
        <f>BF29</f>
        <v>72</v>
      </c>
      <c r="AK34" s="237"/>
      <c r="AY34" s="256" t="s">
        <v>558</v>
      </c>
      <c r="AZ34" s="329">
        <f t="shared" si="3"/>
        <v>5.5900621118012424E-2</v>
      </c>
      <c r="BA34" s="330">
        <f t="shared" si="3"/>
        <v>0.94409937888198758</v>
      </c>
      <c r="BC34" s="294" t="s">
        <v>558</v>
      </c>
      <c r="BD34" s="282">
        <f>+集計･資料!CC81</f>
        <v>9</v>
      </c>
      <c r="BE34" s="334">
        <f t="shared" si="4"/>
        <v>152</v>
      </c>
      <c r="BF34" s="339">
        <f>+集計･資料!$B$81</f>
        <v>161</v>
      </c>
    </row>
    <row r="35" spans="1:58"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47"/>
      <c r="AG35" s="610" t="s">
        <v>150</v>
      </c>
      <c r="AH35" s="803">
        <f>SUM(AH29:AH34)</f>
        <v>272</v>
      </c>
      <c r="AI35" s="803">
        <f>SUM(AI29:AI34)</f>
        <v>1006</v>
      </c>
      <c r="AJ35" s="803">
        <f>SUM(AJ29:AJ34)</f>
        <v>1278</v>
      </c>
      <c r="AK35" s="237"/>
      <c r="BC35" s="111" t="s">
        <v>150</v>
      </c>
      <c r="BD35" s="297">
        <f>+SUM(BD29:BD34)</f>
        <v>272</v>
      </c>
      <c r="BE35" s="335">
        <f t="shared" si="4"/>
        <v>1006</v>
      </c>
      <c r="BF35" s="340">
        <f>+集計･資料!$B$83</f>
        <v>1278</v>
      </c>
    </row>
    <row r="36" spans="1:58">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47"/>
      <c r="AK36" s="237"/>
      <c r="AL36" s="33"/>
    </row>
    <row r="37" spans="1:58">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47"/>
      <c r="AF37" s="266"/>
      <c r="AK37" s="237"/>
      <c r="AL37" s="33"/>
      <c r="BB37" s="266"/>
    </row>
    <row r="38" spans="1:58">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47"/>
      <c r="AF38" s="266"/>
      <c r="AK38" s="237"/>
      <c r="AL38" s="33"/>
      <c r="BB38" s="266"/>
    </row>
    <row r="39" spans="1:58">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47"/>
      <c r="AF39" s="266"/>
      <c r="AL39" s="33"/>
      <c r="BB39" s="266"/>
    </row>
    <row r="40" spans="1:58">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47"/>
      <c r="AF40" s="266"/>
      <c r="AL40" s="33"/>
      <c r="BB40" s="266"/>
    </row>
    <row r="41" spans="1:58">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47"/>
      <c r="AF41" s="266"/>
      <c r="AL41" s="33"/>
      <c r="BB41" s="266"/>
    </row>
    <row r="42" spans="1:58">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47"/>
      <c r="AF42" s="266"/>
      <c r="AL42" s="33"/>
      <c r="BB42" s="266"/>
    </row>
    <row r="43" spans="1:58">
      <c r="A43" s="8"/>
      <c r="B43" s="9"/>
      <c r="C43" s="9"/>
      <c r="D43" s="9"/>
      <c r="E43" s="9"/>
      <c r="F43" s="9"/>
      <c r="G43" s="9"/>
      <c r="H43" s="9"/>
      <c r="I43" s="9"/>
      <c r="J43" s="9"/>
      <c r="K43" s="9"/>
      <c r="L43" s="9"/>
      <c r="M43" s="9"/>
      <c r="N43" s="9"/>
      <c r="O43" s="9"/>
      <c r="P43" s="9"/>
      <c r="Q43" s="9"/>
      <c r="R43" s="9"/>
      <c r="S43" s="9"/>
      <c r="T43" s="9"/>
      <c r="U43" s="9"/>
      <c r="V43" s="9"/>
      <c r="W43" s="9"/>
      <c r="X43" s="9"/>
      <c r="Y43" s="9"/>
      <c r="Z43" s="9"/>
      <c r="AA43" s="10"/>
      <c r="AF43" s="266"/>
      <c r="AL43" s="33"/>
      <c r="BB43" s="266"/>
    </row>
    <row r="44" spans="1:58">
      <c r="A44" s="8"/>
      <c r="B44" s="9"/>
      <c r="C44" s="9"/>
      <c r="D44" s="9"/>
      <c r="E44" s="9"/>
      <c r="F44" s="9"/>
      <c r="G44" s="9"/>
      <c r="H44" s="9"/>
      <c r="I44" s="9"/>
      <c r="J44" s="9"/>
      <c r="K44" s="9"/>
      <c r="L44" s="9"/>
      <c r="M44" s="9"/>
      <c r="N44" s="9"/>
      <c r="O44" s="9"/>
      <c r="P44" s="9"/>
      <c r="Q44" s="9"/>
      <c r="R44" s="9"/>
      <c r="S44" s="9"/>
      <c r="T44" s="9"/>
      <c r="U44" s="9"/>
      <c r="V44" s="9"/>
      <c r="W44" s="9"/>
      <c r="X44" s="9"/>
      <c r="Y44" s="9"/>
      <c r="Z44" s="9"/>
      <c r="AA44" s="10"/>
      <c r="AL44" s="33"/>
    </row>
    <row r="45" spans="1:58">
      <c r="A45" s="8"/>
      <c r="B45" s="9"/>
      <c r="C45" s="9"/>
      <c r="D45" s="9"/>
      <c r="E45" s="9"/>
      <c r="F45" s="9"/>
      <c r="G45" s="9"/>
      <c r="H45" s="9"/>
      <c r="I45" s="9"/>
      <c r="J45" s="9"/>
      <c r="K45" s="9"/>
      <c r="L45" s="9"/>
      <c r="M45" s="9"/>
      <c r="N45" s="9"/>
      <c r="O45" s="9"/>
      <c r="P45" s="9"/>
      <c r="Q45" s="9"/>
      <c r="R45" s="9"/>
      <c r="S45" s="9"/>
      <c r="T45" s="9"/>
      <c r="U45" s="9"/>
      <c r="V45" s="9"/>
      <c r="W45" s="9"/>
      <c r="X45" s="9"/>
      <c r="Y45" s="9"/>
      <c r="Z45" s="9"/>
      <c r="AA45" s="10"/>
      <c r="AL45" s="33"/>
    </row>
    <row r="46" spans="1:58">
      <c r="A46" s="8"/>
      <c r="B46" s="9"/>
      <c r="C46" s="9"/>
      <c r="D46" s="9"/>
      <c r="E46" s="9"/>
      <c r="F46" s="9"/>
      <c r="G46" s="9"/>
      <c r="H46" s="9"/>
      <c r="I46" s="9"/>
      <c r="J46" s="9"/>
      <c r="K46" s="9"/>
      <c r="L46" s="9"/>
      <c r="M46" s="9"/>
      <c r="N46" s="9"/>
      <c r="O46" s="9"/>
      <c r="P46" s="9"/>
      <c r="Q46" s="9"/>
      <c r="R46" s="9"/>
      <c r="S46" s="9"/>
      <c r="T46" s="9"/>
      <c r="U46" s="9"/>
      <c r="V46" s="9"/>
      <c r="W46" s="9"/>
      <c r="X46" s="9"/>
      <c r="Y46" s="9"/>
      <c r="Z46" s="9"/>
      <c r="AA46" s="10"/>
      <c r="AL46" s="33"/>
    </row>
    <row r="47" spans="1:58">
      <c r="A47" s="8"/>
      <c r="B47" s="9"/>
      <c r="C47" s="9"/>
      <c r="D47" s="9"/>
      <c r="E47" s="9"/>
      <c r="F47" s="9"/>
      <c r="G47" s="9"/>
      <c r="H47" s="9"/>
      <c r="I47" s="9"/>
      <c r="J47" s="9"/>
      <c r="K47" s="9"/>
      <c r="L47" s="9"/>
      <c r="M47" s="9"/>
      <c r="N47" s="9"/>
      <c r="O47" s="9"/>
      <c r="P47" s="9"/>
      <c r="Q47" s="9"/>
      <c r="R47" s="9"/>
      <c r="S47" s="9"/>
      <c r="T47" s="9"/>
      <c r="U47" s="9"/>
      <c r="V47" s="9"/>
      <c r="W47" s="9"/>
      <c r="X47" s="9"/>
      <c r="Y47" s="9"/>
      <c r="Z47" s="9"/>
      <c r="AA47" s="10"/>
      <c r="AL47" s="33"/>
    </row>
    <row r="48" spans="1:58">
      <c r="A48" s="8"/>
      <c r="B48" s="9"/>
      <c r="C48" s="9"/>
      <c r="D48" s="9"/>
      <c r="E48" s="9"/>
      <c r="F48" s="9"/>
      <c r="G48" s="9"/>
      <c r="H48" s="9"/>
      <c r="I48" s="9"/>
      <c r="J48" s="9"/>
      <c r="K48" s="9"/>
      <c r="L48" s="9"/>
      <c r="M48" s="9"/>
      <c r="N48" s="9"/>
      <c r="O48" s="9"/>
      <c r="P48" s="9"/>
      <c r="Q48" s="9"/>
      <c r="R48" s="9"/>
      <c r="S48" s="9"/>
      <c r="T48" s="9"/>
      <c r="U48" s="9"/>
      <c r="V48" s="9"/>
      <c r="W48" s="9"/>
      <c r="X48" s="9"/>
      <c r="Y48" s="9"/>
      <c r="Z48" s="9"/>
      <c r="AA48" s="10"/>
      <c r="AL48" s="33"/>
    </row>
    <row r="49" spans="1:38">
      <c r="A49" s="8"/>
      <c r="B49" s="9"/>
      <c r="C49" s="9"/>
      <c r="D49" s="9"/>
      <c r="E49" s="9"/>
      <c r="F49" s="9"/>
      <c r="G49" s="9"/>
      <c r="H49" s="9"/>
      <c r="I49" s="9"/>
      <c r="J49" s="9"/>
      <c r="K49" s="9"/>
      <c r="L49" s="9"/>
      <c r="M49" s="9"/>
      <c r="N49" s="9"/>
      <c r="O49" s="9"/>
      <c r="P49" s="9"/>
      <c r="Q49" s="9"/>
      <c r="R49" s="9"/>
      <c r="S49" s="9"/>
      <c r="T49" s="9"/>
      <c r="U49" s="9"/>
      <c r="V49" s="9"/>
      <c r="W49" s="9"/>
      <c r="X49" s="9"/>
      <c r="Y49" s="9"/>
      <c r="Z49" s="9"/>
      <c r="AA49" s="10"/>
      <c r="AL49" s="33"/>
    </row>
    <row r="50" spans="1:38">
      <c r="A50" s="8"/>
      <c r="B50" s="9"/>
      <c r="C50" s="9"/>
      <c r="D50" s="9"/>
      <c r="E50" s="9"/>
      <c r="F50" s="9"/>
      <c r="G50" s="9"/>
      <c r="H50" s="9"/>
      <c r="I50" s="9"/>
      <c r="J50" s="9"/>
      <c r="K50" s="9"/>
      <c r="L50" s="9"/>
      <c r="M50" s="9"/>
      <c r="N50" s="9"/>
      <c r="O50" s="9"/>
      <c r="P50" s="9"/>
      <c r="Q50" s="9"/>
      <c r="R50" s="9"/>
      <c r="S50" s="9"/>
      <c r="T50" s="9"/>
      <c r="U50" s="9"/>
      <c r="V50" s="9"/>
      <c r="W50" s="9"/>
      <c r="X50" s="9"/>
      <c r="Y50" s="9"/>
      <c r="Z50" s="9"/>
      <c r="AA50" s="10"/>
      <c r="AL50" s="33"/>
    </row>
    <row r="51" spans="1:38">
      <c r="A51" s="8"/>
      <c r="B51" s="9"/>
      <c r="C51" s="9"/>
      <c r="D51" s="9"/>
      <c r="E51" s="9"/>
      <c r="F51" s="9"/>
      <c r="G51" s="9"/>
      <c r="H51" s="9"/>
      <c r="I51" s="9"/>
      <c r="J51" s="9"/>
      <c r="K51" s="9"/>
      <c r="L51" s="9"/>
      <c r="M51" s="9"/>
      <c r="N51" s="9"/>
      <c r="O51" s="9"/>
      <c r="P51" s="9"/>
      <c r="Q51" s="9"/>
      <c r="R51" s="9"/>
      <c r="S51" s="9"/>
      <c r="T51" s="9"/>
      <c r="U51" s="9"/>
      <c r="V51" s="9"/>
      <c r="W51" s="9"/>
      <c r="X51" s="9"/>
      <c r="Y51" s="9"/>
      <c r="Z51" s="9"/>
      <c r="AA51" s="10"/>
      <c r="AL51" s="33"/>
    </row>
    <row r="52" spans="1:38">
      <c r="A52" s="8"/>
      <c r="B52" s="9"/>
      <c r="C52" s="9"/>
      <c r="D52" s="9"/>
      <c r="E52" s="9"/>
      <c r="F52" s="9"/>
      <c r="G52" s="9"/>
      <c r="H52" s="9"/>
      <c r="I52" s="9"/>
      <c r="J52" s="9"/>
      <c r="K52" s="9"/>
      <c r="L52" s="9"/>
      <c r="M52" s="9"/>
      <c r="N52" s="9"/>
      <c r="O52" s="9"/>
      <c r="P52" s="9"/>
      <c r="Q52" s="9"/>
      <c r="R52" s="9"/>
      <c r="S52" s="9"/>
      <c r="T52" s="9"/>
      <c r="U52" s="9"/>
      <c r="V52" s="9"/>
      <c r="W52" s="9"/>
      <c r="X52" s="9"/>
      <c r="Y52" s="9"/>
      <c r="Z52" s="9"/>
      <c r="AA52" s="10"/>
      <c r="AL52" s="33"/>
    </row>
    <row r="53" spans="1:38">
      <c r="A53" s="8"/>
      <c r="B53" s="9"/>
      <c r="C53" s="9"/>
      <c r="D53" s="9"/>
      <c r="E53" s="9"/>
      <c r="F53" s="9"/>
      <c r="G53" s="9"/>
      <c r="H53" s="9"/>
      <c r="I53" s="9"/>
      <c r="J53" s="9"/>
      <c r="K53" s="9"/>
      <c r="L53" s="9"/>
      <c r="M53" s="9"/>
      <c r="N53" s="9"/>
      <c r="O53" s="9"/>
      <c r="P53" s="9"/>
      <c r="Q53" s="9"/>
      <c r="R53" s="9"/>
      <c r="S53" s="9"/>
      <c r="T53" s="9"/>
      <c r="U53" s="9"/>
      <c r="V53" s="9"/>
      <c r="W53" s="9"/>
      <c r="X53" s="9"/>
      <c r="Y53" s="9"/>
      <c r="Z53" s="9"/>
      <c r="AA53" s="10"/>
      <c r="AL53" s="33"/>
    </row>
    <row r="54" spans="1:38">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c r="AL54" s="33"/>
    </row>
  </sheetData>
  <mergeCells count="3">
    <mergeCell ref="V1:AA1"/>
    <mergeCell ref="B5:M17"/>
    <mergeCell ref="AL12:AW24"/>
  </mergeCells>
  <phoneticPr fontId="5"/>
  <conditionalFormatting sqref="AD29:AD34">
    <cfRule type="top10" dxfId="50" priority="2" stopIfTrue="1" rank="1"/>
  </conditionalFormatting>
  <conditionalFormatting sqref="AD11:AD22">
    <cfRule type="top10" dxfId="49" priority="1" stopIfTrue="1" rank="3"/>
  </conditionalFormatting>
  <printOptions horizontalCentered="1" verticalCentered="1"/>
  <pageMargins left="0.39370078740157483" right="0.39370078740157483" top="0.39370078740157483" bottom="0.39370078740157483" header="0.51181102362204722" footer="0.51181102362204722"/>
  <pageSetup paperSize="9" scale="98" orientation="portrait" r:id="rId1"/>
  <headerFooter alignWithMargins="0"/>
  <colBreaks count="2" manualBreakCount="2">
    <brk id="27" max="1048575" man="1"/>
    <brk id="49"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業種リスト!$A$2:$A$14</xm:f>
          </x14:formula1>
          <xm:sqref>AN6:AP6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tabColor theme="9" tint="0.59999389629810485"/>
  </sheetPr>
  <dimension ref="A1:BK59"/>
  <sheetViews>
    <sheetView showGridLines="0" view="pageBreakPreview" zoomScaleNormal="100" workbookViewId="0">
      <selection activeCell="B5" sqref="B5:M17"/>
    </sheetView>
  </sheetViews>
  <sheetFormatPr defaultColWidth="10.28515625" defaultRowHeight="12"/>
  <cols>
    <col min="1" max="27" width="3.5703125" style="3" customWidth="1"/>
    <col min="28" max="28" width="2.28515625" style="624" customWidth="1"/>
    <col min="29" max="29" width="15.5703125" style="624" customWidth="1"/>
    <col min="30" max="32" width="7.5703125" style="624" customWidth="1"/>
    <col min="33" max="33" width="1.7109375" style="624" customWidth="1"/>
    <col min="34" max="34" width="16" style="624" customWidth="1"/>
    <col min="35" max="37" width="6" style="624" customWidth="1"/>
    <col min="38" max="38" width="6.7109375" style="624" customWidth="1"/>
    <col min="39" max="39" width="8.28515625" style="115" customWidth="1"/>
    <col min="40" max="40" width="7.7109375" style="115" bestFit="1" customWidth="1"/>
    <col min="41" max="41" width="5.42578125" style="115" bestFit="1" customWidth="1"/>
    <col min="42" max="43" width="7.140625" style="115" bestFit="1" customWidth="1"/>
    <col min="44" max="44" width="8.28515625" style="115" bestFit="1" customWidth="1"/>
    <col min="45" max="45" width="5.42578125" style="115" bestFit="1" customWidth="1"/>
    <col min="46" max="51" width="5.42578125" style="115" customWidth="1"/>
    <col min="52" max="52" width="5.42578125" style="4" customWidth="1"/>
    <col min="53" max="53" width="2.28515625" style="3" customWidth="1"/>
    <col min="54" max="54" width="15.5703125" style="3" customWidth="1"/>
    <col min="55" max="57" width="6" style="3" customWidth="1"/>
    <col min="58" max="58" width="1.7109375" style="3" customWidth="1"/>
    <col min="59" max="59" width="16" style="3" customWidth="1"/>
    <col min="60" max="62" width="6" style="3" customWidth="1"/>
    <col min="63" max="63" width="6.7109375" style="3" customWidth="1"/>
    <col min="64" max="16384" width="10.28515625" style="3"/>
  </cols>
  <sheetData>
    <row r="1" spans="1:63" ht="21" customHeight="1" thickBot="1">
      <c r="A1" s="1275">
        <v>10</v>
      </c>
      <c r="B1" s="1275"/>
      <c r="C1" s="2" t="s">
        <v>79</v>
      </c>
      <c r="D1" s="2"/>
      <c r="E1" s="2"/>
      <c r="F1" s="2"/>
      <c r="G1" s="2"/>
      <c r="H1" s="2"/>
      <c r="I1" s="2"/>
      <c r="J1" s="2"/>
      <c r="K1" s="2"/>
      <c r="L1" s="2"/>
      <c r="M1" s="2"/>
      <c r="N1" s="2"/>
      <c r="O1" s="2"/>
      <c r="P1" s="2"/>
      <c r="Q1" s="2"/>
      <c r="R1" s="2"/>
      <c r="S1" s="2"/>
      <c r="T1" s="2"/>
      <c r="U1" s="2"/>
      <c r="V1" s="1241" t="s">
        <v>344</v>
      </c>
      <c r="W1" s="1241"/>
      <c r="X1" s="1241"/>
      <c r="Y1" s="1241"/>
      <c r="Z1" s="1241"/>
      <c r="AA1" s="1241"/>
      <c r="AC1" s="115" t="s">
        <v>590</v>
      </c>
      <c r="AD1" s="115"/>
      <c r="AE1" s="115"/>
      <c r="AF1" s="115"/>
      <c r="AG1" s="115"/>
      <c r="AH1" s="115"/>
      <c r="AI1" s="115"/>
      <c r="AJ1" s="115"/>
      <c r="AK1" s="115"/>
      <c r="AL1" s="115"/>
      <c r="BB1" s="115" t="s">
        <v>590</v>
      </c>
      <c r="BC1" s="115"/>
      <c r="BD1" s="115"/>
      <c r="BE1" s="115"/>
      <c r="BF1" s="115"/>
      <c r="BG1" s="115"/>
      <c r="BH1" s="115"/>
      <c r="BI1" s="115"/>
      <c r="BJ1" s="115"/>
      <c r="BK1" s="115"/>
    </row>
    <row r="2" spans="1:63">
      <c r="AC2" s="115"/>
      <c r="AD2" s="115"/>
      <c r="AE2" s="115"/>
      <c r="AF2" s="115"/>
      <c r="AG2" s="115"/>
      <c r="AH2" s="115"/>
      <c r="AI2" s="115"/>
      <c r="AJ2" s="115"/>
      <c r="AK2" s="115"/>
      <c r="AL2" s="115"/>
      <c r="BB2" s="115"/>
      <c r="BC2" s="115"/>
      <c r="BD2" s="115"/>
      <c r="BE2" s="115"/>
      <c r="BF2" s="115"/>
      <c r="BG2" s="115"/>
      <c r="BH2" s="115"/>
      <c r="BI2" s="115"/>
      <c r="BJ2" s="115"/>
      <c r="BK2" s="115"/>
    </row>
    <row r="3" spans="1:63">
      <c r="AC3" s="115" t="s">
        <v>131</v>
      </c>
      <c r="AD3" s="115"/>
      <c r="AE3" s="115"/>
      <c r="AF3" s="115"/>
      <c r="AG3" s="115"/>
      <c r="AH3" s="115" t="s">
        <v>588</v>
      </c>
      <c r="AI3" s="115"/>
      <c r="AJ3" s="115"/>
      <c r="AK3" s="115"/>
      <c r="AL3" s="115"/>
      <c r="AN3" s="115" t="s">
        <v>728</v>
      </c>
      <c r="BB3" s="115" t="s">
        <v>131</v>
      </c>
      <c r="BC3" s="115"/>
      <c r="BD3" s="115"/>
      <c r="BE3" s="115"/>
      <c r="BF3" s="115"/>
      <c r="BG3" s="115" t="s">
        <v>588</v>
      </c>
      <c r="BH3" s="115"/>
      <c r="BI3" s="115"/>
      <c r="BJ3" s="115"/>
      <c r="BK3" s="115"/>
    </row>
    <row r="4" spans="1:63" ht="12.75" thickBot="1">
      <c r="AC4" s="115"/>
      <c r="AD4" s="115"/>
      <c r="AE4" s="115"/>
      <c r="AF4" s="115"/>
      <c r="AG4" s="115"/>
      <c r="AH4" s="115"/>
      <c r="AI4" s="115"/>
      <c r="AJ4" s="115"/>
      <c r="AK4" s="115"/>
      <c r="AL4" s="115"/>
      <c r="AN4" s="115" t="str">
        <f>CONCATENATE("就業規則の有無について、「あり」と回答したのは全体で",TEXT(AD6,"0.0％"),"と前回の",TEXT(AX5,"0.0％"),IF(AD6&gt;AX5,"を上回った。","を下回った。"))</f>
        <v>就業規則の有無について、「あり」と回答したのは全体で89.2%と前回の86.9%を上回った。</v>
      </c>
      <c r="AX4" s="1044" t="s">
        <v>779</v>
      </c>
      <c r="BB4" s="115"/>
      <c r="BC4" s="115"/>
      <c r="BD4" s="115"/>
      <c r="BE4" s="115"/>
      <c r="BF4" s="115"/>
      <c r="BG4" s="115"/>
      <c r="BH4" s="115"/>
      <c r="BI4" s="115"/>
      <c r="BJ4" s="115"/>
      <c r="BK4" s="115"/>
    </row>
    <row r="5" spans="1:63" ht="12.75" customHeight="1" thickBot="1">
      <c r="B5" s="1232" t="s">
        <v>928</v>
      </c>
      <c r="C5" s="1232"/>
      <c r="D5" s="1232"/>
      <c r="E5" s="1232"/>
      <c r="F5" s="1232"/>
      <c r="G5" s="1232"/>
      <c r="H5" s="1232"/>
      <c r="I5" s="1232"/>
      <c r="J5" s="1232"/>
      <c r="K5" s="1232"/>
      <c r="L5" s="1232"/>
      <c r="M5" s="1232"/>
      <c r="O5" s="5"/>
      <c r="P5" s="6"/>
      <c r="Q5" s="6"/>
      <c r="R5" s="6"/>
      <c r="S5" s="6"/>
      <c r="T5" s="6"/>
      <c r="U5" s="6"/>
      <c r="V5" s="6"/>
      <c r="W5" s="6"/>
      <c r="X5" s="6"/>
      <c r="Y5" s="6"/>
      <c r="Z5" s="6"/>
      <c r="AA5" s="7"/>
      <c r="AC5" s="611"/>
      <c r="AD5" s="610" t="s">
        <v>68</v>
      </c>
      <c r="AE5" s="610" t="s">
        <v>69</v>
      </c>
      <c r="AF5" s="611" t="s">
        <v>74</v>
      </c>
      <c r="AG5" s="115"/>
      <c r="AH5" s="610" t="s">
        <v>645</v>
      </c>
      <c r="AI5" s="623" t="s">
        <v>68</v>
      </c>
      <c r="AJ5" s="623" t="s">
        <v>69</v>
      </c>
      <c r="AK5" s="623" t="s">
        <v>74</v>
      </c>
      <c r="AL5" s="610" t="s">
        <v>150</v>
      </c>
      <c r="AM5" s="630"/>
      <c r="AN5" s="115" t="s">
        <v>729</v>
      </c>
      <c r="AP5" s="1044" t="s">
        <v>762</v>
      </c>
      <c r="AQ5" s="1044" t="s">
        <v>763</v>
      </c>
      <c r="AR5" s="1044" t="s">
        <v>764</v>
      </c>
      <c r="AX5" s="800">
        <v>0.86899999999999999</v>
      </c>
      <c r="AZ5" s="929"/>
      <c r="BB5" s="177"/>
      <c r="BC5" s="600" t="s">
        <v>68</v>
      </c>
      <c r="BD5" s="394" t="s">
        <v>69</v>
      </c>
      <c r="BE5" s="395" t="s">
        <v>74</v>
      </c>
      <c r="BF5" s="115"/>
      <c r="BG5" s="207" t="s">
        <v>645</v>
      </c>
      <c r="BH5" s="307" t="s">
        <v>68</v>
      </c>
      <c r="BI5" s="350" t="s">
        <v>69</v>
      </c>
      <c r="BJ5" s="309" t="s">
        <v>74</v>
      </c>
      <c r="BK5" s="122" t="s">
        <v>150</v>
      </c>
    </row>
    <row r="6" spans="1:63" ht="12.75" thickBot="1">
      <c r="B6" s="1232"/>
      <c r="C6" s="1232"/>
      <c r="D6" s="1232"/>
      <c r="E6" s="1232"/>
      <c r="F6" s="1232"/>
      <c r="G6" s="1232"/>
      <c r="H6" s="1232"/>
      <c r="I6" s="1232"/>
      <c r="J6" s="1232"/>
      <c r="K6" s="1232"/>
      <c r="L6" s="1232"/>
      <c r="M6" s="1232"/>
      <c r="O6" s="8"/>
      <c r="P6" s="9"/>
      <c r="Q6" s="9"/>
      <c r="R6" s="9"/>
      <c r="S6" s="9"/>
      <c r="T6" s="9"/>
      <c r="U6" s="9"/>
      <c r="V6" s="9"/>
      <c r="W6" s="9"/>
      <c r="X6" s="9"/>
      <c r="Y6" s="9"/>
      <c r="Z6" s="9"/>
      <c r="AA6" s="10"/>
      <c r="AC6" s="610" t="s">
        <v>160</v>
      </c>
      <c r="AD6" s="983">
        <f>BC6</f>
        <v>0.892018779342723</v>
      </c>
      <c r="AE6" s="780">
        <f>BD6</f>
        <v>8.4507042253521125E-2</v>
      </c>
      <c r="AF6" s="780">
        <f>BE6</f>
        <v>2.3474178403755867E-2</v>
      </c>
      <c r="AG6" s="115"/>
      <c r="AH6" s="610" t="s">
        <v>150</v>
      </c>
      <c r="AI6" s="807">
        <f>BH6</f>
        <v>1140</v>
      </c>
      <c r="AJ6" s="807">
        <f>BI6</f>
        <v>108</v>
      </c>
      <c r="AK6" s="807">
        <f>BJ6</f>
        <v>30</v>
      </c>
      <c r="AL6" s="807">
        <f>BK6</f>
        <v>1278</v>
      </c>
      <c r="AM6" s="630"/>
      <c r="AN6" s="115" t="s">
        <v>807</v>
      </c>
      <c r="AP6" s="1044" t="s">
        <v>744</v>
      </c>
      <c r="AQ6" s="1044"/>
      <c r="AR6" s="1044"/>
      <c r="AS6" s="115" t="s">
        <v>806</v>
      </c>
      <c r="AZ6" s="87"/>
      <c r="BB6" s="112" t="s">
        <v>160</v>
      </c>
      <c r="BC6" s="243">
        <f>+BH6/$BK6</f>
        <v>0.892018779342723</v>
      </c>
      <c r="BD6" s="202">
        <f>+BI6/$BK6</f>
        <v>8.4507042253521125E-2</v>
      </c>
      <c r="BE6" s="244">
        <f>+BJ6/$BK6</f>
        <v>2.3474178403755867E-2</v>
      </c>
      <c r="BF6" s="115"/>
      <c r="BG6" s="111" t="s">
        <v>150</v>
      </c>
      <c r="BH6" s="324">
        <f>+集計･資料!CW32</f>
        <v>1140</v>
      </c>
      <c r="BI6" s="325">
        <f>+集計･資料!CX32</f>
        <v>108</v>
      </c>
      <c r="BJ6" s="344">
        <f>+集計･資料!CY32</f>
        <v>30</v>
      </c>
      <c r="BK6" s="601">
        <f>+BK24</f>
        <v>1278</v>
      </c>
    </row>
    <row r="7" spans="1:63">
      <c r="B7" s="1232"/>
      <c r="C7" s="1232"/>
      <c r="D7" s="1232"/>
      <c r="E7" s="1232"/>
      <c r="F7" s="1232"/>
      <c r="G7" s="1232"/>
      <c r="H7" s="1232"/>
      <c r="I7" s="1232"/>
      <c r="J7" s="1232"/>
      <c r="K7" s="1232"/>
      <c r="L7" s="1232"/>
      <c r="M7" s="1232"/>
      <c r="O7" s="8"/>
      <c r="P7" s="9"/>
      <c r="Q7" s="9"/>
      <c r="R7" s="9"/>
      <c r="S7" s="9"/>
      <c r="T7" s="9"/>
      <c r="U7" s="9"/>
      <c r="V7" s="9"/>
      <c r="W7" s="9"/>
      <c r="X7" s="9"/>
      <c r="Y7" s="9"/>
      <c r="Z7" s="9"/>
      <c r="AA7" s="10"/>
      <c r="AC7" s="115"/>
      <c r="AD7" s="115"/>
      <c r="AE7" s="115"/>
      <c r="AF7" s="115"/>
      <c r="AG7" s="115"/>
      <c r="AH7" s="115"/>
      <c r="AI7" s="115"/>
      <c r="AJ7" s="115"/>
      <c r="AK7" s="115"/>
      <c r="AL7" s="115"/>
      <c r="AM7" s="237"/>
      <c r="AN7" s="115" t="str">
        <f>CONCATENATE(AN6,AP6,AQ6,AR6,AS6)</f>
        <v>概ねどの業種も全体的に高い割合を示しているが、「飲食店・宿泊業」は他業種に比べ低い割合を示した。</v>
      </c>
      <c r="BB7" s="115"/>
      <c r="BC7" s="115"/>
      <c r="BD7" s="115"/>
      <c r="BE7" s="115"/>
      <c r="BF7" s="115"/>
      <c r="BG7" s="115"/>
      <c r="BH7" s="115"/>
      <c r="BI7" s="115"/>
      <c r="BJ7" s="115"/>
      <c r="BK7" s="115"/>
    </row>
    <row r="8" spans="1:63">
      <c r="B8" s="1232"/>
      <c r="C8" s="1232"/>
      <c r="D8" s="1232"/>
      <c r="E8" s="1232"/>
      <c r="F8" s="1232"/>
      <c r="G8" s="1232"/>
      <c r="H8" s="1232"/>
      <c r="I8" s="1232"/>
      <c r="J8" s="1232"/>
      <c r="K8" s="1232"/>
      <c r="L8" s="1232"/>
      <c r="M8" s="1232"/>
      <c r="O8" s="8"/>
      <c r="P8" s="9"/>
      <c r="Q8" s="9"/>
      <c r="R8" s="9"/>
      <c r="S8" s="9"/>
      <c r="T8" s="9"/>
      <c r="U8" s="9"/>
      <c r="V8" s="9"/>
      <c r="W8" s="9"/>
      <c r="X8" s="9"/>
      <c r="Y8" s="9"/>
      <c r="Z8" s="9"/>
      <c r="AA8" s="10"/>
      <c r="AC8" s="115" t="s">
        <v>132</v>
      </c>
      <c r="AD8" s="115"/>
      <c r="AE8" s="115"/>
      <c r="AF8" s="115"/>
      <c r="AG8" s="115"/>
      <c r="AH8" s="115" t="s">
        <v>589</v>
      </c>
      <c r="AI8" s="115"/>
      <c r="AJ8" s="115"/>
      <c r="AK8" s="115"/>
      <c r="AL8" s="115"/>
      <c r="AN8" s="115" t="s">
        <v>730</v>
      </c>
      <c r="BB8" s="115" t="s">
        <v>132</v>
      </c>
      <c r="BC8" s="115"/>
      <c r="BD8" s="115"/>
      <c r="BE8" s="115"/>
      <c r="BF8" s="115"/>
      <c r="BG8" s="115" t="s">
        <v>589</v>
      </c>
      <c r="BH8" s="115"/>
      <c r="BI8" s="115"/>
      <c r="BJ8" s="115"/>
      <c r="BK8" s="115"/>
    </row>
    <row r="9" spans="1:63" ht="12.75" thickBot="1">
      <c r="B9" s="1232"/>
      <c r="C9" s="1232"/>
      <c r="D9" s="1232"/>
      <c r="E9" s="1232"/>
      <c r="F9" s="1232"/>
      <c r="G9" s="1232"/>
      <c r="H9" s="1232"/>
      <c r="I9" s="1232"/>
      <c r="J9" s="1232"/>
      <c r="K9" s="1232"/>
      <c r="L9" s="1232"/>
      <c r="M9" s="1232"/>
      <c r="O9" s="8"/>
      <c r="P9" s="9"/>
      <c r="Q9" s="9"/>
      <c r="R9" s="9"/>
      <c r="S9" s="9"/>
      <c r="T9" s="9"/>
      <c r="U9" s="9"/>
      <c r="V9" s="9"/>
      <c r="W9" s="9"/>
      <c r="X9" s="9"/>
      <c r="Y9" s="9"/>
      <c r="Z9" s="9"/>
      <c r="AA9" s="10"/>
      <c r="AC9" s="115"/>
      <c r="AD9" s="115"/>
      <c r="AE9" s="115"/>
      <c r="AF9" s="115"/>
      <c r="AG9" s="115"/>
      <c r="AH9" s="115"/>
      <c r="AI9" s="115"/>
      <c r="AJ9" s="115"/>
      <c r="AK9" s="115"/>
      <c r="AL9" s="115"/>
      <c r="AN9" s="115" t="s">
        <v>908</v>
      </c>
      <c r="BB9" s="115"/>
      <c r="BC9" s="115"/>
      <c r="BD9" s="115"/>
      <c r="BE9" s="115"/>
      <c r="BF9" s="115"/>
      <c r="BG9" s="115"/>
      <c r="BH9" s="115"/>
      <c r="BI9" s="115"/>
      <c r="BJ9" s="115"/>
      <c r="BK9" s="115"/>
    </row>
    <row r="10" spans="1:63" ht="12.75" thickBot="1">
      <c r="B10" s="1232"/>
      <c r="C10" s="1232"/>
      <c r="D10" s="1232"/>
      <c r="E10" s="1232"/>
      <c r="F10" s="1232"/>
      <c r="G10" s="1232"/>
      <c r="H10" s="1232"/>
      <c r="I10" s="1232"/>
      <c r="J10" s="1232"/>
      <c r="K10" s="1232"/>
      <c r="L10" s="1232"/>
      <c r="M10" s="1232"/>
      <c r="O10" s="8"/>
      <c r="P10" s="9"/>
      <c r="Q10" s="9"/>
      <c r="R10" s="9"/>
      <c r="S10" s="9"/>
      <c r="T10" s="9"/>
      <c r="U10" s="9"/>
      <c r="V10" s="9"/>
      <c r="W10" s="9"/>
      <c r="X10" s="9"/>
      <c r="Y10" s="9"/>
      <c r="Z10" s="9"/>
      <c r="AA10" s="10"/>
      <c r="AC10" s="610" t="s">
        <v>645</v>
      </c>
      <c r="AD10" s="623" t="s">
        <v>112</v>
      </c>
      <c r="AE10" s="623" t="s">
        <v>69</v>
      </c>
      <c r="AF10" s="613" t="s">
        <v>74</v>
      </c>
      <c r="AG10" s="266"/>
      <c r="AH10" s="610" t="s">
        <v>645</v>
      </c>
      <c r="AI10" s="623" t="s">
        <v>68</v>
      </c>
      <c r="AJ10" s="623" t="s">
        <v>69</v>
      </c>
      <c r="AK10" s="623" t="s">
        <v>74</v>
      </c>
      <c r="AL10" s="610" t="s">
        <v>150</v>
      </c>
      <c r="AZ10" s="929"/>
      <c r="BB10" s="207" t="s">
        <v>645</v>
      </c>
      <c r="BC10" s="272" t="s">
        <v>68</v>
      </c>
      <c r="BD10" s="602" t="s">
        <v>69</v>
      </c>
      <c r="BE10" s="273" t="s">
        <v>74</v>
      </c>
      <c r="BF10" s="266"/>
      <c r="BG10" s="207" t="s">
        <v>645</v>
      </c>
      <c r="BH10" s="307" t="s">
        <v>68</v>
      </c>
      <c r="BI10" s="350" t="s">
        <v>69</v>
      </c>
      <c r="BJ10" s="309" t="s">
        <v>74</v>
      </c>
      <c r="BK10" s="122" t="s">
        <v>150</v>
      </c>
    </row>
    <row r="11" spans="1:63">
      <c r="B11" s="1232"/>
      <c r="C11" s="1232"/>
      <c r="D11" s="1232"/>
      <c r="E11" s="1232"/>
      <c r="F11" s="1232"/>
      <c r="G11" s="1232"/>
      <c r="H11" s="1232"/>
      <c r="I11" s="1232"/>
      <c r="J11" s="1232"/>
      <c r="K11" s="1232"/>
      <c r="L11" s="1232"/>
      <c r="M11" s="1232"/>
      <c r="O11" s="8"/>
      <c r="P11" s="9"/>
      <c r="Q11" s="9"/>
      <c r="R11" s="9"/>
      <c r="S11" s="9"/>
      <c r="T11" s="9"/>
      <c r="U11" s="9"/>
      <c r="V11" s="9"/>
      <c r="W11" s="9"/>
      <c r="X11" s="9"/>
      <c r="Y11" s="9"/>
      <c r="Z11" s="9"/>
      <c r="AA11" s="10"/>
      <c r="AC11" s="611" t="s">
        <v>424</v>
      </c>
      <c r="AD11" s="799">
        <f>BC23</f>
        <v>0.90295358649789026</v>
      </c>
      <c r="AE11" s="780">
        <f>BD23</f>
        <v>8.8607594936708861E-2</v>
      </c>
      <c r="AF11" s="780">
        <f>BE23</f>
        <v>8.4388185654008432E-3</v>
      </c>
      <c r="AG11" s="266"/>
      <c r="AH11" s="611" t="s">
        <v>424</v>
      </c>
      <c r="AI11" s="807">
        <f>BH23</f>
        <v>214</v>
      </c>
      <c r="AJ11" s="807">
        <f>BI23</f>
        <v>21</v>
      </c>
      <c r="AK11" s="807">
        <f>BJ23</f>
        <v>2</v>
      </c>
      <c r="AL11" s="807">
        <f>BK23</f>
        <v>237</v>
      </c>
      <c r="AM11" s="630"/>
      <c r="AN11" s="1039" t="s">
        <v>768</v>
      </c>
      <c r="AO11" s="1038"/>
      <c r="AP11" s="1038"/>
      <c r="AQ11" s="1038"/>
      <c r="AR11" s="1038"/>
      <c r="AS11" s="1038"/>
      <c r="AT11" s="1038"/>
      <c r="AU11" s="1038"/>
      <c r="AV11" s="1038"/>
      <c r="AW11" s="1038"/>
      <c r="AX11" s="1038"/>
      <c r="AY11" s="1038"/>
      <c r="AZ11" s="806"/>
      <c r="BB11" s="216" t="s">
        <v>151</v>
      </c>
      <c r="BC11" s="132" t="e">
        <f t="shared" ref="BC11:BC23" si="0">+BH11/$BK11</f>
        <v>#DIV/0!</v>
      </c>
      <c r="BD11" s="140" t="e">
        <f t="shared" ref="BD11:BD23" si="1">+BI11/$BK11</f>
        <v>#DIV/0!</v>
      </c>
      <c r="BE11" s="134" t="e">
        <f t="shared" ref="BE11:BE23" si="2">+BJ11/$BK11</f>
        <v>#DIV/0!</v>
      </c>
      <c r="BF11" s="266"/>
      <c r="BG11" s="216" t="s">
        <v>151</v>
      </c>
      <c r="BH11" s="312">
        <f>+集計･資料!CW6</f>
        <v>0</v>
      </c>
      <c r="BI11" s="313">
        <f>+集計･資料!CX6</f>
        <v>0</v>
      </c>
      <c r="BJ11" s="341">
        <f>+集計･資料!CY6</f>
        <v>0</v>
      </c>
      <c r="BK11" s="380">
        <f>+SUM(BH11:BJ11)</f>
        <v>0</v>
      </c>
    </row>
    <row r="12" spans="1:63">
      <c r="B12" s="1232"/>
      <c r="C12" s="1232"/>
      <c r="D12" s="1232"/>
      <c r="E12" s="1232"/>
      <c r="F12" s="1232"/>
      <c r="G12" s="1232"/>
      <c r="H12" s="1232"/>
      <c r="I12" s="1232"/>
      <c r="J12" s="1232"/>
      <c r="K12" s="1232"/>
      <c r="L12" s="1232"/>
      <c r="M12" s="1232"/>
      <c r="O12" s="8"/>
      <c r="P12" s="9"/>
      <c r="Q12" s="9"/>
      <c r="R12" s="9"/>
      <c r="S12" s="9"/>
      <c r="T12" s="9"/>
      <c r="U12" s="9"/>
      <c r="V12" s="9"/>
      <c r="W12" s="9"/>
      <c r="X12" s="9"/>
      <c r="Y12" s="9"/>
      <c r="Z12" s="9"/>
      <c r="AA12" s="10"/>
      <c r="AC12" s="784" t="s">
        <v>425</v>
      </c>
      <c r="AD12" s="799">
        <f>BC22</f>
        <v>0.91052631578947374</v>
      </c>
      <c r="AE12" s="780">
        <f>BD22</f>
        <v>6.8421052631578952E-2</v>
      </c>
      <c r="AF12" s="780">
        <f>BE22</f>
        <v>2.1052631578947368E-2</v>
      </c>
      <c r="AG12" s="266"/>
      <c r="AH12" s="784" t="s">
        <v>425</v>
      </c>
      <c r="AI12" s="807">
        <f>BH22</f>
        <v>173</v>
      </c>
      <c r="AJ12" s="807">
        <f>BI22</f>
        <v>13</v>
      </c>
      <c r="AK12" s="807">
        <f>BJ22</f>
        <v>4</v>
      </c>
      <c r="AL12" s="807">
        <f>BK22</f>
        <v>190</v>
      </c>
      <c r="AM12" s="630"/>
      <c r="AN12" s="1232" t="str">
        <f>CONCATENATE("　",AN4,CHAR(10),"　",AN7,,CHAR(10),"　",AN9)</f>
        <v>　就業規則の有無について、「あり」と回答したのは全体で89.2%と前回の86.9%を上回った。
　概ねどの業種も全体的に高い割合を示しているが、「飲食店・宿泊業」は他業種に比べ低い割合を示した。
　規模別では、「30～99人」規模で高い割合を示している。</v>
      </c>
      <c r="AO12" s="1232"/>
      <c r="AP12" s="1232"/>
      <c r="AQ12" s="1232"/>
      <c r="AR12" s="1232"/>
      <c r="AS12" s="1232"/>
      <c r="AT12" s="1232"/>
      <c r="AU12" s="1232"/>
      <c r="AV12" s="1232"/>
      <c r="AW12" s="1232"/>
      <c r="AX12" s="1232"/>
      <c r="AY12" s="1232"/>
      <c r="AZ12" s="806"/>
      <c r="BB12" s="67" t="s">
        <v>630</v>
      </c>
      <c r="BC12" s="143">
        <f t="shared" si="0"/>
        <v>0.88095238095238093</v>
      </c>
      <c r="BD12" s="144">
        <f t="shared" si="1"/>
        <v>7.9365079365079361E-2</v>
      </c>
      <c r="BE12" s="145">
        <f t="shared" si="2"/>
        <v>3.968253968253968E-2</v>
      </c>
      <c r="BF12" s="266"/>
      <c r="BG12" s="67" t="s">
        <v>630</v>
      </c>
      <c r="BH12" s="312">
        <f>+集計･資料!CW8</f>
        <v>111</v>
      </c>
      <c r="BI12" s="313">
        <f>+集計･資料!CX8</f>
        <v>10</v>
      </c>
      <c r="BJ12" s="341">
        <f>+集計･資料!CY8</f>
        <v>5</v>
      </c>
      <c r="BK12" s="385">
        <f t="shared" ref="BK12:BK24" si="3">+SUM(BH12:BJ12)</f>
        <v>126</v>
      </c>
    </row>
    <row r="13" spans="1:63" ht="12" customHeight="1">
      <c r="B13" s="1232"/>
      <c r="C13" s="1232"/>
      <c r="D13" s="1232"/>
      <c r="E13" s="1232"/>
      <c r="F13" s="1232"/>
      <c r="G13" s="1232"/>
      <c r="H13" s="1232"/>
      <c r="I13" s="1232"/>
      <c r="J13" s="1232"/>
      <c r="K13" s="1232"/>
      <c r="L13" s="1232"/>
      <c r="M13" s="1232"/>
      <c r="O13" s="8"/>
      <c r="P13" s="9"/>
      <c r="Q13" s="9"/>
      <c r="R13" s="9"/>
      <c r="S13" s="9"/>
      <c r="T13" s="9"/>
      <c r="U13" s="9"/>
      <c r="V13" s="9"/>
      <c r="W13" s="9"/>
      <c r="X13" s="9"/>
      <c r="Y13" s="9"/>
      <c r="Z13" s="9"/>
      <c r="AA13" s="10"/>
      <c r="AC13" s="611" t="s">
        <v>426</v>
      </c>
      <c r="AD13" s="799">
        <f>BC21</f>
        <v>1</v>
      </c>
      <c r="AE13" s="780">
        <f>BD21</f>
        <v>0</v>
      </c>
      <c r="AF13" s="780">
        <f>BE21</f>
        <v>0</v>
      </c>
      <c r="AG13" s="266"/>
      <c r="AH13" s="611" t="s">
        <v>426</v>
      </c>
      <c r="AI13" s="807">
        <f>BH21</f>
        <v>13</v>
      </c>
      <c r="AJ13" s="807">
        <f>BI21</f>
        <v>0</v>
      </c>
      <c r="AK13" s="807">
        <f>BJ21</f>
        <v>0</v>
      </c>
      <c r="AL13" s="807">
        <f>BK21</f>
        <v>13</v>
      </c>
      <c r="AM13" s="237"/>
      <c r="AN13" s="1232"/>
      <c r="AO13" s="1232"/>
      <c r="AP13" s="1232"/>
      <c r="AQ13" s="1232"/>
      <c r="AR13" s="1232"/>
      <c r="AS13" s="1232"/>
      <c r="AT13" s="1232"/>
      <c r="AU13" s="1232"/>
      <c r="AV13" s="1232"/>
      <c r="AW13" s="1232"/>
      <c r="AX13" s="1232"/>
      <c r="AY13" s="1232"/>
      <c r="AZ13" s="806"/>
      <c r="BB13" s="67" t="s">
        <v>631</v>
      </c>
      <c r="BC13" s="143">
        <f t="shared" si="0"/>
        <v>0.8413793103448276</v>
      </c>
      <c r="BD13" s="144">
        <f t="shared" si="1"/>
        <v>0.1310344827586207</v>
      </c>
      <c r="BE13" s="145">
        <f t="shared" si="2"/>
        <v>2.7586206896551724E-2</v>
      </c>
      <c r="BF13" s="266"/>
      <c r="BG13" s="67" t="s">
        <v>631</v>
      </c>
      <c r="BH13" s="312">
        <f>+集計･資料!CW10</f>
        <v>122</v>
      </c>
      <c r="BI13" s="313">
        <f>+集計･資料!CX10</f>
        <v>19</v>
      </c>
      <c r="BJ13" s="341">
        <f>+集計･資料!CY10</f>
        <v>4</v>
      </c>
      <c r="BK13" s="385">
        <f t="shared" si="3"/>
        <v>145</v>
      </c>
    </row>
    <row r="14" spans="1:63" ht="12" customHeight="1">
      <c r="B14" s="1232"/>
      <c r="C14" s="1232"/>
      <c r="D14" s="1232"/>
      <c r="E14" s="1232"/>
      <c r="F14" s="1232"/>
      <c r="G14" s="1232"/>
      <c r="H14" s="1232"/>
      <c r="I14" s="1232"/>
      <c r="J14" s="1232"/>
      <c r="K14" s="1232"/>
      <c r="L14" s="1232"/>
      <c r="M14" s="1232"/>
      <c r="O14" s="8"/>
      <c r="P14" s="9"/>
      <c r="Q14" s="9"/>
      <c r="R14" s="9"/>
      <c r="S14" s="9"/>
      <c r="T14" s="9"/>
      <c r="U14" s="9"/>
      <c r="V14" s="9"/>
      <c r="W14" s="9"/>
      <c r="X14" s="9"/>
      <c r="Y14" s="9"/>
      <c r="Z14" s="9"/>
      <c r="AA14" s="10"/>
      <c r="AC14" s="784" t="s">
        <v>427</v>
      </c>
      <c r="AD14" s="799">
        <f>BC20</f>
        <v>0.96153846153846156</v>
      </c>
      <c r="AE14" s="780">
        <f>BD20</f>
        <v>3.8461538461538464E-2</v>
      </c>
      <c r="AF14" s="780">
        <f>BE20</f>
        <v>0</v>
      </c>
      <c r="AG14" s="266"/>
      <c r="AH14" s="784" t="s">
        <v>427</v>
      </c>
      <c r="AI14" s="807">
        <f>BH20</f>
        <v>25</v>
      </c>
      <c r="AJ14" s="807">
        <f>BI20</f>
        <v>1</v>
      </c>
      <c r="AK14" s="807">
        <f>BJ20</f>
        <v>0</v>
      </c>
      <c r="AL14" s="807">
        <f>BK20</f>
        <v>26</v>
      </c>
      <c r="AM14" s="237"/>
      <c r="AN14" s="1232"/>
      <c r="AO14" s="1232"/>
      <c r="AP14" s="1232"/>
      <c r="AQ14" s="1232"/>
      <c r="AR14" s="1232"/>
      <c r="AS14" s="1232"/>
      <c r="AT14" s="1232"/>
      <c r="AU14" s="1232"/>
      <c r="AV14" s="1232"/>
      <c r="AW14" s="1232"/>
      <c r="AX14" s="1232"/>
      <c r="AY14" s="1232"/>
      <c r="AZ14" s="806"/>
      <c r="BB14" s="67" t="s">
        <v>629</v>
      </c>
      <c r="BC14" s="143">
        <f t="shared" si="0"/>
        <v>0.90476190476190477</v>
      </c>
      <c r="BD14" s="144">
        <f t="shared" si="1"/>
        <v>7.1428571428571425E-2</v>
      </c>
      <c r="BE14" s="145">
        <f t="shared" si="2"/>
        <v>2.3809523809523808E-2</v>
      </c>
      <c r="BF14" s="266"/>
      <c r="BG14" s="67" t="s">
        <v>629</v>
      </c>
      <c r="BH14" s="312">
        <f>+集計･資料!CW12</f>
        <v>38</v>
      </c>
      <c r="BI14" s="313">
        <f>+集計･資料!CX12</f>
        <v>3</v>
      </c>
      <c r="BJ14" s="341">
        <f>+集計･資料!CY12</f>
        <v>1</v>
      </c>
      <c r="BK14" s="385">
        <f t="shared" si="3"/>
        <v>42</v>
      </c>
    </row>
    <row r="15" spans="1:63" ht="12" customHeight="1">
      <c r="B15" s="1232"/>
      <c r="C15" s="1232"/>
      <c r="D15" s="1232"/>
      <c r="E15" s="1232"/>
      <c r="F15" s="1232"/>
      <c r="G15" s="1232"/>
      <c r="H15" s="1232"/>
      <c r="I15" s="1232"/>
      <c r="J15" s="1232"/>
      <c r="K15" s="1232"/>
      <c r="L15" s="1232"/>
      <c r="M15" s="1232"/>
      <c r="O15" s="8"/>
      <c r="P15" s="9"/>
      <c r="Q15" s="9"/>
      <c r="R15" s="9"/>
      <c r="S15" s="9"/>
      <c r="T15" s="9"/>
      <c r="U15" s="9"/>
      <c r="V15" s="9"/>
      <c r="W15" s="9"/>
      <c r="X15" s="9"/>
      <c r="Y15" s="9"/>
      <c r="Z15" s="9"/>
      <c r="AA15" s="10"/>
      <c r="AC15" s="611" t="s">
        <v>428</v>
      </c>
      <c r="AD15" s="799">
        <f>BC19</f>
        <v>0.88796680497925307</v>
      </c>
      <c r="AE15" s="780">
        <f>BD19</f>
        <v>7.4688796680497924E-2</v>
      </c>
      <c r="AF15" s="780">
        <f>BE19</f>
        <v>3.7344398340248962E-2</v>
      </c>
      <c r="AG15" s="266"/>
      <c r="AH15" s="611" t="s">
        <v>428</v>
      </c>
      <c r="AI15" s="807">
        <f>BH19</f>
        <v>214</v>
      </c>
      <c r="AJ15" s="807">
        <f>BI19</f>
        <v>18</v>
      </c>
      <c r="AK15" s="807">
        <f>BJ19</f>
        <v>9</v>
      </c>
      <c r="AL15" s="807">
        <f>BK19</f>
        <v>241</v>
      </c>
      <c r="AM15" s="237"/>
      <c r="AN15" s="1232"/>
      <c r="AO15" s="1232"/>
      <c r="AP15" s="1232"/>
      <c r="AQ15" s="1232"/>
      <c r="AR15" s="1232"/>
      <c r="AS15" s="1232"/>
      <c r="AT15" s="1232"/>
      <c r="AU15" s="1232"/>
      <c r="AV15" s="1232"/>
      <c r="AW15" s="1232"/>
      <c r="AX15" s="1232"/>
      <c r="AY15" s="1232"/>
      <c r="AZ15" s="806"/>
      <c r="BB15" s="67" t="s">
        <v>628</v>
      </c>
      <c r="BC15" s="143">
        <f t="shared" si="0"/>
        <v>0.93370165745856348</v>
      </c>
      <c r="BD15" s="144">
        <f t="shared" si="1"/>
        <v>4.9723756906077346E-2</v>
      </c>
      <c r="BE15" s="145">
        <f t="shared" si="2"/>
        <v>1.6574585635359115E-2</v>
      </c>
      <c r="BF15" s="266"/>
      <c r="BG15" s="67" t="s">
        <v>628</v>
      </c>
      <c r="BH15" s="312">
        <f>+集計･資料!CW14</f>
        <v>169</v>
      </c>
      <c r="BI15" s="313">
        <f>+集計･資料!CX14</f>
        <v>9</v>
      </c>
      <c r="BJ15" s="341">
        <f>+集計･資料!CY14</f>
        <v>3</v>
      </c>
      <c r="BK15" s="385">
        <f t="shared" si="3"/>
        <v>181</v>
      </c>
    </row>
    <row r="16" spans="1:63">
      <c r="B16" s="1232"/>
      <c r="C16" s="1232"/>
      <c r="D16" s="1232"/>
      <c r="E16" s="1232"/>
      <c r="F16" s="1232"/>
      <c r="G16" s="1232"/>
      <c r="H16" s="1232"/>
      <c r="I16" s="1232"/>
      <c r="J16" s="1232"/>
      <c r="K16" s="1232"/>
      <c r="L16" s="1232"/>
      <c r="M16" s="1232"/>
      <c r="O16" s="8"/>
      <c r="P16" s="9"/>
      <c r="Q16" s="9"/>
      <c r="R16" s="9"/>
      <c r="S16" s="9"/>
      <c r="T16" s="9"/>
      <c r="U16" s="9"/>
      <c r="V16" s="9"/>
      <c r="W16" s="9"/>
      <c r="X16" s="9"/>
      <c r="Y16" s="9"/>
      <c r="Z16" s="9"/>
      <c r="AA16" s="10"/>
      <c r="AC16" s="784" t="s">
        <v>429</v>
      </c>
      <c r="AD16" s="799">
        <f>BC18</f>
        <v>0.95238095238095233</v>
      </c>
      <c r="AE16" s="780">
        <f>BD18</f>
        <v>4.7619047619047616E-2</v>
      </c>
      <c r="AF16" s="780">
        <f>BE18</f>
        <v>0</v>
      </c>
      <c r="AG16" s="266"/>
      <c r="AH16" s="784" t="s">
        <v>429</v>
      </c>
      <c r="AI16" s="807">
        <f>BH18</f>
        <v>20</v>
      </c>
      <c r="AJ16" s="807">
        <f>BI18</f>
        <v>1</v>
      </c>
      <c r="AK16" s="807">
        <f>BJ18</f>
        <v>0</v>
      </c>
      <c r="AL16" s="807">
        <f>BK18</f>
        <v>21</v>
      </c>
      <c r="AM16" s="237"/>
      <c r="AN16" s="1232"/>
      <c r="AO16" s="1232"/>
      <c r="AP16" s="1232"/>
      <c r="AQ16" s="1232"/>
      <c r="AR16" s="1232"/>
      <c r="AS16" s="1232"/>
      <c r="AT16" s="1232"/>
      <c r="AU16" s="1232"/>
      <c r="AV16" s="1232"/>
      <c r="AW16" s="1232"/>
      <c r="AX16" s="1232"/>
      <c r="AY16" s="1232"/>
      <c r="AZ16" s="806"/>
      <c r="BB16" s="67" t="s">
        <v>627</v>
      </c>
      <c r="BC16" s="143">
        <f t="shared" si="0"/>
        <v>0.7142857142857143</v>
      </c>
      <c r="BD16" s="144">
        <f t="shared" si="1"/>
        <v>0.22857142857142856</v>
      </c>
      <c r="BE16" s="145">
        <f t="shared" si="2"/>
        <v>5.7142857142857141E-2</v>
      </c>
      <c r="BF16" s="266"/>
      <c r="BG16" s="67" t="s">
        <v>627</v>
      </c>
      <c r="BH16" s="312">
        <f>+集計･資料!CW16</f>
        <v>25</v>
      </c>
      <c r="BI16" s="313">
        <f>+集計･資料!CX16</f>
        <v>8</v>
      </c>
      <c r="BJ16" s="341">
        <f>+集計･資料!CY16</f>
        <v>2</v>
      </c>
      <c r="BK16" s="385">
        <f t="shared" si="3"/>
        <v>35</v>
      </c>
    </row>
    <row r="17" spans="1:63">
      <c r="B17" s="1232"/>
      <c r="C17" s="1232"/>
      <c r="D17" s="1232"/>
      <c r="E17" s="1232"/>
      <c r="F17" s="1232"/>
      <c r="G17" s="1232"/>
      <c r="H17" s="1232"/>
      <c r="I17" s="1232"/>
      <c r="J17" s="1232"/>
      <c r="K17" s="1232"/>
      <c r="L17" s="1232"/>
      <c r="M17" s="1232"/>
      <c r="O17" s="11"/>
      <c r="P17" s="12"/>
      <c r="Q17" s="12"/>
      <c r="R17" s="12"/>
      <c r="S17" s="12"/>
      <c r="T17" s="12"/>
      <c r="U17" s="12"/>
      <c r="V17" s="12"/>
      <c r="W17" s="12"/>
      <c r="X17" s="12"/>
      <c r="Y17" s="12"/>
      <c r="Z17" s="12"/>
      <c r="AA17" s="13"/>
      <c r="AC17" s="611" t="s">
        <v>430</v>
      </c>
      <c r="AD17" s="799">
        <f>BC17</f>
        <v>0.76190476190476186</v>
      </c>
      <c r="AE17" s="780">
        <f>BD17</f>
        <v>0.23809523809523808</v>
      </c>
      <c r="AF17" s="780">
        <f>BE17</f>
        <v>0</v>
      </c>
      <c r="AG17" s="266"/>
      <c r="AH17" s="611" t="s">
        <v>430</v>
      </c>
      <c r="AI17" s="807">
        <f>BH17</f>
        <v>16</v>
      </c>
      <c r="AJ17" s="807">
        <f>BI17</f>
        <v>5</v>
      </c>
      <c r="AK17" s="807">
        <f>BJ17</f>
        <v>0</v>
      </c>
      <c r="AL17" s="807">
        <f>BK17</f>
        <v>21</v>
      </c>
      <c r="AM17" s="237"/>
      <c r="AN17" s="1232"/>
      <c r="AO17" s="1232"/>
      <c r="AP17" s="1232"/>
      <c r="AQ17" s="1232"/>
      <c r="AR17" s="1232"/>
      <c r="AS17" s="1232"/>
      <c r="AT17" s="1232"/>
      <c r="AU17" s="1232"/>
      <c r="AV17" s="1232"/>
      <c r="AW17" s="1232"/>
      <c r="AX17" s="1232"/>
      <c r="AY17" s="1232"/>
      <c r="AZ17" s="806"/>
      <c r="BB17" s="67" t="s">
        <v>632</v>
      </c>
      <c r="BC17" s="143">
        <f t="shared" si="0"/>
        <v>0.76190476190476186</v>
      </c>
      <c r="BD17" s="144">
        <f t="shared" si="1"/>
        <v>0.23809523809523808</v>
      </c>
      <c r="BE17" s="145">
        <f t="shared" si="2"/>
        <v>0</v>
      </c>
      <c r="BF17" s="266"/>
      <c r="BG17" s="67" t="s">
        <v>632</v>
      </c>
      <c r="BH17" s="312">
        <f>+集計･資料!CW18</f>
        <v>16</v>
      </c>
      <c r="BI17" s="313">
        <f>+集計･資料!CX18</f>
        <v>5</v>
      </c>
      <c r="BJ17" s="341">
        <f>+集計･資料!CY18</f>
        <v>0</v>
      </c>
      <c r="BK17" s="385">
        <f t="shared" si="3"/>
        <v>21</v>
      </c>
    </row>
    <row r="18" spans="1:63">
      <c r="AC18" s="784" t="s">
        <v>431</v>
      </c>
      <c r="AD18" s="799">
        <f>BC16</f>
        <v>0.7142857142857143</v>
      </c>
      <c r="AE18" s="780">
        <f>BD16</f>
        <v>0.22857142857142856</v>
      </c>
      <c r="AF18" s="780">
        <f>BE16</f>
        <v>5.7142857142857141E-2</v>
      </c>
      <c r="AG18" s="266"/>
      <c r="AH18" s="784" t="s">
        <v>431</v>
      </c>
      <c r="AI18" s="807">
        <f>BH16</f>
        <v>25</v>
      </c>
      <c r="AJ18" s="807">
        <f>BI16</f>
        <v>8</v>
      </c>
      <c r="AK18" s="807">
        <f>BJ16</f>
        <v>2</v>
      </c>
      <c r="AL18" s="807">
        <f>BK16</f>
        <v>35</v>
      </c>
      <c r="AM18" s="237"/>
      <c r="AN18" s="1232"/>
      <c r="AO18" s="1232"/>
      <c r="AP18" s="1232"/>
      <c r="AQ18" s="1232"/>
      <c r="AR18" s="1232"/>
      <c r="AS18" s="1232"/>
      <c r="AT18" s="1232"/>
      <c r="AU18" s="1232"/>
      <c r="AV18" s="1232"/>
      <c r="AW18" s="1232"/>
      <c r="AX18" s="1232"/>
      <c r="AY18" s="1232"/>
      <c r="AZ18" s="806"/>
      <c r="BB18" s="67" t="s">
        <v>626</v>
      </c>
      <c r="BC18" s="143">
        <f t="shared" si="0"/>
        <v>0.95238095238095233</v>
      </c>
      <c r="BD18" s="144">
        <f t="shared" si="1"/>
        <v>4.7619047619047616E-2</v>
      </c>
      <c r="BE18" s="145">
        <f t="shared" si="2"/>
        <v>0</v>
      </c>
      <c r="BF18" s="266"/>
      <c r="BG18" s="67" t="s">
        <v>626</v>
      </c>
      <c r="BH18" s="312">
        <f>+集計･資料!CW20</f>
        <v>20</v>
      </c>
      <c r="BI18" s="313">
        <f>+集計･資料!CX20</f>
        <v>1</v>
      </c>
      <c r="BJ18" s="341">
        <f>+集計･資料!CY20</f>
        <v>0</v>
      </c>
      <c r="BK18" s="385">
        <f t="shared" si="3"/>
        <v>21</v>
      </c>
    </row>
    <row r="19" spans="1:63">
      <c r="AC19" s="611" t="s">
        <v>432</v>
      </c>
      <c r="AD19" s="799">
        <f>BC15</f>
        <v>0.93370165745856348</v>
      </c>
      <c r="AE19" s="780">
        <f>BD15</f>
        <v>4.9723756906077346E-2</v>
      </c>
      <c r="AF19" s="780">
        <f>BE15</f>
        <v>1.6574585635359115E-2</v>
      </c>
      <c r="AG19" s="115"/>
      <c r="AH19" s="611" t="s">
        <v>432</v>
      </c>
      <c r="AI19" s="807">
        <f>BH15</f>
        <v>169</v>
      </c>
      <c r="AJ19" s="807">
        <f>BI15</f>
        <v>9</v>
      </c>
      <c r="AK19" s="807">
        <f>BJ15</f>
        <v>3</v>
      </c>
      <c r="AL19" s="807">
        <f>BK15</f>
        <v>181</v>
      </c>
      <c r="AM19" s="237"/>
      <c r="AN19" s="1232"/>
      <c r="AO19" s="1232"/>
      <c r="AP19" s="1232"/>
      <c r="AQ19" s="1232"/>
      <c r="AR19" s="1232"/>
      <c r="AS19" s="1232"/>
      <c r="AT19" s="1232"/>
      <c r="AU19" s="1232"/>
      <c r="AV19" s="1232"/>
      <c r="AW19" s="1232"/>
      <c r="AX19" s="1232"/>
      <c r="AY19" s="1232"/>
      <c r="AZ19" s="806"/>
      <c r="BB19" s="67" t="s">
        <v>625</v>
      </c>
      <c r="BC19" s="143">
        <f t="shared" si="0"/>
        <v>0.88796680497925307</v>
      </c>
      <c r="BD19" s="144">
        <f t="shared" si="1"/>
        <v>7.4688796680497924E-2</v>
      </c>
      <c r="BE19" s="145">
        <f t="shared" si="2"/>
        <v>3.7344398340248962E-2</v>
      </c>
      <c r="BF19" s="115"/>
      <c r="BG19" s="67" t="s">
        <v>625</v>
      </c>
      <c r="BH19" s="312">
        <f>+集計･資料!CW22</f>
        <v>214</v>
      </c>
      <c r="BI19" s="313">
        <f>+集計･資料!CX22</f>
        <v>18</v>
      </c>
      <c r="BJ19" s="341">
        <f>+集計･資料!CY22</f>
        <v>9</v>
      </c>
      <c r="BK19" s="385">
        <f t="shared" si="3"/>
        <v>241</v>
      </c>
    </row>
    <row r="20" spans="1:63">
      <c r="A20" s="5"/>
      <c r="B20" s="6"/>
      <c r="C20" s="6"/>
      <c r="D20" s="6"/>
      <c r="E20" s="6"/>
      <c r="F20" s="6"/>
      <c r="G20" s="6"/>
      <c r="H20" s="6"/>
      <c r="I20" s="6"/>
      <c r="J20" s="6"/>
      <c r="K20" s="6"/>
      <c r="L20" s="6"/>
      <c r="M20" s="6"/>
      <c r="N20" s="6"/>
      <c r="O20" s="6"/>
      <c r="P20" s="6"/>
      <c r="Q20" s="6"/>
      <c r="R20" s="6"/>
      <c r="S20" s="6"/>
      <c r="T20" s="6"/>
      <c r="U20" s="6"/>
      <c r="V20" s="6"/>
      <c r="W20" s="6"/>
      <c r="X20" s="6"/>
      <c r="Y20" s="6"/>
      <c r="Z20" s="6"/>
      <c r="AA20" s="7"/>
      <c r="AC20" s="784" t="s">
        <v>433</v>
      </c>
      <c r="AD20" s="799">
        <f>BC14</f>
        <v>0.90476190476190477</v>
      </c>
      <c r="AE20" s="780">
        <f>BD14</f>
        <v>7.1428571428571425E-2</v>
      </c>
      <c r="AF20" s="780">
        <f>BE14</f>
        <v>2.3809523809523808E-2</v>
      </c>
      <c r="AG20" s="115"/>
      <c r="AH20" s="784" t="s">
        <v>433</v>
      </c>
      <c r="AI20" s="807">
        <f>BH14</f>
        <v>38</v>
      </c>
      <c r="AJ20" s="807">
        <f>BI14</f>
        <v>3</v>
      </c>
      <c r="AK20" s="807">
        <f>BJ14</f>
        <v>1</v>
      </c>
      <c r="AL20" s="807">
        <f>BK14</f>
        <v>42</v>
      </c>
      <c r="AM20" s="237"/>
      <c r="AN20" s="1232"/>
      <c r="AO20" s="1232"/>
      <c r="AP20" s="1232"/>
      <c r="AQ20" s="1232"/>
      <c r="AR20" s="1232"/>
      <c r="AS20" s="1232"/>
      <c r="AT20" s="1232"/>
      <c r="AU20" s="1232"/>
      <c r="AV20" s="1232"/>
      <c r="AW20" s="1232"/>
      <c r="AX20" s="1232"/>
      <c r="AY20" s="1232"/>
      <c r="AZ20" s="806"/>
      <c r="BB20" s="67" t="s">
        <v>624</v>
      </c>
      <c r="BC20" s="143">
        <f t="shared" si="0"/>
        <v>0.96153846153846156</v>
      </c>
      <c r="BD20" s="144">
        <f t="shared" si="1"/>
        <v>3.8461538461538464E-2</v>
      </c>
      <c r="BE20" s="145">
        <f t="shared" si="2"/>
        <v>0</v>
      </c>
      <c r="BF20" s="115"/>
      <c r="BG20" s="67" t="s">
        <v>624</v>
      </c>
      <c r="BH20" s="312">
        <f>+集計･資料!CW24</f>
        <v>25</v>
      </c>
      <c r="BI20" s="313">
        <f>+集計･資料!CX24</f>
        <v>1</v>
      </c>
      <c r="BJ20" s="341">
        <f>+集計･資料!CY24</f>
        <v>0</v>
      </c>
      <c r="BK20" s="385">
        <f t="shared" si="3"/>
        <v>26</v>
      </c>
    </row>
    <row r="21" spans="1:63">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611" t="s">
        <v>434</v>
      </c>
      <c r="AD21" s="799">
        <f>BC13</f>
        <v>0.8413793103448276</v>
      </c>
      <c r="AE21" s="780">
        <f>BD13</f>
        <v>0.1310344827586207</v>
      </c>
      <c r="AF21" s="780">
        <f>BE13</f>
        <v>2.7586206896551724E-2</v>
      </c>
      <c r="AG21" s="115"/>
      <c r="AH21" s="611" t="s">
        <v>434</v>
      </c>
      <c r="AI21" s="807">
        <f>BH13</f>
        <v>122</v>
      </c>
      <c r="AJ21" s="807">
        <f>BI13</f>
        <v>19</v>
      </c>
      <c r="AK21" s="807">
        <f>BJ13</f>
        <v>4</v>
      </c>
      <c r="AL21" s="807">
        <f>BK13</f>
        <v>145</v>
      </c>
      <c r="AM21" s="237"/>
      <c r="AN21" s="1232"/>
      <c r="AO21" s="1232"/>
      <c r="AP21" s="1232"/>
      <c r="AQ21" s="1232"/>
      <c r="AR21" s="1232"/>
      <c r="AS21" s="1232"/>
      <c r="AT21" s="1232"/>
      <c r="AU21" s="1232"/>
      <c r="AV21" s="1232"/>
      <c r="AW21" s="1232"/>
      <c r="AX21" s="1232"/>
      <c r="AY21" s="1232"/>
      <c r="AZ21" s="806"/>
      <c r="BB21" s="67" t="s">
        <v>623</v>
      </c>
      <c r="BC21" s="143">
        <f t="shared" si="0"/>
        <v>1</v>
      </c>
      <c r="BD21" s="144">
        <f t="shared" si="1"/>
        <v>0</v>
      </c>
      <c r="BE21" s="145">
        <f t="shared" si="2"/>
        <v>0</v>
      </c>
      <c r="BF21" s="115"/>
      <c r="BG21" s="67" t="s">
        <v>623</v>
      </c>
      <c r="BH21" s="312">
        <f>+集計･資料!CW26</f>
        <v>13</v>
      </c>
      <c r="BI21" s="313">
        <f>+集計･資料!CX26</f>
        <v>0</v>
      </c>
      <c r="BJ21" s="341">
        <f>+集計･資料!CY26</f>
        <v>0</v>
      </c>
      <c r="BK21" s="385">
        <f t="shared" si="3"/>
        <v>13</v>
      </c>
    </row>
    <row r="22" spans="1:63">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784" t="s">
        <v>435</v>
      </c>
      <c r="AD22" s="799">
        <f>BC12</f>
        <v>0.88095238095238093</v>
      </c>
      <c r="AE22" s="780">
        <f>BD12</f>
        <v>7.9365079365079361E-2</v>
      </c>
      <c r="AF22" s="780">
        <f>BE12</f>
        <v>3.968253968253968E-2</v>
      </c>
      <c r="AG22" s="115"/>
      <c r="AH22" s="784" t="s">
        <v>435</v>
      </c>
      <c r="AI22" s="807">
        <f>BH12</f>
        <v>111</v>
      </c>
      <c r="AJ22" s="807">
        <f>BI12</f>
        <v>10</v>
      </c>
      <c r="AK22" s="807">
        <f>BJ12</f>
        <v>5</v>
      </c>
      <c r="AL22" s="807">
        <f>BK12</f>
        <v>126</v>
      </c>
      <c r="AM22" s="237"/>
      <c r="AN22" s="1232"/>
      <c r="AO22" s="1232"/>
      <c r="AP22" s="1232"/>
      <c r="AQ22" s="1232"/>
      <c r="AR22" s="1232"/>
      <c r="AS22" s="1232"/>
      <c r="AT22" s="1232"/>
      <c r="AU22" s="1232"/>
      <c r="AV22" s="1232"/>
      <c r="AW22" s="1232"/>
      <c r="AX22" s="1232"/>
      <c r="AY22" s="1232"/>
      <c r="AZ22" s="806"/>
      <c r="BB22" s="67" t="s">
        <v>633</v>
      </c>
      <c r="BC22" s="143">
        <f t="shared" si="0"/>
        <v>0.91052631578947374</v>
      </c>
      <c r="BD22" s="144">
        <f t="shared" si="1"/>
        <v>6.8421052631578952E-2</v>
      </c>
      <c r="BE22" s="145">
        <f t="shared" si="2"/>
        <v>2.1052631578947368E-2</v>
      </c>
      <c r="BF22" s="115"/>
      <c r="BG22" s="67" t="s">
        <v>633</v>
      </c>
      <c r="BH22" s="312">
        <f>+集計･資料!CW28</f>
        <v>173</v>
      </c>
      <c r="BI22" s="313">
        <f>+集計･資料!CX28</f>
        <v>13</v>
      </c>
      <c r="BJ22" s="341">
        <f>+集計･資料!CY28</f>
        <v>4</v>
      </c>
      <c r="BK22" s="385">
        <f t="shared" si="3"/>
        <v>190</v>
      </c>
    </row>
    <row r="23" spans="1:63"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611" t="s">
        <v>74</v>
      </c>
      <c r="AD23" s="780" t="e">
        <f>BC11</f>
        <v>#DIV/0!</v>
      </c>
      <c r="AE23" s="780" t="e">
        <f>BD11</f>
        <v>#DIV/0!</v>
      </c>
      <c r="AF23" s="780" t="e">
        <f>BE11</f>
        <v>#DIV/0!</v>
      </c>
      <c r="AG23" s="115"/>
      <c r="AH23" s="611" t="s">
        <v>74</v>
      </c>
      <c r="AI23" s="807">
        <f>BH11</f>
        <v>0</v>
      </c>
      <c r="AJ23" s="807">
        <f>BI11</f>
        <v>0</v>
      </c>
      <c r="AK23" s="807">
        <f>BJ11</f>
        <v>0</v>
      </c>
      <c r="AL23" s="807">
        <f>BK11</f>
        <v>0</v>
      </c>
      <c r="AM23" s="237"/>
      <c r="AN23" s="1232"/>
      <c r="AO23" s="1232"/>
      <c r="AP23" s="1232"/>
      <c r="AQ23" s="1232"/>
      <c r="AR23" s="1232"/>
      <c r="AS23" s="1232"/>
      <c r="AT23" s="1232"/>
      <c r="AU23" s="1232"/>
      <c r="AV23" s="1232"/>
      <c r="AW23" s="1232"/>
      <c r="AX23" s="1232"/>
      <c r="AY23" s="1232"/>
      <c r="AZ23" s="806"/>
      <c r="BB23" s="75" t="s">
        <v>634</v>
      </c>
      <c r="BC23" s="150">
        <f t="shared" si="0"/>
        <v>0.90295358649789026</v>
      </c>
      <c r="BD23" s="151">
        <f t="shared" si="1"/>
        <v>8.8607594936708861E-2</v>
      </c>
      <c r="BE23" s="152">
        <f t="shared" si="2"/>
        <v>8.4388185654008432E-3</v>
      </c>
      <c r="BF23" s="115"/>
      <c r="BG23" s="68" t="s">
        <v>634</v>
      </c>
      <c r="BH23" s="322">
        <f>+集計･資料!CW30</f>
        <v>214</v>
      </c>
      <c r="BI23" s="603">
        <f>+集計･資料!CX30</f>
        <v>21</v>
      </c>
      <c r="BJ23" s="343">
        <f>+集計･資料!CY30</f>
        <v>2</v>
      </c>
      <c r="BK23" s="604">
        <f t="shared" si="3"/>
        <v>237</v>
      </c>
    </row>
    <row r="24" spans="1:63"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115"/>
      <c r="AD24" s="115"/>
      <c r="AE24" s="115"/>
      <c r="AF24" s="115"/>
      <c r="AG24" s="115"/>
      <c r="AH24" s="610" t="s">
        <v>150</v>
      </c>
      <c r="AI24" s="807">
        <f>SUM(AI11:AI23)</f>
        <v>1140</v>
      </c>
      <c r="AJ24" s="807">
        <f>SUM(AJ11:AJ23)</f>
        <v>108</v>
      </c>
      <c r="AK24" s="807">
        <f>SUM(AK11:AK23)</f>
        <v>30</v>
      </c>
      <c r="AL24" s="807">
        <f>SUM(AL11:AL23)</f>
        <v>1278</v>
      </c>
      <c r="AM24" s="237"/>
      <c r="AN24" s="1232"/>
      <c r="AO24" s="1232"/>
      <c r="AP24" s="1232"/>
      <c r="AQ24" s="1232"/>
      <c r="AR24" s="1232"/>
      <c r="AS24" s="1232"/>
      <c r="AT24" s="1232"/>
      <c r="AU24" s="1232"/>
      <c r="AV24" s="1232"/>
      <c r="AW24" s="1232"/>
      <c r="AX24" s="1232"/>
      <c r="AY24" s="1232"/>
      <c r="AZ24" s="806"/>
      <c r="BB24" s="115"/>
      <c r="BC24" s="115"/>
      <c r="BD24" s="115"/>
      <c r="BE24" s="115"/>
      <c r="BF24" s="115"/>
      <c r="BG24" s="111" t="s">
        <v>150</v>
      </c>
      <c r="BH24" s="324">
        <f>+集計･資料!CW32</f>
        <v>1140</v>
      </c>
      <c r="BI24" s="325">
        <f>+集計･資料!CX32</f>
        <v>108</v>
      </c>
      <c r="BJ24" s="344">
        <f>+集計･資料!CY32</f>
        <v>30</v>
      </c>
      <c r="BK24" s="601">
        <f t="shared" si="3"/>
        <v>1278</v>
      </c>
    </row>
    <row r="25" spans="1:63">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115"/>
      <c r="AD25" s="115"/>
      <c r="AE25" s="115"/>
      <c r="AF25" s="115"/>
      <c r="AG25" s="115"/>
      <c r="AH25" s="115"/>
      <c r="AI25" s="605"/>
      <c r="AJ25" s="605"/>
      <c r="AK25" s="605"/>
      <c r="AL25" s="115"/>
      <c r="AM25" s="1089"/>
      <c r="BB25" s="115"/>
      <c r="BC25" s="115"/>
      <c r="BD25" s="115"/>
      <c r="BE25" s="115"/>
      <c r="BF25" s="115"/>
      <c r="BG25" s="115"/>
      <c r="BH25" s="605"/>
      <c r="BI25" s="605"/>
      <c r="BJ25" s="605"/>
      <c r="BK25" s="115"/>
    </row>
    <row r="26" spans="1:63">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115" t="s">
        <v>133</v>
      </c>
      <c r="AD26" s="115"/>
      <c r="AE26" s="115"/>
      <c r="AF26" s="115"/>
      <c r="AG26" s="115"/>
      <c r="AH26" s="115" t="s">
        <v>592</v>
      </c>
      <c r="AI26" s="115"/>
      <c r="AJ26" s="115"/>
      <c r="AK26" s="115"/>
      <c r="AL26" s="115"/>
      <c r="AM26" s="237"/>
      <c r="BB26" s="115" t="s">
        <v>133</v>
      </c>
      <c r="BC26" s="115"/>
      <c r="BD26" s="115"/>
      <c r="BE26" s="115"/>
      <c r="BF26" s="115"/>
      <c r="BG26" s="115" t="s">
        <v>592</v>
      </c>
      <c r="BH26" s="115"/>
      <c r="BI26" s="115"/>
      <c r="BJ26" s="115"/>
      <c r="BK26" s="115"/>
    </row>
    <row r="27" spans="1:63"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115"/>
      <c r="AD27" s="115"/>
      <c r="AE27" s="115"/>
      <c r="AF27" s="115"/>
      <c r="AG27" s="115"/>
      <c r="AH27" s="115"/>
      <c r="AI27" s="115"/>
      <c r="AJ27" s="115"/>
      <c r="AK27" s="115"/>
      <c r="AL27" s="115"/>
      <c r="AZ27" s="27"/>
      <c r="BB27" s="115"/>
      <c r="BC27" s="115"/>
      <c r="BD27" s="115"/>
      <c r="BE27" s="115"/>
      <c r="BF27" s="115"/>
      <c r="BG27" s="115"/>
      <c r="BH27" s="115"/>
      <c r="BI27" s="115"/>
      <c r="BJ27" s="115"/>
      <c r="BK27" s="115"/>
    </row>
    <row r="28" spans="1:63"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C28" s="623" t="s">
        <v>646</v>
      </c>
      <c r="AD28" s="623" t="s">
        <v>68</v>
      </c>
      <c r="AE28" s="623" t="s">
        <v>69</v>
      </c>
      <c r="AF28" s="623" t="s">
        <v>74</v>
      </c>
      <c r="AG28" s="266"/>
      <c r="AH28" s="623" t="s">
        <v>646</v>
      </c>
      <c r="AI28" s="623" t="s">
        <v>68</v>
      </c>
      <c r="AJ28" s="623" t="s">
        <v>69</v>
      </c>
      <c r="AK28" s="623" t="s">
        <v>74</v>
      </c>
      <c r="AL28" s="610" t="s">
        <v>150</v>
      </c>
      <c r="AZ28" s="929"/>
      <c r="BB28" s="348" t="s">
        <v>646</v>
      </c>
      <c r="BC28" s="307" t="s">
        <v>68</v>
      </c>
      <c r="BD28" s="350" t="s">
        <v>69</v>
      </c>
      <c r="BE28" s="308" t="s">
        <v>74</v>
      </c>
      <c r="BF28" s="266"/>
      <c r="BG28" s="348" t="s">
        <v>646</v>
      </c>
      <c r="BH28" s="307" t="s">
        <v>68</v>
      </c>
      <c r="BI28" s="350" t="s">
        <v>69</v>
      </c>
      <c r="BJ28" s="351" t="s">
        <v>74</v>
      </c>
      <c r="BK28" s="130" t="s">
        <v>150</v>
      </c>
    </row>
    <row r="29" spans="1:63">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613" t="s">
        <v>436</v>
      </c>
      <c r="AD29" s="780">
        <f>BC34</f>
        <v>0.78260869565217395</v>
      </c>
      <c r="AE29" s="780">
        <f>BD34</f>
        <v>0.14906832298136646</v>
      </c>
      <c r="AF29" s="780">
        <f>BE34</f>
        <v>6.8322981366459631E-2</v>
      </c>
      <c r="AG29" s="266"/>
      <c r="AH29" s="613" t="s">
        <v>436</v>
      </c>
      <c r="AI29" s="807">
        <f>BH34</f>
        <v>126</v>
      </c>
      <c r="AJ29" s="807">
        <f>BI34</f>
        <v>24</v>
      </c>
      <c r="AK29" s="807">
        <f>BJ34</f>
        <v>11</v>
      </c>
      <c r="AL29" s="807">
        <f>BK34</f>
        <v>161</v>
      </c>
      <c r="AZ29" s="806"/>
      <c r="BB29" s="163" t="s">
        <v>139</v>
      </c>
      <c r="BC29" s="326">
        <f t="shared" ref="BC29:BE34" si="4">+BH29/$BK29</f>
        <v>0.97222222222222221</v>
      </c>
      <c r="BD29" s="378">
        <f t="shared" si="4"/>
        <v>2.7777777777777776E-2</v>
      </c>
      <c r="BE29" s="311">
        <f t="shared" si="4"/>
        <v>0</v>
      </c>
      <c r="BF29" s="266"/>
      <c r="BG29" s="163" t="s">
        <v>139</v>
      </c>
      <c r="BH29" s="319">
        <f>+集計･資料!CW71</f>
        <v>70</v>
      </c>
      <c r="BI29" s="319">
        <f>+集計･資料!CX71</f>
        <v>2</v>
      </c>
      <c r="BJ29" s="319">
        <f>+集計･資料!CY71</f>
        <v>0</v>
      </c>
      <c r="BK29" s="319">
        <f>SUM(BH29:BJ29)</f>
        <v>72</v>
      </c>
    </row>
    <row r="30" spans="1:63">
      <c r="A30" s="8"/>
      <c r="B30" s="9"/>
      <c r="C30" s="9"/>
      <c r="D30" s="9"/>
      <c r="E30" s="9"/>
      <c r="F30" s="9"/>
      <c r="G30" s="9"/>
      <c r="H30" s="9"/>
      <c r="I30" s="9"/>
      <c r="J30" s="9"/>
      <c r="K30" s="9"/>
      <c r="L30" s="9"/>
      <c r="M30" s="9"/>
      <c r="N30" s="9"/>
      <c r="O30" s="9"/>
      <c r="P30" s="9"/>
      <c r="Q30" s="9"/>
      <c r="R30" s="9"/>
      <c r="S30" s="9"/>
      <c r="T30" s="9"/>
      <c r="U30" s="9"/>
      <c r="V30" s="9"/>
      <c r="W30" s="9"/>
      <c r="X30" s="9"/>
      <c r="Y30" s="9"/>
      <c r="Z30" s="9"/>
      <c r="AA30" s="10"/>
      <c r="AC30" s="613" t="s">
        <v>437</v>
      </c>
      <c r="AD30" s="780">
        <f>BC33</f>
        <v>0.82706766917293228</v>
      </c>
      <c r="AE30" s="780">
        <f>BD33</f>
        <v>0.15538847117794485</v>
      </c>
      <c r="AF30" s="780">
        <f>BE33</f>
        <v>1.7543859649122806E-2</v>
      </c>
      <c r="AG30" s="266"/>
      <c r="AH30" s="613" t="s">
        <v>437</v>
      </c>
      <c r="AI30" s="807">
        <f>BH33</f>
        <v>330</v>
      </c>
      <c r="AJ30" s="807">
        <f>BI33</f>
        <v>62</v>
      </c>
      <c r="AK30" s="807">
        <f>BJ33</f>
        <v>7</v>
      </c>
      <c r="AL30" s="807">
        <f>BK33</f>
        <v>399</v>
      </c>
      <c r="AM30" s="630"/>
      <c r="AZ30" s="806"/>
      <c r="BB30" s="166" t="s">
        <v>554</v>
      </c>
      <c r="BC30" s="316">
        <f t="shared" si="4"/>
        <v>0.97619047619047616</v>
      </c>
      <c r="BD30" s="358">
        <f t="shared" si="4"/>
        <v>1.1904761904761904E-2</v>
      </c>
      <c r="BE30" s="317">
        <f t="shared" si="4"/>
        <v>1.1904761904761904E-2</v>
      </c>
      <c r="BF30" s="266"/>
      <c r="BG30" s="166" t="s">
        <v>554</v>
      </c>
      <c r="BH30" s="319">
        <f>+集計･資料!CW73</f>
        <v>82</v>
      </c>
      <c r="BI30" s="319">
        <f>+集計･資料!CX73</f>
        <v>1</v>
      </c>
      <c r="BJ30" s="319">
        <f>+集計･資料!CY73</f>
        <v>1</v>
      </c>
      <c r="BK30" s="319">
        <f t="shared" ref="BK30:BK35" si="5">SUM(BH30:BJ30)</f>
        <v>84</v>
      </c>
    </row>
    <row r="31" spans="1:63">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613" t="s">
        <v>438</v>
      </c>
      <c r="AD31" s="780">
        <f>BC32</f>
        <v>0.93777777777777782</v>
      </c>
      <c r="AE31" s="780">
        <f>BD32</f>
        <v>4.2222222222222223E-2</v>
      </c>
      <c r="AF31" s="780">
        <f>BE32</f>
        <v>0.02</v>
      </c>
      <c r="AG31" s="266"/>
      <c r="AH31" s="613" t="s">
        <v>438</v>
      </c>
      <c r="AI31" s="807">
        <f>BH32</f>
        <v>422</v>
      </c>
      <c r="AJ31" s="807">
        <f>BI32</f>
        <v>19</v>
      </c>
      <c r="AK31" s="807">
        <f>BJ32</f>
        <v>9</v>
      </c>
      <c r="AL31" s="807">
        <f>BK32</f>
        <v>450</v>
      </c>
      <c r="AM31" s="630"/>
      <c r="AZ31" s="806"/>
      <c r="BB31" s="166" t="s">
        <v>555</v>
      </c>
      <c r="BC31" s="316">
        <f t="shared" si="4"/>
        <v>0.9821428571428571</v>
      </c>
      <c r="BD31" s="358">
        <f t="shared" si="4"/>
        <v>0</v>
      </c>
      <c r="BE31" s="317">
        <f t="shared" si="4"/>
        <v>1.7857142857142856E-2</v>
      </c>
      <c r="BF31" s="266"/>
      <c r="BG31" s="166" t="s">
        <v>555</v>
      </c>
      <c r="BH31" s="319">
        <f>+集計･資料!CW75</f>
        <v>110</v>
      </c>
      <c r="BI31" s="319">
        <f>+集計･資料!CX75</f>
        <v>0</v>
      </c>
      <c r="BJ31" s="319">
        <f>+集計･資料!CY75</f>
        <v>2</v>
      </c>
      <c r="BK31" s="319">
        <f t="shared" si="5"/>
        <v>112</v>
      </c>
    </row>
    <row r="32" spans="1:63">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613" t="s">
        <v>439</v>
      </c>
      <c r="AD32" s="780">
        <f>BC31</f>
        <v>0.9821428571428571</v>
      </c>
      <c r="AE32" s="780">
        <f>BD31</f>
        <v>0</v>
      </c>
      <c r="AF32" s="780">
        <f>BE31</f>
        <v>1.7857142857142856E-2</v>
      </c>
      <c r="AG32" s="266"/>
      <c r="AH32" s="613" t="s">
        <v>439</v>
      </c>
      <c r="AI32" s="807">
        <f>BH31</f>
        <v>110</v>
      </c>
      <c r="AJ32" s="807">
        <f>BI31</f>
        <v>0</v>
      </c>
      <c r="AK32" s="807">
        <f>BJ31</f>
        <v>2</v>
      </c>
      <c r="AL32" s="807">
        <f>BK31</f>
        <v>112</v>
      </c>
      <c r="AM32" s="237"/>
      <c r="AZ32" s="806"/>
      <c r="BB32" s="166" t="s">
        <v>556</v>
      </c>
      <c r="BC32" s="316">
        <f t="shared" si="4"/>
        <v>0.93777777777777782</v>
      </c>
      <c r="BD32" s="358">
        <f t="shared" si="4"/>
        <v>4.2222222222222223E-2</v>
      </c>
      <c r="BE32" s="317">
        <f t="shared" si="4"/>
        <v>0.02</v>
      </c>
      <c r="BF32" s="266"/>
      <c r="BG32" s="166" t="s">
        <v>556</v>
      </c>
      <c r="BH32" s="319">
        <f>+集計･資料!CW77</f>
        <v>422</v>
      </c>
      <c r="BI32" s="319">
        <f>+集計･資料!CX77</f>
        <v>19</v>
      </c>
      <c r="BJ32" s="319">
        <f>+集計･資料!CY77</f>
        <v>9</v>
      </c>
      <c r="BK32" s="319">
        <f t="shared" si="5"/>
        <v>450</v>
      </c>
    </row>
    <row r="33" spans="1:63">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613" t="s">
        <v>440</v>
      </c>
      <c r="AD33" s="780">
        <f>BC30</f>
        <v>0.97619047619047616</v>
      </c>
      <c r="AE33" s="780">
        <f>BD30</f>
        <v>1.1904761904761904E-2</v>
      </c>
      <c r="AF33" s="780">
        <f>BE30</f>
        <v>1.1904761904761904E-2</v>
      </c>
      <c r="AG33" s="266"/>
      <c r="AH33" s="613" t="s">
        <v>440</v>
      </c>
      <c r="AI33" s="807">
        <f>BH30</f>
        <v>82</v>
      </c>
      <c r="AJ33" s="807">
        <f>BI30</f>
        <v>1</v>
      </c>
      <c r="AK33" s="807">
        <f>BJ30</f>
        <v>1</v>
      </c>
      <c r="AL33" s="807">
        <f>BK30</f>
        <v>84</v>
      </c>
      <c r="AM33" s="237"/>
      <c r="AZ33" s="806"/>
      <c r="BB33" s="371" t="s">
        <v>557</v>
      </c>
      <c r="BC33" s="372">
        <f t="shared" si="4"/>
        <v>0.82706766917293228</v>
      </c>
      <c r="BD33" s="373">
        <f t="shared" si="4"/>
        <v>0.15538847117794485</v>
      </c>
      <c r="BE33" s="374">
        <f t="shared" si="4"/>
        <v>1.7543859649122806E-2</v>
      </c>
      <c r="BF33" s="266"/>
      <c r="BG33" s="371" t="s">
        <v>557</v>
      </c>
      <c r="BH33" s="319">
        <f>+集計･資料!CW79</f>
        <v>330</v>
      </c>
      <c r="BI33" s="319">
        <f>+集計･資料!CX79</f>
        <v>62</v>
      </c>
      <c r="BJ33" s="319">
        <f>+集計･資料!CY79</f>
        <v>7</v>
      </c>
      <c r="BK33" s="319">
        <f t="shared" si="5"/>
        <v>399</v>
      </c>
    </row>
    <row r="34" spans="1:63"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613" t="s">
        <v>441</v>
      </c>
      <c r="AD34" s="799">
        <f>BC29</f>
        <v>0.97222222222222221</v>
      </c>
      <c r="AE34" s="780">
        <f>BD29</f>
        <v>2.7777777777777776E-2</v>
      </c>
      <c r="AF34" s="780">
        <f>BE29</f>
        <v>0</v>
      </c>
      <c r="AG34" s="266"/>
      <c r="AH34" s="613" t="s">
        <v>441</v>
      </c>
      <c r="AI34" s="807">
        <f>BH29</f>
        <v>70</v>
      </c>
      <c r="AJ34" s="807">
        <f>BI29</f>
        <v>2</v>
      </c>
      <c r="AK34" s="807">
        <f>BJ29</f>
        <v>0</v>
      </c>
      <c r="AL34" s="807">
        <f>BK29</f>
        <v>72</v>
      </c>
      <c r="AM34" s="237"/>
      <c r="AZ34" s="806"/>
      <c r="BB34" s="170" t="s">
        <v>558</v>
      </c>
      <c r="BC34" s="361">
        <f t="shared" si="4"/>
        <v>0.78260869565217395</v>
      </c>
      <c r="BD34" s="362">
        <f t="shared" si="4"/>
        <v>0.14906832298136646</v>
      </c>
      <c r="BE34" s="363">
        <f t="shared" si="4"/>
        <v>6.8322981366459631E-2</v>
      </c>
      <c r="BF34" s="266"/>
      <c r="BG34" s="171" t="s">
        <v>558</v>
      </c>
      <c r="BH34" s="319">
        <f>+集計･資料!CW81</f>
        <v>126</v>
      </c>
      <c r="BI34" s="319">
        <f>+集計･資料!CX81</f>
        <v>24</v>
      </c>
      <c r="BJ34" s="319">
        <f>+集計･資料!CY81</f>
        <v>11</v>
      </c>
      <c r="BK34" s="319">
        <f t="shared" si="5"/>
        <v>161</v>
      </c>
    </row>
    <row r="35" spans="1:63"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115"/>
      <c r="AD35" s="115"/>
      <c r="AE35" s="115"/>
      <c r="AF35" s="115"/>
      <c r="AG35" s="115"/>
      <c r="AH35" s="610" t="s">
        <v>150</v>
      </c>
      <c r="AI35" s="807">
        <f>SUM(AI29:AI34)</f>
        <v>1140</v>
      </c>
      <c r="AJ35" s="807">
        <f>SUM(AJ29:AJ34)</f>
        <v>108</v>
      </c>
      <c r="AK35" s="807">
        <f>SUM(AK29:AK34)</f>
        <v>30</v>
      </c>
      <c r="AL35" s="807">
        <f>SUM(AL29:AL34)</f>
        <v>1278</v>
      </c>
      <c r="AM35" s="237"/>
      <c r="AZ35" s="806"/>
      <c r="BB35" s="115"/>
      <c r="BC35" s="115"/>
      <c r="BD35" s="115"/>
      <c r="BE35" s="115"/>
      <c r="BF35" s="115"/>
      <c r="BG35" s="112" t="s">
        <v>150</v>
      </c>
      <c r="BH35" s="319">
        <f>+集計･資料!CW83</f>
        <v>1140</v>
      </c>
      <c r="BI35" s="319">
        <f>+集計･資料!CX83</f>
        <v>108</v>
      </c>
      <c r="BJ35" s="319">
        <f>+集計･資料!CY83</f>
        <v>30</v>
      </c>
      <c r="BK35" s="319">
        <f t="shared" si="5"/>
        <v>1278</v>
      </c>
    </row>
    <row r="36" spans="1:63">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47"/>
      <c r="AD36" s="47"/>
      <c r="AE36" s="47"/>
      <c r="AF36" s="47"/>
      <c r="AG36" s="47"/>
      <c r="AH36" s="47"/>
      <c r="AI36" s="47"/>
      <c r="AJ36" s="47"/>
      <c r="AK36" s="47"/>
      <c r="AL36" s="47"/>
      <c r="AM36" s="237"/>
      <c r="AN36" s="33"/>
    </row>
    <row r="37" spans="1:63">
      <c r="A37" s="8"/>
      <c r="B37" s="9"/>
      <c r="C37" s="9"/>
      <c r="D37" s="9"/>
      <c r="E37" s="9"/>
      <c r="F37" s="9"/>
      <c r="G37" s="9"/>
      <c r="H37" s="9"/>
      <c r="I37" s="9"/>
      <c r="J37" s="9"/>
      <c r="K37" s="9"/>
      <c r="L37" s="9"/>
      <c r="M37" s="9"/>
      <c r="N37" s="9"/>
      <c r="O37" s="9"/>
      <c r="P37" s="9"/>
      <c r="Q37" s="9"/>
      <c r="R37" s="9"/>
      <c r="S37" s="9"/>
      <c r="T37" s="9"/>
      <c r="U37" s="9"/>
      <c r="V37" s="9"/>
      <c r="W37" s="9"/>
      <c r="X37" s="9"/>
      <c r="Y37" s="9"/>
      <c r="Z37" s="9"/>
      <c r="AA37" s="10"/>
      <c r="AC37" s="47"/>
      <c r="AD37" s="47"/>
      <c r="AE37" s="47"/>
      <c r="AF37" s="47"/>
      <c r="AG37" s="47"/>
      <c r="AH37" s="47"/>
      <c r="AI37" s="47"/>
      <c r="AJ37" s="47"/>
      <c r="AK37" s="47"/>
      <c r="AL37" s="47"/>
      <c r="AM37" s="237"/>
      <c r="AN37" s="33"/>
    </row>
    <row r="38" spans="1:63">
      <c r="A38" s="8"/>
      <c r="B38" s="9"/>
      <c r="C38" s="9"/>
      <c r="D38" s="9"/>
      <c r="E38" s="9"/>
      <c r="F38" s="9"/>
      <c r="G38" s="9"/>
      <c r="H38" s="9"/>
      <c r="I38" s="9"/>
      <c r="J38" s="9"/>
      <c r="K38" s="9"/>
      <c r="L38" s="9"/>
      <c r="M38" s="9"/>
      <c r="N38" s="9"/>
      <c r="O38" s="9"/>
      <c r="P38" s="9"/>
      <c r="Q38" s="9"/>
      <c r="R38" s="9"/>
      <c r="S38" s="9"/>
      <c r="T38" s="9"/>
      <c r="U38" s="9"/>
      <c r="V38" s="9"/>
      <c r="W38" s="9"/>
      <c r="X38" s="9"/>
      <c r="Y38" s="9"/>
      <c r="Z38" s="9"/>
      <c r="AA38" s="10"/>
      <c r="AC38" s="47"/>
      <c r="AD38" s="47"/>
      <c r="AE38" s="47"/>
      <c r="AF38" s="47"/>
      <c r="AG38" s="47"/>
      <c r="AH38" s="47"/>
      <c r="AI38" s="99"/>
      <c r="AJ38" s="99"/>
      <c r="AK38" s="99"/>
      <c r="AL38" s="47"/>
      <c r="AM38" s="237"/>
      <c r="AN38" s="33"/>
      <c r="BH38" s="99"/>
      <c r="BI38" s="99"/>
      <c r="BJ38" s="99"/>
    </row>
    <row r="39" spans="1:63">
      <c r="A39" s="8"/>
      <c r="B39" s="9"/>
      <c r="C39" s="9"/>
      <c r="D39" s="9"/>
      <c r="E39" s="9"/>
      <c r="F39" s="9"/>
      <c r="G39" s="9"/>
      <c r="H39" s="9"/>
      <c r="I39" s="9"/>
      <c r="J39" s="9"/>
      <c r="K39" s="9"/>
      <c r="L39" s="9"/>
      <c r="M39" s="9"/>
      <c r="N39" s="9"/>
      <c r="O39" s="9"/>
      <c r="P39" s="9"/>
      <c r="Q39" s="9"/>
      <c r="R39" s="9"/>
      <c r="S39" s="9"/>
      <c r="T39" s="9"/>
      <c r="U39" s="9"/>
      <c r="V39" s="9"/>
      <c r="W39" s="9"/>
      <c r="X39" s="9"/>
      <c r="Y39" s="9"/>
      <c r="Z39" s="9"/>
      <c r="AA39" s="10"/>
      <c r="AC39" s="47"/>
      <c r="AD39" s="47"/>
      <c r="AE39" s="47"/>
      <c r="AF39" s="47"/>
      <c r="AG39" s="47"/>
      <c r="AH39" s="47"/>
      <c r="AI39" s="52"/>
      <c r="AJ39" s="52"/>
      <c r="AK39" s="52"/>
      <c r="AL39" s="47"/>
      <c r="AN39" s="33"/>
      <c r="BH39" s="9"/>
      <c r="BI39" s="9"/>
      <c r="BJ39" s="9"/>
    </row>
    <row r="40" spans="1:63">
      <c r="A40" s="8"/>
      <c r="B40" s="9"/>
      <c r="C40" s="9"/>
      <c r="D40" s="9"/>
      <c r="E40" s="9"/>
      <c r="F40" s="9"/>
      <c r="G40" s="9"/>
      <c r="H40" s="9"/>
      <c r="I40" s="9"/>
      <c r="J40" s="9"/>
      <c r="K40" s="9"/>
      <c r="L40" s="9"/>
      <c r="M40" s="9"/>
      <c r="N40" s="9"/>
      <c r="O40" s="9"/>
      <c r="P40" s="9"/>
      <c r="Q40" s="9"/>
      <c r="R40" s="9"/>
      <c r="S40" s="9"/>
      <c r="T40" s="9"/>
      <c r="U40" s="9"/>
      <c r="V40" s="9"/>
      <c r="W40" s="9"/>
      <c r="X40" s="9"/>
      <c r="Y40" s="9"/>
      <c r="Z40" s="9"/>
      <c r="AA40" s="10"/>
      <c r="AC40" s="47"/>
      <c r="AD40" s="47"/>
      <c r="AE40" s="47"/>
      <c r="AF40" s="47"/>
      <c r="AG40" s="47"/>
      <c r="AH40" s="47"/>
      <c r="AI40" s="99"/>
      <c r="AJ40" s="99"/>
      <c r="AK40" s="99"/>
      <c r="AL40" s="47"/>
      <c r="AN40" s="33"/>
      <c r="BH40" s="99"/>
      <c r="BI40" s="99"/>
      <c r="BJ40" s="99"/>
    </row>
    <row r="41" spans="1:63">
      <c r="A41" s="8"/>
      <c r="B41" s="9"/>
      <c r="C41" s="9"/>
      <c r="D41" s="9"/>
      <c r="E41" s="9"/>
      <c r="F41" s="9"/>
      <c r="G41" s="9"/>
      <c r="H41" s="9"/>
      <c r="I41" s="9"/>
      <c r="J41" s="9"/>
      <c r="K41" s="9"/>
      <c r="L41" s="9"/>
      <c r="M41" s="9"/>
      <c r="N41" s="9"/>
      <c r="O41" s="9"/>
      <c r="P41" s="9"/>
      <c r="Q41" s="9"/>
      <c r="R41" s="9"/>
      <c r="S41" s="9"/>
      <c r="T41" s="9"/>
      <c r="U41" s="9"/>
      <c r="V41" s="9"/>
      <c r="W41" s="9"/>
      <c r="X41" s="9"/>
      <c r="Y41" s="9"/>
      <c r="Z41" s="9"/>
      <c r="AA41" s="10"/>
      <c r="AI41" s="625"/>
      <c r="AJ41" s="625"/>
      <c r="AK41" s="625"/>
      <c r="AN41" s="33"/>
      <c r="BH41" s="9"/>
      <c r="BI41" s="9"/>
      <c r="BJ41" s="9"/>
    </row>
    <row r="42" spans="1:63">
      <c r="A42" s="8"/>
      <c r="B42" s="9"/>
      <c r="C42" s="9"/>
      <c r="D42" s="9"/>
      <c r="E42" s="9"/>
      <c r="F42" s="9"/>
      <c r="G42" s="9"/>
      <c r="H42" s="9"/>
      <c r="I42" s="9"/>
      <c r="J42" s="9"/>
      <c r="K42" s="9"/>
      <c r="L42" s="9"/>
      <c r="M42" s="9"/>
      <c r="N42" s="9"/>
      <c r="O42" s="9"/>
      <c r="P42" s="9"/>
      <c r="Q42" s="9"/>
      <c r="R42" s="9"/>
      <c r="S42" s="9"/>
      <c r="T42" s="9"/>
      <c r="U42" s="9"/>
      <c r="V42" s="9"/>
      <c r="W42" s="9"/>
      <c r="X42" s="9"/>
      <c r="Y42" s="9"/>
      <c r="Z42" s="9"/>
      <c r="AA42" s="10"/>
      <c r="AI42" s="99"/>
      <c r="AJ42" s="99"/>
      <c r="AK42" s="99"/>
      <c r="AN42" s="33"/>
      <c r="BH42" s="99"/>
      <c r="BI42" s="99"/>
      <c r="BJ42" s="99"/>
    </row>
    <row r="43" spans="1:63">
      <c r="A43" s="8"/>
      <c r="B43" s="9"/>
      <c r="C43" s="9"/>
      <c r="D43" s="9"/>
      <c r="E43" s="9"/>
      <c r="F43" s="9"/>
      <c r="G43" s="9"/>
      <c r="H43" s="9"/>
      <c r="I43" s="9"/>
      <c r="J43" s="9"/>
      <c r="K43" s="9"/>
      <c r="L43" s="9"/>
      <c r="M43" s="9"/>
      <c r="N43" s="9"/>
      <c r="O43" s="9"/>
      <c r="P43" s="9"/>
      <c r="Q43" s="9"/>
      <c r="R43" s="9"/>
      <c r="S43" s="9"/>
      <c r="T43" s="9"/>
      <c r="U43" s="9"/>
      <c r="V43" s="9"/>
      <c r="W43" s="9"/>
      <c r="X43" s="9"/>
      <c r="Y43" s="9"/>
      <c r="Z43" s="9"/>
      <c r="AA43" s="10"/>
      <c r="AI43" s="625"/>
      <c r="AJ43" s="625"/>
      <c r="AK43" s="625"/>
      <c r="AN43" s="33"/>
      <c r="BH43" s="9"/>
      <c r="BI43" s="9"/>
      <c r="BJ43" s="9"/>
    </row>
    <row r="44" spans="1:63">
      <c r="A44" s="8"/>
      <c r="B44" s="9"/>
      <c r="C44" s="9"/>
      <c r="D44" s="9"/>
      <c r="E44" s="9"/>
      <c r="F44" s="9"/>
      <c r="G44" s="9"/>
      <c r="H44" s="9"/>
      <c r="I44" s="9"/>
      <c r="J44" s="9"/>
      <c r="K44" s="9"/>
      <c r="L44" s="9"/>
      <c r="M44" s="9"/>
      <c r="N44" s="9"/>
      <c r="O44" s="9"/>
      <c r="P44" s="9"/>
      <c r="Q44" s="9"/>
      <c r="R44" s="9"/>
      <c r="S44" s="9"/>
      <c r="T44" s="9"/>
      <c r="U44" s="9"/>
      <c r="V44" s="9"/>
      <c r="W44" s="9"/>
      <c r="X44" s="9"/>
      <c r="Y44" s="9"/>
      <c r="Z44" s="9"/>
      <c r="AA44" s="10"/>
      <c r="AI44" s="99"/>
      <c r="AJ44" s="99"/>
      <c r="AK44" s="99"/>
      <c r="AN44" s="33"/>
      <c r="BH44" s="99"/>
      <c r="BI44" s="99"/>
      <c r="BJ44" s="99"/>
    </row>
    <row r="45" spans="1:63">
      <c r="A45" s="8"/>
      <c r="B45" s="9"/>
      <c r="C45" s="9"/>
      <c r="D45" s="9"/>
      <c r="E45" s="9"/>
      <c r="F45" s="9"/>
      <c r="G45" s="9"/>
      <c r="H45" s="9"/>
      <c r="I45" s="9"/>
      <c r="J45" s="9"/>
      <c r="K45" s="9"/>
      <c r="L45" s="9"/>
      <c r="M45" s="9"/>
      <c r="N45" s="9"/>
      <c r="O45" s="9"/>
      <c r="P45" s="9"/>
      <c r="Q45" s="9"/>
      <c r="R45" s="9"/>
      <c r="S45" s="9"/>
      <c r="T45" s="9"/>
      <c r="U45" s="9"/>
      <c r="V45" s="9"/>
      <c r="W45" s="9"/>
      <c r="X45" s="9"/>
      <c r="Y45" s="9"/>
      <c r="Z45" s="9"/>
      <c r="AA45" s="10"/>
      <c r="AI45" s="99"/>
      <c r="AJ45" s="99"/>
      <c r="AK45" s="99"/>
      <c r="AN45" s="33"/>
      <c r="BH45" s="99"/>
      <c r="BI45" s="99"/>
      <c r="BJ45" s="99"/>
    </row>
    <row r="46" spans="1:63">
      <c r="A46" s="8"/>
      <c r="B46" s="9"/>
      <c r="C46" s="9"/>
      <c r="D46" s="9"/>
      <c r="E46" s="9"/>
      <c r="F46" s="9"/>
      <c r="G46" s="9"/>
      <c r="H46" s="9"/>
      <c r="I46" s="9"/>
      <c r="J46" s="9"/>
      <c r="K46" s="9"/>
      <c r="L46" s="9"/>
      <c r="M46" s="9"/>
      <c r="N46" s="9"/>
      <c r="O46" s="9"/>
      <c r="P46" s="9"/>
      <c r="Q46" s="9"/>
      <c r="R46" s="9"/>
      <c r="S46" s="9"/>
      <c r="T46" s="9"/>
      <c r="U46" s="9"/>
      <c r="V46" s="9"/>
      <c r="W46" s="9"/>
      <c r="X46" s="9"/>
      <c r="Y46" s="9"/>
      <c r="Z46" s="9"/>
      <c r="AA46" s="10"/>
      <c r="AI46" s="99"/>
      <c r="AJ46" s="99"/>
      <c r="AK46" s="99"/>
      <c r="AN46" s="33"/>
      <c r="BH46" s="99"/>
      <c r="BI46" s="99"/>
      <c r="BJ46" s="99"/>
    </row>
    <row r="47" spans="1:63">
      <c r="A47" s="8"/>
      <c r="B47" s="9"/>
      <c r="C47" s="9"/>
      <c r="D47" s="9"/>
      <c r="E47" s="9"/>
      <c r="F47" s="9"/>
      <c r="G47" s="9"/>
      <c r="H47" s="9"/>
      <c r="I47" s="9"/>
      <c r="J47" s="9"/>
      <c r="K47" s="9"/>
      <c r="L47" s="9"/>
      <c r="M47" s="9"/>
      <c r="N47" s="9"/>
      <c r="O47" s="9"/>
      <c r="P47" s="9"/>
      <c r="Q47" s="9"/>
      <c r="R47" s="9"/>
      <c r="S47" s="9"/>
      <c r="T47" s="9"/>
      <c r="U47" s="9"/>
      <c r="V47" s="9"/>
      <c r="W47" s="9"/>
      <c r="X47" s="9"/>
      <c r="Y47" s="9"/>
      <c r="Z47" s="9"/>
      <c r="AA47" s="10"/>
      <c r="AN47" s="33"/>
    </row>
    <row r="48" spans="1:63">
      <c r="A48" s="8"/>
      <c r="B48" s="9"/>
      <c r="C48" s="9"/>
      <c r="D48" s="9"/>
      <c r="E48" s="9"/>
      <c r="F48" s="9"/>
      <c r="G48" s="9"/>
      <c r="H48" s="9"/>
      <c r="I48" s="9"/>
      <c r="J48" s="9"/>
      <c r="K48" s="9"/>
      <c r="L48" s="9"/>
      <c r="M48" s="9"/>
      <c r="N48" s="9"/>
      <c r="O48" s="9"/>
      <c r="P48" s="9"/>
      <c r="Q48" s="9"/>
      <c r="R48" s="9"/>
      <c r="S48" s="9"/>
      <c r="T48" s="9"/>
      <c r="U48" s="9"/>
      <c r="V48" s="9"/>
      <c r="W48" s="9"/>
      <c r="X48" s="9"/>
      <c r="Y48" s="9"/>
      <c r="Z48" s="9"/>
      <c r="AA48" s="10"/>
      <c r="AN48" s="33"/>
    </row>
    <row r="49" spans="1:40">
      <c r="A49" s="8"/>
      <c r="B49" s="9"/>
      <c r="C49" s="9"/>
      <c r="D49" s="9"/>
      <c r="E49" s="9"/>
      <c r="F49" s="9"/>
      <c r="G49" s="9"/>
      <c r="H49" s="9"/>
      <c r="I49" s="9"/>
      <c r="J49" s="9"/>
      <c r="K49" s="9"/>
      <c r="L49" s="9"/>
      <c r="M49" s="9"/>
      <c r="N49" s="9"/>
      <c r="O49" s="9"/>
      <c r="P49" s="9"/>
      <c r="Q49" s="9"/>
      <c r="R49" s="9"/>
      <c r="S49" s="9"/>
      <c r="T49" s="9"/>
      <c r="U49" s="9"/>
      <c r="V49" s="9"/>
      <c r="W49" s="9"/>
      <c r="X49" s="9"/>
      <c r="Y49" s="9"/>
      <c r="Z49" s="9"/>
      <c r="AA49" s="10"/>
      <c r="AN49" s="33"/>
    </row>
    <row r="50" spans="1:40">
      <c r="A50" s="8"/>
      <c r="B50" s="9"/>
      <c r="C50" s="9"/>
      <c r="D50" s="9"/>
      <c r="E50" s="9"/>
      <c r="F50" s="9"/>
      <c r="G50" s="9"/>
      <c r="H50" s="9"/>
      <c r="I50" s="9"/>
      <c r="J50" s="9"/>
      <c r="K50" s="9"/>
      <c r="L50" s="9"/>
      <c r="M50" s="9"/>
      <c r="N50" s="9"/>
      <c r="O50" s="9"/>
      <c r="P50" s="9"/>
      <c r="Q50" s="9"/>
      <c r="R50" s="9"/>
      <c r="S50" s="9"/>
      <c r="T50" s="9"/>
      <c r="U50" s="9"/>
      <c r="V50" s="9"/>
      <c r="W50" s="9"/>
      <c r="X50" s="9"/>
      <c r="Y50" s="9"/>
      <c r="Z50" s="9"/>
      <c r="AA50" s="10"/>
      <c r="AN50" s="33"/>
    </row>
    <row r="51" spans="1:40">
      <c r="A51" s="8"/>
      <c r="B51" s="9"/>
      <c r="C51" s="9"/>
      <c r="D51" s="9"/>
      <c r="E51" s="9"/>
      <c r="F51" s="9"/>
      <c r="G51" s="9"/>
      <c r="H51" s="9"/>
      <c r="I51" s="9"/>
      <c r="J51" s="9"/>
      <c r="K51" s="9"/>
      <c r="L51" s="9"/>
      <c r="M51" s="9"/>
      <c r="N51" s="9"/>
      <c r="O51" s="9"/>
      <c r="P51" s="9"/>
      <c r="Q51" s="9"/>
      <c r="R51" s="9"/>
      <c r="S51" s="9"/>
      <c r="T51" s="9"/>
      <c r="U51" s="9"/>
      <c r="V51" s="9"/>
      <c r="W51" s="9"/>
      <c r="X51" s="9"/>
      <c r="Y51" s="9"/>
      <c r="Z51" s="9"/>
      <c r="AA51" s="10"/>
      <c r="AN51" s="33"/>
    </row>
    <row r="52" spans="1:40">
      <c r="A52" s="8"/>
      <c r="B52" s="9"/>
      <c r="C52" s="9"/>
      <c r="D52" s="9"/>
      <c r="E52" s="9"/>
      <c r="F52" s="9"/>
      <c r="G52" s="9"/>
      <c r="H52" s="9"/>
      <c r="I52" s="9"/>
      <c r="J52" s="9"/>
      <c r="K52" s="9"/>
      <c r="L52" s="9"/>
      <c r="M52" s="9"/>
      <c r="N52" s="9"/>
      <c r="O52" s="9"/>
      <c r="P52" s="9"/>
      <c r="Q52" s="9"/>
      <c r="R52" s="9"/>
      <c r="S52" s="9"/>
      <c r="T52" s="9"/>
      <c r="U52" s="9"/>
      <c r="V52" s="9"/>
      <c r="W52" s="9"/>
      <c r="X52" s="9"/>
      <c r="Y52" s="9"/>
      <c r="Z52" s="9"/>
      <c r="AA52" s="10"/>
      <c r="AN52" s="33"/>
    </row>
    <row r="53" spans="1:40">
      <c r="A53" s="8"/>
      <c r="B53" s="9"/>
      <c r="C53" s="9"/>
      <c r="D53" s="9"/>
      <c r="E53" s="9"/>
      <c r="F53" s="9"/>
      <c r="G53" s="9"/>
      <c r="H53" s="9"/>
      <c r="I53" s="9"/>
      <c r="J53" s="9"/>
      <c r="K53" s="9"/>
      <c r="L53" s="9"/>
      <c r="M53" s="9"/>
      <c r="N53" s="9"/>
      <c r="O53" s="9"/>
      <c r="P53" s="9"/>
      <c r="Q53" s="9"/>
      <c r="R53" s="9"/>
      <c r="S53" s="9"/>
      <c r="T53" s="9"/>
      <c r="U53" s="9"/>
      <c r="V53" s="9"/>
      <c r="W53" s="9"/>
      <c r="X53" s="9"/>
      <c r="Y53" s="9"/>
      <c r="Z53" s="9"/>
      <c r="AA53" s="10"/>
      <c r="AN53" s="33"/>
    </row>
    <row r="54" spans="1:40">
      <c r="A54" s="8"/>
      <c r="B54" s="9"/>
      <c r="C54" s="9"/>
      <c r="D54" s="9"/>
      <c r="E54" s="9"/>
      <c r="F54" s="9"/>
      <c r="G54" s="9"/>
      <c r="H54" s="9"/>
      <c r="I54" s="9"/>
      <c r="J54" s="9"/>
      <c r="K54" s="9"/>
      <c r="L54" s="9"/>
      <c r="M54" s="9"/>
      <c r="N54" s="9"/>
      <c r="O54" s="9"/>
      <c r="P54" s="9"/>
      <c r="Q54" s="9"/>
      <c r="R54" s="9"/>
      <c r="S54" s="9"/>
      <c r="T54" s="9"/>
      <c r="U54" s="9"/>
      <c r="V54" s="9"/>
      <c r="W54" s="9"/>
      <c r="X54" s="9"/>
      <c r="Y54" s="9"/>
      <c r="Z54" s="9"/>
      <c r="AA54" s="10"/>
      <c r="AN54" s="33"/>
    </row>
    <row r="55" spans="1:40">
      <c r="A55" s="8"/>
      <c r="B55" s="9"/>
      <c r="C55" s="9"/>
      <c r="D55" s="9"/>
      <c r="E55" s="9"/>
      <c r="F55" s="9"/>
      <c r="G55" s="9"/>
      <c r="H55" s="9"/>
      <c r="I55" s="9"/>
      <c r="J55" s="9"/>
      <c r="K55" s="9"/>
      <c r="L55" s="9"/>
      <c r="M55" s="9"/>
      <c r="N55" s="9"/>
      <c r="O55" s="9"/>
      <c r="P55" s="9"/>
      <c r="Q55" s="9"/>
      <c r="R55" s="9"/>
      <c r="S55" s="9"/>
      <c r="T55" s="9"/>
      <c r="U55" s="9"/>
      <c r="V55" s="9"/>
      <c r="W55" s="9"/>
      <c r="X55" s="9"/>
      <c r="Y55" s="9"/>
      <c r="Z55" s="9"/>
      <c r="AA55" s="10"/>
    </row>
    <row r="56" spans="1:40">
      <c r="A56" s="8"/>
      <c r="B56" s="9"/>
      <c r="C56" s="9"/>
      <c r="D56" s="9"/>
      <c r="E56" s="9"/>
      <c r="F56" s="9"/>
      <c r="G56" s="9"/>
      <c r="H56" s="9"/>
      <c r="I56" s="9"/>
      <c r="J56" s="9"/>
      <c r="K56" s="9"/>
      <c r="L56" s="9"/>
      <c r="M56" s="9"/>
      <c r="N56" s="9"/>
      <c r="O56" s="9"/>
      <c r="P56" s="9"/>
      <c r="Q56" s="9"/>
      <c r="R56" s="9"/>
      <c r="S56" s="9"/>
      <c r="T56" s="9"/>
      <c r="U56" s="9"/>
      <c r="V56" s="9"/>
      <c r="W56" s="9"/>
      <c r="X56" s="9"/>
      <c r="Y56" s="9"/>
      <c r="Z56" s="9"/>
      <c r="AA56" s="10"/>
    </row>
    <row r="57" spans="1:40">
      <c r="A57" s="8"/>
      <c r="B57" s="9"/>
      <c r="C57" s="9"/>
      <c r="D57" s="9"/>
      <c r="E57" s="9"/>
      <c r="F57" s="9"/>
      <c r="G57" s="9"/>
      <c r="H57" s="9"/>
      <c r="I57" s="9"/>
      <c r="J57" s="9"/>
      <c r="K57" s="9"/>
      <c r="L57" s="9"/>
      <c r="M57" s="9"/>
      <c r="N57" s="9"/>
      <c r="O57" s="9"/>
      <c r="P57" s="9"/>
      <c r="Q57" s="9"/>
      <c r="R57" s="9"/>
      <c r="S57" s="9"/>
      <c r="T57" s="9"/>
      <c r="U57" s="9"/>
      <c r="V57" s="9"/>
      <c r="W57" s="9"/>
      <c r="X57" s="9"/>
      <c r="Y57" s="9"/>
      <c r="Z57" s="9"/>
      <c r="AA57" s="10"/>
    </row>
    <row r="58" spans="1:40">
      <c r="A58" s="8"/>
      <c r="B58" s="9"/>
      <c r="C58" s="9"/>
      <c r="D58" s="9"/>
      <c r="E58" s="9"/>
      <c r="F58" s="9"/>
      <c r="G58" s="9"/>
      <c r="H58" s="9"/>
      <c r="I58" s="9"/>
      <c r="J58" s="9"/>
      <c r="K58" s="9"/>
      <c r="L58" s="9"/>
      <c r="M58" s="9"/>
      <c r="N58" s="9"/>
      <c r="O58" s="9"/>
      <c r="P58" s="9"/>
      <c r="Q58" s="9"/>
      <c r="R58" s="9"/>
      <c r="S58" s="9"/>
      <c r="T58" s="9"/>
      <c r="U58" s="9"/>
      <c r="V58" s="9"/>
      <c r="W58" s="9"/>
      <c r="X58" s="9"/>
      <c r="Y58" s="9"/>
      <c r="Z58" s="9"/>
      <c r="AA58" s="10"/>
    </row>
    <row r="59" spans="1:40">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3"/>
    </row>
  </sheetData>
  <mergeCells count="4">
    <mergeCell ref="A1:B1"/>
    <mergeCell ref="V1:AA1"/>
    <mergeCell ref="B5:M17"/>
    <mergeCell ref="AN12:AY24"/>
  </mergeCells>
  <phoneticPr fontId="5"/>
  <conditionalFormatting sqref="AD11:AD22">
    <cfRule type="top10" dxfId="48" priority="3" stopIfTrue="1" bottom="1" rank="1"/>
  </conditionalFormatting>
  <conditionalFormatting sqref="AD29:AD34">
    <cfRule type="top10" dxfId="47" priority="1" stopIfTrue="1" rank="2"/>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業種リスト!$A$2:$A$14</xm:f>
          </x14:formula1>
          <xm:sqref>AP6:AR6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6">
    <tabColor theme="9" tint="0.59999389629810485"/>
  </sheetPr>
  <dimension ref="A1:BO55"/>
  <sheetViews>
    <sheetView showGridLines="0" view="pageBreakPreview" zoomScaleNormal="100" workbookViewId="0">
      <selection activeCell="B5" sqref="B5:M17"/>
    </sheetView>
  </sheetViews>
  <sheetFormatPr defaultColWidth="10.28515625" defaultRowHeight="12"/>
  <cols>
    <col min="1" max="27" width="3.5703125" style="3" customWidth="1"/>
    <col min="28" max="28" width="1.5703125" style="3" customWidth="1"/>
    <col min="29" max="29" width="15.28515625" style="115" customWidth="1"/>
    <col min="30" max="32" width="7.28515625" style="115" customWidth="1"/>
    <col min="33" max="33" width="1.5703125" style="115" customWidth="1"/>
    <col min="34" max="34" width="15.28515625" style="115" customWidth="1"/>
    <col min="35" max="38" width="6.140625" style="115" customWidth="1"/>
    <col min="39" max="39" width="8.28515625" style="115" customWidth="1"/>
    <col min="40" max="40" width="7.7109375" style="115" bestFit="1" customWidth="1"/>
    <col min="41" max="41" width="5.42578125" style="115" bestFit="1" customWidth="1"/>
    <col min="42" max="43" width="7.140625" style="115" bestFit="1" customWidth="1"/>
    <col min="44" max="44" width="8.28515625" style="115" bestFit="1" customWidth="1"/>
    <col min="45" max="45" width="5.42578125" style="115" bestFit="1" customWidth="1"/>
    <col min="46" max="51" width="5.42578125" style="115" customWidth="1"/>
    <col min="52" max="52" width="1.5703125" style="3" customWidth="1"/>
    <col min="53" max="53" width="15.28515625" style="115" customWidth="1"/>
    <col min="54" max="56" width="6.140625" style="115" customWidth="1"/>
    <col min="57" max="57" width="1.5703125" style="115" customWidth="1"/>
    <col min="58" max="58" width="15.28515625" style="115" customWidth="1"/>
    <col min="59" max="62" width="6.140625" style="115" customWidth="1"/>
    <col min="63" max="67" width="10.28515625" style="115" customWidth="1"/>
    <col min="68" max="16384" width="10.28515625" style="3"/>
  </cols>
  <sheetData>
    <row r="1" spans="1:62" ht="21" customHeight="1" thickBot="1">
      <c r="A1" s="1275">
        <v>11</v>
      </c>
      <c r="B1" s="1275"/>
      <c r="C1" s="2" t="s">
        <v>80</v>
      </c>
      <c r="D1" s="2"/>
      <c r="E1" s="2"/>
      <c r="F1" s="2"/>
      <c r="G1" s="2"/>
      <c r="H1" s="2"/>
      <c r="I1" s="2"/>
      <c r="J1" s="2"/>
      <c r="K1" s="2"/>
      <c r="L1" s="2"/>
      <c r="M1" s="2"/>
      <c r="N1" s="2"/>
      <c r="O1" s="2"/>
      <c r="P1" s="2"/>
      <c r="Q1" s="2"/>
      <c r="R1" s="2"/>
      <c r="S1" s="2"/>
      <c r="T1" s="2"/>
      <c r="U1" s="2"/>
      <c r="V1" s="1241" t="s">
        <v>325</v>
      </c>
      <c r="W1" s="1241"/>
      <c r="X1" s="1241"/>
      <c r="Y1" s="1241"/>
      <c r="Z1" s="1241"/>
      <c r="AA1" s="1241"/>
      <c r="AC1" s="115" t="s">
        <v>591</v>
      </c>
      <c r="BA1" s="115" t="s">
        <v>591</v>
      </c>
    </row>
    <row r="2" spans="1:62">
      <c r="AB2" s="624"/>
    </row>
    <row r="3" spans="1:62">
      <c r="AB3" s="47"/>
      <c r="AC3" s="115" t="s">
        <v>134</v>
      </c>
      <c r="AH3" s="115" t="s">
        <v>290</v>
      </c>
      <c r="AN3" s="115" t="s">
        <v>728</v>
      </c>
      <c r="BA3" s="115" t="s">
        <v>134</v>
      </c>
      <c r="BF3" s="115" t="s">
        <v>290</v>
      </c>
    </row>
    <row r="4" spans="1:62" ht="12.75" thickBot="1">
      <c r="AB4" s="47"/>
      <c r="AN4" s="115" t="str">
        <f>CONCATENATE("労働組合の有無について、「あり」と回答したのは全体の",TEXT(AD6,"0.0％"),"で、「なし」と回答した事業所は",TEXT(AE6,"0.0％"),"となった。")</f>
        <v>労働組合の有無について、「あり」と回答したのは全体の6.8%で、「なし」と回答した事業所は91.3%となった。</v>
      </c>
    </row>
    <row r="5" spans="1:62" ht="12.75" customHeight="1" thickBot="1">
      <c r="B5" s="1232" t="s">
        <v>948</v>
      </c>
      <c r="C5" s="1232"/>
      <c r="D5" s="1232"/>
      <c r="E5" s="1232"/>
      <c r="F5" s="1232"/>
      <c r="G5" s="1232"/>
      <c r="H5" s="1232"/>
      <c r="I5" s="1232"/>
      <c r="J5" s="1232"/>
      <c r="K5" s="1232"/>
      <c r="L5" s="1232"/>
      <c r="M5" s="1232"/>
      <c r="O5" s="5"/>
      <c r="P5" s="6"/>
      <c r="Q5" s="6"/>
      <c r="R5" s="6"/>
      <c r="S5" s="6"/>
      <c r="T5" s="6"/>
      <c r="U5" s="6"/>
      <c r="V5" s="6"/>
      <c r="W5" s="6"/>
      <c r="X5" s="6"/>
      <c r="Y5" s="6"/>
      <c r="Z5" s="6"/>
      <c r="AA5" s="7"/>
      <c r="AB5" s="47"/>
      <c r="AC5" s="623"/>
      <c r="AD5" s="623" t="s">
        <v>68</v>
      </c>
      <c r="AE5" s="623" t="s">
        <v>69</v>
      </c>
      <c r="AF5" s="623" t="s">
        <v>74</v>
      </c>
      <c r="AG5" s="266"/>
      <c r="AH5" s="610"/>
      <c r="AI5" s="623" t="s">
        <v>68</v>
      </c>
      <c r="AJ5" s="623" t="s">
        <v>69</v>
      </c>
      <c r="AK5" s="623" t="s">
        <v>74</v>
      </c>
      <c r="AL5" s="610" t="s">
        <v>150</v>
      </c>
      <c r="AM5" s="630"/>
      <c r="AN5" s="115" t="s">
        <v>729</v>
      </c>
      <c r="AP5" s="1044" t="s">
        <v>762</v>
      </c>
      <c r="AQ5" s="1044" t="s">
        <v>763</v>
      </c>
      <c r="AR5" s="1044" t="s">
        <v>764</v>
      </c>
      <c r="BA5" s="348"/>
      <c r="BB5" s="349" t="s">
        <v>68</v>
      </c>
      <c r="BC5" s="350" t="s">
        <v>69</v>
      </c>
      <c r="BD5" s="308" t="s">
        <v>74</v>
      </c>
      <c r="BE5" s="266"/>
      <c r="BF5" s="116"/>
      <c r="BG5" s="349" t="s">
        <v>68</v>
      </c>
      <c r="BH5" s="350" t="s">
        <v>69</v>
      </c>
      <c r="BI5" s="309" t="s">
        <v>74</v>
      </c>
      <c r="BJ5" s="122" t="s">
        <v>150</v>
      </c>
    </row>
    <row r="6" spans="1:62" ht="12.75" thickBot="1">
      <c r="B6" s="1232"/>
      <c r="C6" s="1232"/>
      <c r="D6" s="1232"/>
      <c r="E6" s="1232"/>
      <c r="F6" s="1232"/>
      <c r="G6" s="1232"/>
      <c r="H6" s="1232"/>
      <c r="I6" s="1232"/>
      <c r="J6" s="1232"/>
      <c r="K6" s="1232"/>
      <c r="L6" s="1232"/>
      <c r="M6" s="1232"/>
      <c r="O6" s="8"/>
      <c r="P6" s="9"/>
      <c r="Q6" s="9"/>
      <c r="R6" s="9"/>
      <c r="S6" s="9"/>
      <c r="T6" s="9"/>
      <c r="U6" s="9"/>
      <c r="V6" s="9"/>
      <c r="W6" s="9"/>
      <c r="X6" s="9"/>
      <c r="Y6" s="9"/>
      <c r="Z6" s="9"/>
      <c r="AA6" s="10"/>
      <c r="AB6" s="52"/>
      <c r="AC6" s="623" t="s">
        <v>160</v>
      </c>
      <c r="AD6" s="986">
        <f>BB6</f>
        <v>6.8075117370892016E-2</v>
      </c>
      <c r="AE6" s="808">
        <f>BC6</f>
        <v>0.91314553990610325</v>
      </c>
      <c r="AF6" s="808">
        <f>BD6</f>
        <v>1.8779342723004695E-2</v>
      </c>
      <c r="AG6" s="266"/>
      <c r="AH6" s="623" t="s">
        <v>160</v>
      </c>
      <c r="AI6" s="807">
        <f>BG6</f>
        <v>87</v>
      </c>
      <c r="AJ6" s="807">
        <f>BH6</f>
        <v>1167</v>
      </c>
      <c r="AK6" s="807">
        <f>BI6</f>
        <v>24</v>
      </c>
      <c r="AL6" s="807">
        <f>BJ6</f>
        <v>1278</v>
      </c>
      <c r="AM6" s="630"/>
      <c r="AN6" s="115" t="s">
        <v>774</v>
      </c>
      <c r="AP6" s="1044" t="s">
        <v>740</v>
      </c>
      <c r="AQ6" s="1044" t="s">
        <v>742</v>
      </c>
      <c r="AR6" s="1044"/>
      <c r="AS6" s="115" t="s">
        <v>782</v>
      </c>
      <c r="AZ6" s="9"/>
      <c r="BA6" s="302" t="s">
        <v>160</v>
      </c>
      <c r="BB6" s="352">
        <f>+BG6/$BJ6</f>
        <v>6.8075117370892016E-2</v>
      </c>
      <c r="BC6" s="353">
        <f>+BH6/$BJ6</f>
        <v>0.91314553990610325</v>
      </c>
      <c r="BD6" s="321">
        <f>+BI6/$BJ6</f>
        <v>1.8779342723004695E-2</v>
      </c>
      <c r="BE6" s="266"/>
      <c r="BF6" s="354" t="s">
        <v>160</v>
      </c>
      <c r="BG6" s="305">
        <f>+集計･資料!EP83</f>
        <v>87</v>
      </c>
      <c r="BH6" s="306">
        <f>+集計･資料!EQ83</f>
        <v>1167</v>
      </c>
      <c r="BI6" s="346">
        <f>+集計･資料!ER83</f>
        <v>24</v>
      </c>
      <c r="BJ6" s="376">
        <f>+SUM(BG6:BI6)</f>
        <v>1278</v>
      </c>
    </row>
    <row r="7" spans="1:62">
      <c r="B7" s="1232"/>
      <c r="C7" s="1232"/>
      <c r="D7" s="1232"/>
      <c r="E7" s="1232"/>
      <c r="F7" s="1232"/>
      <c r="G7" s="1232"/>
      <c r="H7" s="1232"/>
      <c r="I7" s="1232"/>
      <c r="J7" s="1232"/>
      <c r="K7" s="1232"/>
      <c r="L7" s="1232"/>
      <c r="M7" s="1232"/>
      <c r="O7" s="8"/>
      <c r="P7" s="9"/>
      <c r="Q7" s="9"/>
      <c r="R7" s="9"/>
      <c r="S7" s="9"/>
      <c r="T7" s="9"/>
      <c r="U7" s="9"/>
      <c r="V7" s="9"/>
      <c r="W7" s="9"/>
      <c r="X7" s="9"/>
      <c r="Y7" s="9"/>
      <c r="Z7" s="9"/>
      <c r="AA7" s="10"/>
      <c r="AB7" s="52"/>
      <c r="AM7" s="237"/>
      <c r="AN7" s="115" t="str">
        <f>CONCATENATE(AN6,AP6,AQ6,AR6,AS6)</f>
        <v>業種別では、「運輸業」「金融･保険業」で労働組合ありの割合が高い。</v>
      </c>
      <c r="AZ7" s="9"/>
    </row>
    <row r="8" spans="1:62">
      <c r="B8" s="1232"/>
      <c r="C8" s="1232"/>
      <c r="D8" s="1232"/>
      <c r="E8" s="1232"/>
      <c r="F8" s="1232"/>
      <c r="G8" s="1232"/>
      <c r="H8" s="1232"/>
      <c r="I8" s="1232"/>
      <c r="J8" s="1232"/>
      <c r="K8" s="1232"/>
      <c r="L8" s="1232"/>
      <c r="M8" s="1232"/>
      <c r="O8" s="8"/>
      <c r="P8" s="9"/>
      <c r="Q8" s="9"/>
      <c r="R8" s="9"/>
      <c r="S8" s="9"/>
      <c r="T8" s="9"/>
      <c r="U8" s="9"/>
      <c r="V8" s="9"/>
      <c r="W8" s="9"/>
      <c r="X8" s="9"/>
      <c r="Y8" s="9"/>
      <c r="Z8" s="9"/>
      <c r="AA8" s="10"/>
      <c r="AB8" s="809"/>
      <c r="AC8" s="115" t="s">
        <v>135</v>
      </c>
      <c r="AH8" s="115" t="s">
        <v>291</v>
      </c>
      <c r="AN8" s="115" t="s">
        <v>730</v>
      </c>
      <c r="AZ8" s="31"/>
      <c r="BA8" s="115" t="s">
        <v>135</v>
      </c>
      <c r="BF8" s="115" t="s">
        <v>291</v>
      </c>
    </row>
    <row r="9" spans="1:62" ht="12.75" thickBot="1">
      <c r="B9" s="1232"/>
      <c r="C9" s="1232"/>
      <c r="D9" s="1232"/>
      <c r="E9" s="1232"/>
      <c r="F9" s="1232"/>
      <c r="G9" s="1232"/>
      <c r="H9" s="1232"/>
      <c r="I9" s="1232"/>
      <c r="J9" s="1232"/>
      <c r="K9" s="1232"/>
      <c r="L9" s="1232"/>
      <c r="M9" s="1232"/>
      <c r="O9" s="8"/>
      <c r="P9" s="9"/>
      <c r="Q9" s="9"/>
      <c r="R9" s="9"/>
      <c r="S9" s="9"/>
      <c r="T9" s="9"/>
      <c r="U9" s="9"/>
      <c r="V9" s="9"/>
      <c r="W9" s="9"/>
      <c r="X9" s="9"/>
      <c r="Y9" s="9"/>
      <c r="Z9" s="9"/>
      <c r="AA9" s="10"/>
      <c r="AB9" s="809"/>
      <c r="AN9" s="115" t="s">
        <v>781</v>
      </c>
      <c r="AZ9" s="31"/>
    </row>
    <row r="10" spans="1:62" ht="12.75" thickBot="1">
      <c r="B10" s="1232"/>
      <c r="C10" s="1232"/>
      <c r="D10" s="1232"/>
      <c r="E10" s="1232"/>
      <c r="F10" s="1232"/>
      <c r="G10" s="1232"/>
      <c r="H10" s="1232"/>
      <c r="I10" s="1232"/>
      <c r="J10" s="1232"/>
      <c r="K10" s="1232"/>
      <c r="L10" s="1232"/>
      <c r="M10" s="1232"/>
      <c r="O10" s="8"/>
      <c r="P10" s="9"/>
      <c r="Q10" s="9"/>
      <c r="R10" s="9"/>
      <c r="S10" s="9"/>
      <c r="T10" s="9"/>
      <c r="U10" s="9"/>
      <c r="V10" s="9"/>
      <c r="W10" s="9"/>
      <c r="X10" s="9"/>
      <c r="Y10" s="9"/>
      <c r="Z10" s="9"/>
      <c r="AA10" s="10"/>
      <c r="AB10" s="809"/>
      <c r="AC10" s="610" t="s">
        <v>645</v>
      </c>
      <c r="AD10" s="623" t="s">
        <v>68</v>
      </c>
      <c r="AE10" s="623" t="s">
        <v>69</v>
      </c>
      <c r="AF10" s="623" t="s">
        <v>74</v>
      </c>
      <c r="AG10" s="266"/>
      <c r="AH10" s="610" t="s">
        <v>645</v>
      </c>
      <c r="AI10" s="623" t="s">
        <v>68</v>
      </c>
      <c r="AJ10" s="623" t="s">
        <v>69</v>
      </c>
      <c r="AK10" s="623" t="s">
        <v>74</v>
      </c>
      <c r="AL10" s="610" t="s">
        <v>150</v>
      </c>
      <c r="AZ10" s="31"/>
      <c r="BA10" s="207" t="s">
        <v>645</v>
      </c>
      <c r="BB10" s="307" t="s">
        <v>68</v>
      </c>
      <c r="BC10" s="350" t="s">
        <v>69</v>
      </c>
      <c r="BD10" s="308" t="s">
        <v>74</v>
      </c>
      <c r="BE10" s="266"/>
      <c r="BF10" s="207" t="s">
        <v>645</v>
      </c>
      <c r="BG10" s="307" t="s">
        <v>68</v>
      </c>
      <c r="BH10" s="350" t="s">
        <v>69</v>
      </c>
      <c r="BI10" s="351" t="s">
        <v>74</v>
      </c>
      <c r="BJ10" s="130" t="s">
        <v>150</v>
      </c>
    </row>
    <row r="11" spans="1:62">
      <c r="B11" s="1232"/>
      <c r="C11" s="1232"/>
      <c r="D11" s="1232"/>
      <c r="E11" s="1232"/>
      <c r="F11" s="1232"/>
      <c r="G11" s="1232"/>
      <c r="H11" s="1232"/>
      <c r="I11" s="1232"/>
      <c r="J11" s="1232"/>
      <c r="K11" s="1232"/>
      <c r="L11" s="1232"/>
      <c r="M11" s="1232"/>
      <c r="O11" s="8"/>
      <c r="P11" s="9"/>
      <c r="Q11" s="9"/>
      <c r="R11" s="9"/>
      <c r="S11" s="9"/>
      <c r="T11" s="9"/>
      <c r="U11" s="9"/>
      <c r="V11" s="9"/>
      <c r="W11" s="9"/>
      <c r="X11" s="9"/>
      <c r="Y11" s="9"/>
      <c r="Z11" s="9"/>
      <c r="AA11" s="10"/>
      <c r="AB11" s="809"/>
      <c r="AC11" s="1000" t="s">
        <v>424</v>
      </c>
      <c r="AD11" s="799">
        <f>BB23</f>
        <v>4.6413502109704644E-2</v>
      </c>
      <c r="AE11" s="780">
        <f>BC23</f>
        <v>0.94092827004219415</v>
      </c>
      <c r="AF11" s="780">
        <f>BD23</f>
        <v>1.2658227848101266E-2</v>
      </c>
      <c r="AG11" s="266"/>
      <c r="AH11" s="611" t="s">
        <v>424</v>
      </c>
      <c r="AI11" s="807">
        <f>BG23</f>
        <v>11</v>
      </c>
      <c r="AJ11" s="807">
        <f>BH23</f>
        <v>223</v>
      </c>
      <c r="AK11" s="807">
        <f>BI23</f>
        <v>3</v>
      </c>
      <c r="AL11" s="807">
        <f>BJ23</f>
        <v>237</v>
      </c>
      <c r="AM11" s="630"/>
      <c r="AN11" s="1039" t="s">
        <v>768</v>
      </c>
      <c r="AO11" s="1038"/>
      <c r="AP11" s="1038"/>
      <c r="AQ11" s="1038"/>
      <c r="AR11" s="1038"/>
      <c r="AS11" s="1038"/>
      <c r="AT11" s="1038"/>
      <c r="AU11" s="1038"/>
      <c r="AV11" s="1038"/>
      <c r="AW11" s="1038"/>
      <c r="AX11" s="1038"/>
      <c r="AY11" s="1038"/>
      <c r="AZ11" s="31"/>
      <c r="BA11" s="216" t="s">
        <v>151</v>
      </c>
      <c r="BB11" s="314" t="e">
        <f t="shared" ref="BB11:BB23" si="0">+BG11/$BJ11</f>
        <v>#DIV/0!</v>
      </c>
      <c r="BC11" s="355" t="e">
        <f t="shared" ref="BC11:BC23" si="1">+BH11/$BJ11</f>
        <v>#DIV/0!</v>
      </c>
      <c r="BD11" s="315" t="e">
        <f t="shared" ref="BD11:BD23" si="2">+BI11/$BJ11</f>
        <v>#DIV/0!</v>
      </c>
      <c r="BE11" s="266"/>
      <c r="BF11" s="216" t="s">
        <v>151</v>
      </c>
      <c r="BG11" s="312">
        <f>+集計･資料!EP6</f>
        <v>0</v>
      </c>
      <c r="BH11" s="313">
        <f>+集計･資料!EQ6</f>
        <v>0</v>
      </c>
      <c r="BI11" s="356">
        <f>+集計･資料!ER6</f>
        <v>0</v>
      </c>
      <c r="BJ11" s="357">
        <f>+SUM(BG11:BI11)</f>
        <v>0</v>
      </c>
    </row>
    <row r="12" spans="1:62">
      <c r="B12" s="1232"/>
      <c r="C12" s="1232"/>
      <c r="D12" s="1232"/>
      <c r="E12" s="1232"/>
      <c r="F12" s="1232"/>
      <c r="G12" s="1232"/>
      <c r="H12" s="1232"/>
      <c r="I12" s="1232"/>
      <c r="J12" s="1232"/>
      <c r="K12" s="1232"/>
      <c r="L12" s="1232"/>
      <c r="M12" s="1232"/>
      <c r="O12" s="8"/>
      <c r="P12" s="9"/>
      <c r="Q12" s="9"/>
      <c r="R12" s="9"/>
      <c r="S12" s="9"/>
      <c r="T12" s="9"/>
      <c r="U12" s="9"/>
      <c r="V12" s="9"/>
      <c r="W12" s="9"/>
      <c r="X12" s="9"/>
      <c r="Y12" s="9"/>
      <c r="Z12" s="9"/>
      <c r="AA12" s="10"/>
      <c r="AB12" s="809"/>
      <c r="AC12" s="1002" t="s">
        <v>425</v>
      </c>
      <c r="AD12" s="799">
        <f>BB22</f>
        <v>8.4210526315789472E-2</v>
      </c>
      <c r="AE12" s="780">
        <f>BC22</f>
        <v>0.90526315789473688</v>
      </c>
      <c r="AF12" s="780">
        <f>BD22</f>
        <v>1.0526315789473684E-2</v>
      </c>
      <c r="AG12" s="266"/>
      <c r="AH12" s="784" t="s">
        <v>425</v>
      </c>
      <c r="AI12" s="807">
        <f>BG22</f>
        <v>16</v>
      </c>
      <c r="AJ12" s="807">
        <f>BH22</f>
        <v>172</v>
      </c>
      <c r="AK12" s="807">
        <f>BI22</f>
        <v>2</v>
      </c>
      <c r="AL12" s="807">
        <f>BJ22</f>
        <v>190</v>
      </c>
      <c r="AM12" s="630"/>
      <c r="AN12" s="1232" t="str">
        <f>CONCATENATE("　",AN4,CHAR(10),"　",AN7,,CHAR(10),"　",AN9)</f>
        <v>　労働組合の有無について、「あり」と回答したのは全体の6.8%で、「なし」と回答した事業所は91.3%となった。
　業種別では、「運輸業」「金融･保険業」で労働組合ありの割合が高い。
　規模別では、100人以上の規模の割合が高い。</v>
      </c>
      <c r="AO12" s="1232"/>
      <c r="AP12" s="1232"/>
      <c r="AQ12" s="1232"/>
      <c r="AR12" s="1232"/>
      <c r="AS12" s="1232"/>
      <c r="AT12" s="1232"/>
      <c r="AU12" s="1232"/>
      <c r="AV12" s="1232"/>
      <c r="AW12" s="1232"/>
      <c r="AX12" s="1232"/>
      <c r="AY12" s="1232"/>
      <c r="AZ12" s="31"/>
      <c r="BA12" s="67" t="s">
        <v>630</v>
      </c>
      <c r="BB12" s="316">
        <f t="shared" si="0"/>
        <v>6.3492063492063489E-2</v>
      </c>
      <c r="BC12" s="358">
        <f t="shared" si="1"/>
        <v>0.89682539682539686</v>
      </c>
      <c r="BD12" s="317">
        <f t="shared" si="2"/>
        <v>3.968253968253968E-2</v>
      </c>
      <c r="BE12" s="266"/>
      <c r="BF12" s="67" t="s">
        <v>630</v>
      </c>
      <c r="BG12" s="318">
        <f>+集計･資料!EP8</f>
        <v>8</v>
      </c>
      <c r="BH12" s="319">
        <f>+集計･資料!EQ8</f>
        <v>113</v>
      </c>
      <c r="BI12" s="359">
        <f>+集計･資料!ER8</f>
        <v>5</v>
      </c>
      <c r="BJ12" s="360">
        <f t="shared" ref="BJ12:BJ24" si="3">+SUM(BG12:BI12)</f>
        <v>126</v>
      </c>
    </row>
    <row r="13" spans="1:62" ht="13.5" customHeight="1">
      <c r="B13" s="1232"/>
      <c r="C13" s="1232"/>
      <c r="D13" s="1232"/>
      <c r="E13" s="1232"/>
      <c r="F13" s="1232"/>
      <c r="G13" s="1232"/>
      <c r="H13" s="1232"/>
      <c r="I13" s="1232"/>
      <c r="J13" s="1232"/>
      <c r="K13" s="1232"/>
      <c r="L13" s="1232"/>
      <c r="M13" s="1232"/>
      <c r="O13" s="8"/>
      <c r="P13" s="9"/>
      <c r="Q13" s="9"/>
      <c r="R13" s="9"/>
      <c r="S13" s="9"/>
      <c r="T13" s="9"/>
      <c r="U13" s="9"/>
      <c r="V13" s="9"/>
      <c r="W13" s="9"/>
      <c r="X13" s="9"/>
      <c r="Y13" s="9"/>
      <c r="Z13" s="9"/>
      <c r="AA13" s="10"/>
      <c r="AB13" s="52"/>
      <c r="AC13" s="1000" t="s">
        <v>426</v>
      </c>
      <c r="AD13" s="799">
        <f>BB21</f>
        <v>0.15384615384615385</v>
      </c>
      <c r="AE13" s="780">
        <f>BC21</f>
        <v>0.84615384615384615</v>
      </c>
      <c r="AF13" s="780">
        <f>BD21</f>
        <v>0</v>
      </c>
      <c r="AG13" s="266"/>
      <c r="AH13" s="611" t="s">
        <v>426</v>
      </c>
      <c r="AI13" s="807">
        <f>BG21</f>
        <v>2</v>
      </c>
      <c r="AJ13" s="807">
        <f>BH21</f>
        <v>11</v>
      </c>
      <c r="AK13" s="807">
        <f>BI21</f>
        <v>0</v>
      </c>
      <c r="AL13" s="807">
        <f>BJ21</f>
        <v>13</v>
      </c>
      <c r="AM13" s="237"/>
      <c r="AN13" s="1232"/>
      <c r="AO13" s="1232"/>
      <c r="AP13" s="1232"/>
      <c r="AQ13" s="1232"/>
      <c r="AR13" s="1232"/>
      <c r="AS13" s="1232"/>
      <c r="AT13" s="1232"/>
      <c r="AU13" s="1232"/>
      <c r="AV13" s="1232"/>
      <c r="AW13" s="1232"/>
      <c r="AX13" s="1232"/>
      <c r="AY13" s="1232"/>
      <c r="AZ13" s="9"/>
      <c r="BA13" s="67" t="s">
        <v>631</v>
      </c>
      <c r="BB13" s="316">
        <f t="shared" si="0"/>
        <v>1.3793103448275862E-2</v>
      </c>
      <c r="BC13" s="358">
        <f t="shared" si="1"/>
        <v>0.92413793103448272</v>
      </c>
      <c r="BD13" s="317">
        <f t="shared" si="2"/>
        <v>6.2068965517241378E-2</v>
      </c>
      <c r="BE13" s="266"/>
      <c r="BF13" s="67" t="s">
        <v>631</v>
      </c>
      <c r="BG13" s="318">
        <f>+集計･資料!EP10</f>
        <v>2</v>
      </c>
      <c r="BH13" s="319">
        <f>+集計･資料!EQ10</f>
        <v>134</v>
      </c>
      <c r="BI13" s="359">
        <f>+集計･資料!ER10</f>
        <v>9</v>
      </c>
      <c r="BJ13" s="360">
        <f t="shared" si="3"/>
        <v>145</v>
      </c>
    </row>
    <row r="14" spans="1:62">
      <c r="B14" s="1232"/>
      <c r="C14" s="1232"/>
      <c r="D14" s="1232"/>
      <c r="E14" s="1232"/>
      <c r="F14" s="1232"/>
      <c r="G14" s="1232"/>
      <c r="H14" s="1232"/>
      <c r="I14" s="1232"/>
      <c r="J14" s="1232"/>
      <c r="K14" s="1232"/>
      <c r="L14" s="1232"/>
      <c r="M14" s="1232"/>
      <c r="O14" s="8"/>
      <c r="P14" s="9"/>
      <c r="Q14" s="9"/>
      <c r="R14" s="9"/>
      <c r="S14" s="9"/>
      <c r="T14" s="9"/>
      <c r="U14" s="9"/>
      <c r="V14" s="9"/>
      <c r="W14" s="9"/>
      <c r="X14" s="9"/>
      <c r="Y14" s="9"/>
      <c r="Z14" s="9"/>
      <c r="AA14" s="10"/>
      <c r="AB14" s="52"/>
      <c r="AC14" s="1002" t="s">
        <v>427</v>
      </c>
      <c r="AD14" s="799">
        <f>BB20</f>
        <v>0.30769230769230771</v>
      </c>
      <c r="AE14" s="780">
        <f>BC20</f>
        <v>0.69230769230769229</v>
      </c>
      <c r="AF14" s="780">
        <f>BD20</f>
        <v>0</v>
      </c>
      <c r="AG14" s="266"/>
      <c r="AH14" s="784" t="s">
        <v>427</v>
      </c>
      <c r="AI14" s="807">
        <f>BG20</f>
        <v>8</v>
      </c>
      <c r="AJ14" s="807">
        <f>BH20</f>
        <v>18</v>
      </c>
      <c r="AK14" s="807">
        <f>BI20</f>
        <v>0</v>
      </c>
      <c r="AL14" s="807">
        <f>BJ20</f>
        <v>26</v>
      </c>
      <c r="AM14" s="237"/>
      <c r="AN14" s="1232"/>
      <c r="AO14" s="1232"/>
      <c r="AP14" s="1232"/>
      <c r="AQ14" s="1232"/>
      <c r="AR14" s="1232"/>
      <c r="AS14" s="1232"/>
      <c r="AT14" s="1232"/>
      <c r="AU14" s="1232"/>
      <c r="AV14" s="1232"/>
      <c r="AW14" s="1232"/>
      <c r="AX14" s="1232"/>
      <c r="AY14" s="1232"/>
      <c r="AZ14" s="9"/>
      <c r="BA14" s="67" t="s">
        <v>629</v>
      </c>
      <c r="BB14" s="316">
        <f t="shared" si="0"/>
        <v>0.11904761904761904</v>
      </c>
      <c r="BC14" s="358">
        <f t="shared" si="1"/>
        <v>0.88095238095238093</v>
      </c>
      <c r="BD14" s="317">
        <f t="shared" si="2"/>
        <v>0</v>
      </c>
      <c r="BE14" s="266"/>
      <c r="BF14" s="67" t="s">
        <v>629</v>
      </c>
      <c r="BG14" s="318">
        <f>+集計･資料!EP12</f>
        <v>5</v>
      </c>
      <c r="BH14" s="319">
        <f>+集計･資料!EQ12</f>
        <v>37</v>
      </c>
      <c r="BI14" s="359">
        <f>+集計･資料!ER12</f>
        <v>0</v>
      </c>
      <c r="BJ14" s="360">
        <f t="shared" si="3"/>
        <v>42</v>
      </c>
    </row>
    <row r="15" spans="1:62" ht="12.75" customHeight="1">
      <c r="B15" s="1232"/>
      <c r="C15" s="1232"/>
      <c r="D15" s="1232"/>
      <c r="E15" s="1232"/>
      <c r="F15" s="1232"/>
      <c r="G15" s="1232"/>
      <c r="H15" s="1232"/>
      <c r="I15" s="1232"/>
      <c r="J15" s="1232"/>
      <c r="K15" s="1232"/>
      <c r="L15" s="1232"/>
      <c r="M15" s="1232"/>
      <c r="O15" s="8"/>
      <c r="P15" s="9"/>
      <c r="Q15" s="9"/>
      <c r="R15" s="9"/>
      <c r="S15" s="9"/>
      <c r="T15" s="9"/>
      <c r="U15" s="9"/>
      <c r="V15" s="9"/>
      <c r="W15" s="9"/>
      <c r="X15" s="9"/>
      <c r="Y15" s="9"/>
      <c r="Z15" s="9"/>
      <c r="AA15" s="10"/>
      <c r="AB15" s="52"/>
      <c r="AC15" s="1000" t="s">
        <v>428</v>
      </c>
      <c r="AD15" s="799">
        <f>BB19</f>
        <v>9.9585062240663894E-2</v>
      </c>
      <c r="AE15" s="780">
        <f>BC19</f>
        <v>0.88796680497925307</v>
      </c>
      <c r="AF15" s="780">
        <f>BD19</f>
        <v>1.2448132780082987E-2</v>
      </c>
      <c r="AG15" s="266"/>
      <c r="AH15" s="611" t="s">
        <v>428</v>
      </c>
      <c r="AI15" s="807">
        <f>BG19</f>
        <v>24</v>
      </c>
      <c r="AJ15" s="807">
        <f>BH19</f>
        <v>214</v>
      </c>
      <c r="AK15" s="807">
        <f>BI19</f>
        <v>3</v>
      </c>
      <c r="AL15" s="807">
        <f>BJ19</f>
        <v>241</v>
      </c>
      <c r="AM15" s="237"/>
      <c r="AN15" s="1232"/>
      <c r="AO15" s="1232"/>
      <c r="AP15" s="1232"/>
      <c r="AQ15" s="1232"/>
      <c r="AR15" s="1232"/>
      <c r="AS15" s="1232"/>
      <c r="AT15" s="1232"/>
      <c r="AU15" s="1232"/>
      <c r="AV15" s="1232"/>
      <c r="AW15" s="1232"/>
      <c r="AX15" s="1232"/>
      <c r="AY15" s="1232"/>
      <c r="AZ15" s="9"/>
      <c r="BA15" s="67" t="s">
        <v>628</v>
      </c>
      <c r="BB15" s="316">
        <f t="shared" si="0"/>
        <v>3.8674033149171269E-2</v>
      </c>
      <c r="BC15" s="358">
        <f t="shared" si="1"/>
        <v>0.95580110497237569</v>
      </c>
      <c r="BD15" s="317">
        <f t="shared" si="2"/>
        <v>5.5248618784530384E-3</v>
      </c>
      <c r="BE15" s="266"/>
      <c r="BF15" s="67" t="s">
        <v>628</v>
      </c>
      <c r="BG15" s="318">
        <f>+集計･資料!EP14</f>
        <v>7</v>
      </c>
      <c r="BH15" s="319">
        <f>+集計･資料!EQ14</f>
        <v>173</v>
      </c>
      <c r="BI15" s="359">
        <f>+集計･資料!ER14</f>
        <v>1</v>
      </c>
      <c r="BJ15" s="360">
        <f t="shared" si="3"/>
        <v>181</v>
      </c>
    </row>
    <row r="16" spans="1:62">
      <c r="B16" s="1232"/>
      <c r="C16" s="1232"/>
      <c r="D16" s="1232"/>
      <c r="E16" s="1232"/>
      <c r="F16" s="1232"/>
      <c r="G16" s="1232"/>
      <c r="H16" s="1232"/>
      <c r="I16" s="1232"/>
      <c r="J16" s="1232"/>
      <c r="K16" s="1232"/>
      <c r="L16" s="1232"/>
      <c r="M16" s="1232"/>
      <c r="O16" s="8"/>
      <c r="P16" s="9"/>
      <c r="Q16" s="9"/>
      <c r="R16" s="9"/>
      <c r="S16" s="9"/>
      <c r="T16" s="9"/>
      <c r="U16" s="9"/>
      <c r="V16" s="9"/>
      <c r="W16" s="9"/>
      <c r="X16" s="9"/>
      <c r="Y16" s="9"/>
      <c r="Z16" s="9"/>
      <c r="AA16" s="10"/>
      <c r="AB16" s="52"/>
      <c r="AC16" s="1000" t="s">
        <v>429</v>
      </c>
      <c r="AD16" s="799">
        <f>BB18</f>
        <v>0.19047619047619047</v>
      </c>
      <c r="AE16" s="780">
        <f>BC18</f>
        <v>0.76190476190476186</v>
      </c>
      <c r="AF16" s="780">
        <f>BD18</f>
        <v>4.7619047619047616E-2</v>
      </c>
      <c r="AG16" s="266"/>
      <c r="AH16" s="784" t="s">
        <v>429</v>
      </c>
      <c r="AI16" s="807">
        <f>BG18</f>
        <v>4</v>
      </c>
      <c r="AJ16" s="807">
        <f>BH18</f>
        <v>16</v>
      </c>
      <c r="AK16" s="807">
        <f>BI18</f>
        <v>1</v>
      </c>
      <c r="AL16" s="807">
        <f>BJ18</f>
        <v>21</v>
      </c>
      <c r="AM16" s="237"/>
      <c r="AN16" s="1232"/>
      <c r="AO16" s="1232"/>
      <c r="AP16" s="1232"/>
      <c r="AQ16" s="1232"/>
      <c r="AR16" s="1232"/>
      <c r="AS16" s="1232"/>
      <c r="AT16" s="1232"/>
      <c r="AU16" s="1232"/>
      <c r="AV16" s="1232"/>
      <c r="AW16" s="1232"/>
      <c r="AX16" s="1232"/>
      <c r="AY16" s="1232"/>
      <c r="AZ16" s="9"/>
      <c r="BA16" s="67" t="s">
        <v>627</v>
      </c>
      <c r="BB16" s="316">
        <f t="shared" si="0"/>
        <v>0</v>
      </c>
      <c r="BC16" s="358">
        <f t="shared" si="1"/>
        <v>1</v>
      </c>
      <c r="BD16" s="317">
        <f t="shared" si="2"/>
        <v>0</v>
      </c>
      <c r="BE16" s="266"/>
      <c r="BF16" s="67" t="s">
        <v>627</v>
      </c>
      <c r="BG16" s="318">
        <f>+集計･資料!EP16</f>
        <v>0</v>
      </c>
      <c r="BH16" s="319">
        <f>+集計･資料!EQ16</f>
        <v>35</v>
      </c>
      <c r="BI16" s="359">
        <f>+集計･資料!ER16</f>
        <v>0</v>
      </c>
      <c r="BJ16" s="360">
        <f t="shared" si="3"/>
        <v>35</v>
      </c>
    </row>
    <row r="17" spans="1:62">
      <c r="B17" s="1232"/>
      <c r="C17" s="1232"/>
      <c r="D17" s="1232"/>
      <c r="E17" s="1232"/>
      <c r="F17" s="1232"/>
      <c r="G17" s="1232"/>
      <c r="H17" s="1232"/>
      <c r="I17" s="1232"/>
      <c r="J17" s="1232"/>
      <c r="K17" s="1232"/>
      <c r="L17" s="1232"/>
      <c r="M17" s="1232"/>
      <c r="O17" s="11"/>
      <c r="P17" s="12"/>
      <c r="Q17" s="12"/>
      <c r="R17" s="12"/>
      <c r="S17" s="12"/>
      <c r="T17" s="12"/>
      <c r="U17" s="12"/>
      <c r="V17" s="12"/>
      <c r="W17" s="12"/>
      <c r="X17" s="12"/>
      <c r="Y17" s="12"/>
      <c r="Z17" s="12"/>
      <c r="AA17" s="13"/>
      <c r="AB17" s="52"/>
      <c r="AC17" s="611" t="s">
        <v>430</v>
      </c>
      <c r="AD17" s="799">
        <f>BB17</f>
        <v>0</v>
      </c>
      <c r="AE17" s="780">
        <f>BC17</f>
        <v>1</v>
      </c>
      <c r="AF17" s="780">
        <f>BD17</f>
        <v>0</v>
      </c>
      <c r="AG17" s="266"/>
      <c r="AH17" s="611" t="s">
        <v>430</v>
      </c>
      <c r="AI17" s="807">
        <f>BG17</f>
        <v>0</v>
      </c>
      <c r="AJ17" s="807">
        <f>BH17</f>
        <v>21</v>
      </c>
      <c r="AK17" s="807">
        <f>BI17</f>
        <v>0</v>
      </c>
      <c r="AL17" s="807">
        <f>BJ17</f>
        <v>21</v>
      </c>
      <c r="AM17" s="237"/>
      <c r="AN17" s="1232"/>
      <c r="AO17" s="1232"/>
      <c r="AP17" s="1232"/>
      <c r="AQ17" s="1232"/>
      <c r="AR17" s="1232"/>
      <c r="AS17" s="1232"/>
      <c r="AT17" s="1232"/>
      <c r="AU17" s="1232"/>
      <c r="AV17" s="1232"/>
      <c r="AW17" s="1232"/>
      <c r="AX17" s="1232"/>
      <c r="AY17" s="1232"/>
      <c r="AZ17" s="9"/>
      <c r="BA17" s="67" t="s">
        <v>632</v>
      </c>
      <c r="BB17" s="316">
        <f t="shared" si="0"/>
        <v>0</v>
      </c>
      <c r="BC17" s="358">
        <f t="shared" si="1"/>
        <v>1</v>
      </c>
      <c r="BD17" s="317">
        <f t="shared" si="2"/>
        <v>0</v>
      </c>
      <c r="BE17" s="266"/>
      <c r="BF17" s="67" t="s">
        <v>632</v>
      </c>
      <c r="BG17" s="318">
        <f>+集計･資料!EP18</f>
        <v>0</v>
      </c>
      <c r="BH17" s="319">
        <f>+集計･資料!EQ18</f>
        <v>21</v>
      </c>
      <c r="BI17" s="359">
        <f>+集計･資料!ER18</f>
        <v>0</v>
      </c>
      <c r="BJ17" s="360">
        <f t="shared" si="3"/>
        <v>21</v>
      </c>
    </row>
    <row r="18" spans="1:62">
      <c r="AB18" s="809"/>
      <c r="AC18" s="784" t="s">
        <v>431</v>
      </c>
      <c r="AD18" s="799">
        <f>BB16</f>
        <v>0</v>
      </c>
      <c r="AE18" s="780">
        <f>BC16</f>
        <v>1</v>
      </c>
      <c r="AF18" s="780">
        <f>BD16</f>
        <v>0</v>
      </c>
      <c r="AG18" s="266"/>
      <c r="AH18" s="784" t="s">
        <v>431</v>
      </c>
      <c r="AI18" s="807">
        <f>BG16</f>
        <v>0</v>
      </c>
      <c r="AJ18" s="807">
        <f>BH16</f>
        <v>35</v>
      </c>
      <c r="AK18" s="807">
        <f>BI16</f>
        <v>0</v>
      </c>
      <c r="AL18" s="807">
        <f>BJ16</f>
        <v>35</v>
      </c>
      <c r="AM18" s="237"/>
      <c r="AN18" s="1232"/>
      <c r="AO18" s="1232"/>
      <c r="AP18" s="1232"/>
      <c r="AQ18" s="1232"/>
      <c r="AR18" s="1232"/>
      <c r="AS18" s="1232"/>
      <c r="AT18" s="1232"/>
      <c r="AU18" s="1232"/>
      <c r="AV18" s="1232"/>
      <c r="AW18" s="1232"/>
      <c r="AX18" s="1232"/>
      <c r="AY18" s="1232"/>
      <c r="AZ18" s="31"/>
      <c r="BA18" s="67" t="s">
        <v>626</v>
      </c>
      <c r="BB18" s="316">
        <f t="shared" si="0"/>
        <v>0.19047619047619047</v>
      </c>
      <c r="BC18" s="358">
        <f t="shared" si="1"/>
        <v>0.76190476190476186</v>
      </c>
      <c r="BD18" s="317">
        <f t="shared" si="2"/>
        <v>4.7619047619047616E-2</v>
      </c>
      <c r="BE18" s="266"/>
      <c r="BF18" s="67" t="s">
        <v>626</v>
      </c>
      <c r="BG18" s="318">
        <f>+集計･資料!EP20</f>
        <v>4</v>
      </c>
      <c r="BH18" s="319">
        <f>+集計･資料!EQ20</f>
        <v>16</v>
      </c>
      <c r="BI18" s="359">
        <f>+集計･資料!ER20</f>
        <v>1</v>
      </c>
      <c r="BJ18" s="360">
        <f t="shared" si="3"/>
        <v>21</v>
      </c>
    </row>
    <row r="19" spans="1:62">
      <c r="AB19" s="809"/>
      <c r="AC19" s="611" t="s">
        <v>432</v>
      </c>
      <c r="AD19" s="799">
        <f>BB15</f>
        <v>3.8674033149171269E-2</v>
      </c>
      <c r="AE19" s="780">
        <f>BC15</f>
        <v>0.95580110497237569</v>
      </c>
      <c r="AF19" s="780">
        <f>BD15</f>
        <v>5.5248618784530384E-3</v>
      </c>
      <c r="AH19" s="611" t="s">
        <v>432</v>
      </c>
      <c r="AI19" s="807">
        <f>BG15</f>
        <v>7</v>
      </c>
      <c r="AJ19" s="807">
        <f>BH15</f>
        <v>173</v>
      </c>
      <c r="AK19" s="807">
        <f>BI15</f>
        <v>1</v>
      </c>
      <c r="AL19" s="807">
        <f>BJ15</f>
        <v>181</v>
      </c>
      <c r="AM19" s="237"/>
      <c r="AN19" s="1232"/>
      <c r="AO19" s="1232"/>
      <c r="AP19" s="1232"/>
      <c r="AQ19" s="1232"/>
      <c r="AR19" s="1232"/>
      <c r="AS19" s="1232"/>
      <c r="AT19" s="1232"/>
      <c r="AU19" s="1232"/>
      <c r="AV19" s="1232"/>
      <c r="AW19" s="1232"/>
      <c r="AX19" s="1232"/>
      <c r="AY19" s="1232"/>
      <c r="AZ19" s="31"/>
      <c r="BA19" s="67" t="s">
        <v>625</v>
      </c>
      <c r="BB19" s="316">
        <f t="shared" si="0"/>
        <v>9.9585062240663894E-2</v>
      </c>
      <c r="BC19" s="358">
        <f t="shared" si="1"/>
        <v>0.88796680497925307</v>
      </c>
      <c r="BD19" s="317">
        <f t="shared" si="2"/>
        <v>1.2448132780082987E-2</v>
      </c>
      <c r="BF19" s="67" t="s">
        <v>625</v>
      </c>
      <c r="BG19" s="318">
        <f>+集計･資料!EP22</f>
        <v>24</v>
      </c>
      <c r="BH19" s="319">
        <f>+集計･資料!EQ22</f>
        <v>214</v>
      </c>
      <c r="BI19" s="359">
        <f>+集計･資料!ER22</f>
        <v>3</v>
      </c>
      <c r="BJ19" s="360">
        <f t="shared" si="3"/>
        <v>241</v>
      </c>
    </row>
    <row r="20" spans="1:62">
      <c r="A20" s="5"/>
      <c r="B20" s="6"/>
      <c r="C20" s="6"/>
      <c r="D20" s="6"/>
      <c r="E20" s="6"/>
      <c r="F20" s="6"/>
      <c r="G20" s="6"/>
      <c r="H20" s="6"/>
      <c r="I20" s="6"/>
      <c r="J20" s="6"/>
      <c r="K20" s="6"/>
      <c r="L20" s="6"/>
      <c r="M20" s="6"/>
      <c r="N20" s="6"/>
      <c r="O20" s="6"/>
      <c r="P20" s="6"/>
      <c r="Q20" s="6"/>
      <c r="R20" s="6"/>
      <c r="S20" s="6"/>
      <c r="T20" s="6"/>
      <c r="U20" s="6"/>
      <c r="V20" s="6"/>
      <c r="W20" s="6"/>
      <c r="X20" s="6"/>
      <c r="Y20" s="6"/>
      <c r="Z20" s="6"/>
      <c r="AA20" s="7"/>
      <c r="AB20" s="809"/>
      <c r="AC20" s="784" t="s">
        <v>433</v>
      </c>
      <c r="AD20" s="799">
        <f>BB14</f>
        <v>0.11904761904761904</v>
      </c>
      <c r="AE20" s="780">
        <f>BC14</f>
        <v>0.88095238095238093</v>
      </c>
      <c r="AF20" s="780">
        <f>BD14</f>
        <v>0</v>
      </c>
      <c r="AH20" s="784" t="s">
        <v>433</v>
      </c>
      <c r="AI20" s="807">
        <f>BG14</f>
        <v>5</v>
      </c>
      <c r="AJ20" s="807">
        <f>BH14</f>
        <v>37</v>
      </c>
      <c r="AK20" s="807">
        <f>BI14</f>
        <v>0</v>
      </c>
      <c r="AL20" s="807">
        <f>BJ14</f>
        <v>42</v>
      </c>
      <c r="AM20" s="237"/>
      <c r="AN20" s="1232"/>
      <c r="AO20" s="1232"/>
      <c r="AP20" s="1232"/>
      <c r="AQ20" s="1232"/>
      <c r="AR20" s="1232"/>
      <c r="AS20" s="1232"/>
      <c r="AT20" s="1232"/>
      <c r="AU20" s="1232"/>
      <c r="AV20" s="1232"/>
      <c r="AW20" s="1232"/>
      <c r="AX20" s="1232"/>
      <c r="AY20" s="1232"/>
      <c r="AZ20" s="31"/>
      <c r="BA20" s="67" t="s">
        <v>624</v>
      </c>
      <c r="BB20" s="316">
        <f t="shared" si="0"/>
        <v>0.30769230769230771</v>
      </c>
      <c r="BC20" s="358">
        <f t="shared" si="1"/>
        <v>0.69230769230769229</v>
      </c>
      <c r="BD20" s="317">
        <f t="shared" si="2"/>
        <v>0</v>
      </c>
      <c r="BF20" s="67" t="s">
        <v>624</v>
      </c>
      <c r="BG20" s="318">
        <f>+集計･資料!EP24</f>
        <v>8</v>
      </c>
      <c r="BH20" s="319">
        <f>+集計･資料!EQ24</f>
        <v>18</v>
      </c>
      <c r="BI20" s="359">
        <f>+集計･資料!ER24</f>
        <v>0</v>
      </c>
      <c r="BJ20" s="360">
        <f t="shared" si="3"/>
        <v>26</v>
      </c>
    </row>
    <row r="21" spans="1:62">
      <c r="A21" s="8"/>
      <c r="B21" s="9"/>
      <c r="C21" s="9"/>
      <c r="D21" s="9"/>
      <c r="E21" s="9"/>
      <c r="F21" s="9"/>
      <c r="G21" s="9"/>
      <c r="H21" s="9"/>
      <c r="I21" s="9"/>
      <c r="J21" s="9"/>
      <c r="K21" s="9"/>
      <c r="L21" s="9"/>
      <c r="M21" s="9"/>
      <c r="N21" s="9"/>
      <c r="O21" s="9"/>
      <c r="P21" s="9"/>
      <c r="Q21" s="9"/>
      <c r="R21" s="9"/>
      <c r="S21" s="9"/>
      <c r="T21" s="9"/>
      <c r="U21" s="9"/>
      <c r="V21" s="9"/>
      <c r="W21" s="9"/>
      <c r="X21" s="9"/>
      <c r="Y21" s="9"/>
      <c r="Z21" s="9"/>
      <c r="AA21" s="10"/>
      <c r="AB21" s="809"/>
      <c r="AC21" s="611" t="s">
        <v>434</v>
      </c>
      <c r="AD21" s="799">
        <f>BB13</f>
        <v>1.3793103448275862E-2</v>
      </c>
      <c r="AE21" s="780">
        <f>BC13</f>
        <v>0.92413793103448272</v>
      </c>
      <c r="AF21" s="780">
        <f>BD13</f>
        <v>6.2068965517241378E-2</v>
      </c>
      <c r="AH21" s="611" t="s">
        <v>434</v>
      </c>
      <c r="AI21" s="807">
        <f>BG13</f>
        <v>2</v>
      </c>
      <c r="AJ21" s="807">
        <f>BH13</f>
        <v>134</v>
      </c>
      <c r="AK21" s="807">
        <f>BI13</f>
        <v>9</v>
      </c>
      <c r="AL21" s="807">
        <f>BJ13</f>
        <v>145</v>
      </c>
      <c r="AM21" s="237"/>
      <c r="AN21" s="1232"/>
      <c r="AO21" s="1232"/>
      <c r="AP21" s="1232"/>
      <c r="AQ21" s="1232"/>
      <c r="AR21" s="1232"/>
      <c r="AS21" s="1232"/>
      <c r="AT21" s="1232"/>
      <c r="AU21" s="1232"/>
      <c r="AV21" s="1232"/>
      <c r="AW21" s="1232"/>
      <c r="AX21" s="1232"/>
      <c r="AY21" s="1232"/>
      <c r="AZ21" s="31"/>
      <c r="BA21" s="67" t="s">
        <v>623</v>
      </c>
      <c r="BB21" s="316">
        <f t="shared" si="0"/>
        <v>0.15384615384615385</v>
      </c>
      <c r="BC21" s="358">
        <f t="shared" si="1"/>
        <v>0.84615384615384615</v>
      </c>
      <c r="BD21" s="317">
        <f t="shared" si="2"/>
        <v>0</v>
      </c>
      <c r="BF21" s="67" t="s">
        <v>623</v>
      </c>
      <c r="BG21" s="318">
        <f>+集計･資料!EP26</f>
        <v>2</v>
      </c>
      <c r="BH21" s="319">
        <f>+集計･資料!EQ26</f>
        <v>11</v>
      </c>
      <c r="BI21" s="359">
        <f>+集計･資料!ER26</f>
        <v>0</v>
      </c>
      <c r="BJ21" s="360">
        <f t="shared" si="3"/>
        <v>13</v>
      </c>
    </row>
    <row r="22" spans="1:62">
      <c r="A22" s="8"/>
      <c r="B22" s="9"/>
      <c r="C22" s="9"/>
      <c r="D22" s="9"/>
      <c r="E22" s="9"/>
      <c r="F22" s="9"/>
      <c r="G22" s="9"/>
      <c r="H22" s="9"/>
      <c r="I22" s="9"/>
      <c r="J22" s="9"/>
      <c r="K22" s="9"/>
      <c r="L22" s="9"/>
      <c r="M22" s="9"/>
      <c r="N22" s="9"/>
      <c r="O22" s="9"/>
      <c r="P22" s="9"/>
      <c r="Q22" s="9"/>
      <c r="R22" s="9"/>
      <c r="S22" s="9"/>
      <c r="T22" s="9"/>
      <c r="U22" s="9"/>
      <c r="V22" s="9"/>
      <c r="W22" s="9"/>
      <c r="X22" s="9"/>
      <c r="Y22" s="9"/>
      <c r="Z22" s="9"/>
      <c r="AA22" s="10"/>
      <c r="AB22" s="809"/>
      <c r="AC22" s="784" t="s">
        <v>435</v>
      </c>
      <c r="AD22" s="799">
        <f>BB12</f>
        <v>6.3492063492063489E-2</v>
      </c>
      <c r="AE22" s="780">
        <f>BC12</f>
        <v>0.89682539682539686</v>
      </c>
      <c r="AF22" s="780">
        <f>BD12</f>
        <v>3.968253968253968E-2</v>
      </c>
      <c r="AH22" s="784" t="s">
        <v>435</v>
      </c>
      <c r="AI22" s="807">
        <f>BG12</f>
        <v>8</v>
      </c>
      <c r="AJ22" s="807">
        <f>BH12</f>
        <v>113</v>
      </c>
      <c r="AK22" s="807">
        <f>BI12</f>
        <v>5</v>
      </c>
      <c r="AL22" s="807">
        <f>BJ12</f>
        <v>126</v>
      </c>
      <c r="AM22" s="237"/>
      <c r="AN22" s="1232"/>
      <c r="AO22" s="1232"/>
      <c r="AP22" s="1232"/>
      <c r="AQ22" s="1232"/>
      <c r="AR22" s="1232"/>
      <c r="AS22" s="1232"/>
      <c r="AT22" s="1232"/>
      <c r="AU22" s="1232"/>
      <c r="AV22" s="1232"/>
      <c r="AW22" s="1232"/>
      <c r="AX22" s="1232"/>
      <c r="AY22" s="1232"/>
      <c r="AZ22" s="31"/>
      <c r="BA22" s="67" t="s">
        <v>633</v>
      </c>
      <c r="BB22" s="316">
        <f t="shared" si="0"/>
        <v>8.4210526315789472E-2</v>
      </c>
      <c r="BC22" s="358">
        <f t="shared" si="1"/>
        <v>0.90526315789473688</v>
      </c>
      <c r="BD22" s="317">
        <f t="shared" si="2"/>
        <v>1.0526315789473684E-2</v>
      </c>
      <c r="BF22" s="67" t="s">
        <v>633</v>
      </c>
      <c r="BG22" s="318">
        <f>+集計･資料!EP28</f>
        <v>16</v>
      </c>
      <c r="BH22" s="319">
        <f>+集計･資料!EQ28</f>
        <v>172</v>
      </c>
      <c r="BI22" s="359">
        <f>+集計･資料!ER28</f>
        <v>2</v>
      </c>
      <c r="BJ22" s="360">
        <f t="shared" si="3"/>
        <v>190</v>
      </c>
    </row>
    <row r="23" spans="1:62" ht="12.75" thickBot="1">
      <c r="A23" s="8"/>
      <c r="B23" s="9"/>
      <c r="C23" s="9"/>
      <c r="D23" s="9"/>
      <c r="E23" s="9"/>
      <c r="F23" s="9"/>
      <c r="G23" s="9"/>
      <c r="H23" s="9"/>
      <c r="I23" s="9"/>
      <c r="J23" s="9"/>
      <c r="K23" s="9"/>
      <c r="L23" s="9"/>
      <c r="M23" s="9"/>
      <c r="N23" s="9"/>
      <c r="O23" s="9"/>
      <c r="P23" s="9"/>
      <c r="Q23" s="9"/>
      <c r="R23" s="9"/>
      <c r="S23" s="9"/>
      <c r="T23" s="9"/>
      <c r="U23" s="9"/>
      <c r="V23" s="9"/>
      <c r="W23" s="9"/>
      <c r="X23" s="9"/>
      <c r="Y23" s="9"/>
      <c r="Z23" s="9"/>
      <c r="AA23" s="10"/>
      <c r="AB23" s="809"/>
      <c r="AC23" s="611" t="s">
        <v>74</v>
      </c>
      <c r="AD23" s="780" t="e">
        <f>BB11</f>
        <v>#DIV/0!</v>
      </c>
      <c r="AE23" s="780" t="e">
        <f>BC11</f>
        <v>#DIV/0!</v>
      </c>
      <c r="AF23" s="780" t="e">
        <f>BD11</f>
        <v>#DIV/0!</v>
      </c>
      <c r="AH23" s="611" t="s">
        <v>74</v>
      </c>
      <c r="AI23" s="807">
        <f>BG11</f>
        <v>0</v>
      </c>
      <c r="AJ23" s="807">
        <f>BH11</f>
        <v>0</v>
      </c>
      <c r="AK23" s="807">
        <f>BI11</f>
        <v>0</v>
      </c>
      <c r="AL23" s="807">
        <f>BJ11</f>
        <v>0</v>
      </c>
      <c r="AM23" s="237"/>
      <c r="AN23" s="1232"/>
      <c r="AO23" s="1232"/>
      <c r="AP23" s="1232"/>
      <c r="AQ23" s="1232"/>
      <c r="AR23" s="1232"/>
      <c r="AS23" s="1232"/>
      <c r="AT23" s="1232"/>
      <c r="AU23" s="1232"/>
      <c r="AV23" s="1232"/>
      <c r="AW23" s="1232"/>
      <c r="AX23" s="1232"/>
      <c r="AY23" s="1232"/>
      <c r="AZ23" s="31"/>
      <c r="BA23" s="75" t="s">
        <v>634</v>
      </c>
      <c r="BB23" s="361">
        <f t="shared" si="0"/>
        <v>4.6413502109704644E-2</v>
      </c>
      <c r="BC23" s="362">
        <f t="shared" si="1"/>
        <v>0.94092827004219415</v>
      </c>
      <c r="BD23" s="363">
        <f t="shared" si="2"/>
        <v>1.2658227848101266E-2</v>
      </c>
      <c r="BF23" s="68" t="s">
        <v>634</v>
      </c>
      <c r="BG23" s="364">
        <f>+集計･資料!EP30</f>
        <v>11</v>
      </c>
      <c r="BH23" s="365">
        <f>+集計･資料!EQ30</f>
        <v>223</v>
      </c>
      <c r="BI23" s="366">
        <f>+集計･資料!ER30</f>
        <v>3</v>
      </c>
      <c r="BJ23" s="367">
        <f t="shared" si="3"/>
        <v>237</v>
      </c>
    </row>
    <row r="24" spans="1:62" ht="12.75" thickBot="1">
      <c r="A24" s="8"/>
      <c r="B24" s="9"/>
      <c r="C24" s="9"/>
      <c r="D24" s="9"/>
      <c r="E24" s="9"/>
      <c r="F24" s="9"/>
      <c r="G24" s="9"/>
      <c r="H24" s="9"/>
      <c r="I24" s="9"/>
      <c r="J24" s="9"/>
      <c r="K24" s="9"/>
      <c r="L24" s="9"/>
      <c r="M24" s="9"/>
      <c r="N24" s="9"/>
      <c r="O24" s="9"/>
      <c r="P24" s="9"/>
      <c r="Q24" s="9"/>
      <c r="R24" s="9"/>
      <c r="S24" s="9"/>
      <c r="T24" s="9"/>
      <c r="U24" s="9"/>
      <c r="V24" s="9"/>
      <c r="W24" s="9"/>
      <c r="X24" s="9"/>
      <c r="Y24" s="9"/>
      <c r="Z24" s="9"/>
      <c r="AA24" s="10"/>
      <c r="AB24" s="47"/>
      <c r="AH24" s="610" t="s">
        <v>150</v>
      </c>
      <c r="AI24" s="807">
        <f>SUM(AI11:AI23)</f>
        <v>87</v>
      </c>
      <c r="AJ24" s="807">
        <f>SUM(AJ11:AJ23)</f>
        <v>1167</v>
      </c>
      <c r="AK24" s="807">
        <f>SUM(AK11:AK23)</f>
        <v>24</v>
      </c>
      <c r="AL24" s="807">
        <f>SUM(AL11:AL23)</f>
        <v>1278</v>
      </c>
      <c r="AM24" s="237"/>
      <c r="AN24" s="1232"/>
      <c r="AO24" s="1232"/>
      <c r="AP24" s="1232"/>
      <c r="AQ24" s="1232"/>
      <c r="AR24" s="1232"/>
      <c r="AS24" s="1232"/>
      <c r="AT24" s="1232"/>
      <c r="AU24" s="1232"/>
      <c r="AV24" s="1232"/>
      <c r="AW24" s="1232"/>
      <c r="AX24" s="1232"/>
      <c r="AY24" s="1232"/>
      <c r="BF24" s="111" t="s">
        <v>150</v>
      </c>
      <c r="BG24" s="324">
        <f>+集計･資料!EP32</f>
        <v>87</v>
      </c>
      <c r="BH24" s="325">
        <f>+集計･資料!EQ32</f>
        <v>1167</v>
      </c>
      <c r="BI24" s="368">
        <f>+集計･資料!ER32</f>
        <v>24</v>
      </c>
      <c r="BJ24" s="369">
        <f t="shared" si="3"/>
        <v>1278</v>
      </c>
    </row>
    <row r="25" spans="1:62">
      <c r="A25" s="8"/>
      <c r="B25" s="9"/>
      <c r="C25" s="9"/>
      <c r="D25" s="9"/>
      <c r="E25" s="9"/>
      <c r="F25" s="9"/>
      <c r="G25" s="9"/>
      <c r="H25" s="9"/>
      <c r="I25" s="9"/>
      <c r="J25" s="9"/>
      <c r="K25" s="9"/>
      <c r="L25" s="9"/>
      <c r="M25" s="9"/>
      <c r="N25" s="9"/>
      <c r="O25" s="9"/>
      <c r="P25" s="9"/>
      <c r="Q25" s="9"/>
      <c r="R25" s="9"/>
      <c r="S25" s="9"/>
      <c r="T25" s="9"/>
      <c r="U25" s="9"/>
      <c r="V25" s="9"/>
      <c r="W25" s="9"/>
      <c r="X25" s="9"/>
      <c r="Y25" s="9"/>
      <c r="Z25" s="9"/>
      <c r="AA25" s="10"/>
      <c r="AB25" s="47"/>
      <c r="AM25" s="237"/>
    </row>
    <row r="26" spans="1:62">
      <c r="A26" s="8"/>
      <c r="B26" s="9"/>
      <c r="C26" s="9"/>
      <c r="D26" s="9"/>
      <c r="E26" s="9"/>
      <c r="F26" s="9"/>
      <c r="G26" s="9"/>
      <c r="H26" s="9"/>
      <c r="I26" s="9"/>
      <c r="J26" s="9"/>
      <c r="K26" s="9"/>
      <c r="L26" s="9"/>
      <c r="M26" s="9"/>
      <c r="N26" s="9"/>
      <c r="O26" s="9"/>
      <c r="P26" s="9"/>
      <c r="Q26" s="9"/>
      <c r="R26" s="9"/>
      <c r="S26" s="9"/>
      <c r="T26" s="9"/>
      <c r="U26" s="9"/>
      <c r="V26" s="9"/>
      <c r="W26" s="9"/>
      <c r="X26" s="9"/>
      <c r="Y26" s="9"/>
      <c r="Z26" s="9"/>
      <c r="AA26" s="10"/>
      <c r="AB26" s="47"/>
      <c r="AC26" s="115" t="s">
        <v>136</v>
      </c>
      <c r="AH26" s="115" t="s">
        <v>593</v>
      </c>
      <c r="AI26" s="810"/>
      <c r="AJ26" s="810"/>
      <c r="AK26" s="810"/>
      <c r="AM26" s="237"/>
      <c r="BA26" s="115" t="s">
        <v>136</v>
      </c>
      <c r="BF26" s="115" t="s">
        <v>593</v>
      </c>
      <c r="BG26" s="370"/>
      <c r="BH26" s="370"/>
      <c r="BI26" s="370"/>
    </row>
    <row r="27" spans="1:62" ht="12.75"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B27" s="47"/>
      <c r="AI27" s="810"/>
      <c r="AJ27" s="810"/>
      <c r="AK27" s="810"/>
      <c r="BG27" s="370"/>
      <c r="BH27" s="370"/>
      <c r="BI27" s="370"/>
    </row>
    <row r="28" spans="1:62" ht="12.75"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10"/>
      <c r="AB28" s="47"/>
      <c r="AC28" s="623" t="s">
        <v>646</v>
      </c>
      <c r="AD28" s="623" t="s">
        <v>68</v>
      </c>
      <c r="AE28" s="623" t="s">
        <v>69</v>
      </c>
      <c r="AF28" s="623" t="s">
        <v>74</v>
      </c>
      <c r="AH28" s="623" t="s">
        <v>646</v>
      </c>
      <c r="AI28" s="623" t="s">
        <v>68</v>
      </c>
      <c r="AJ28" s="623" t="s">
        <v>69</v>
      </c>
      <c r="AK28" s="623" t="s">
        <v>74</v>
      </c>
      <c r="AL28" s="610" t="s">
        <v>150</v>
      </c>
      <c r="BA28" s="348" t="s">
        <v>646</v>
      </c>
      <c r="BB28" s="307" t="s">
        <v>68</v>
      </c>
      <c r="BC28" s="350" t="s">
        <v>69</v>
      </c>
      <c r="BD28" s="308" t="s">
        <v>74</v>
      </c>
      <c r="BF28" s="348" t="s">
        <v>646</v>
      </c>
      <c r="BG28" s="307" t="s">
        <v>68</v>
      </c>
      <c r="BH28" s="350" t="s">
        <v>69</v>
      </c>
      <c r="BI28" s="351" t="s">
        <v>74</v>
      </c>
      <c r="BJ28" s="130" t="s">
        <v>150</v>
      </c>
    </row>
    <row r="29" spans="1:62">
      <c r="A29" s="8"/>
      <c r="B29" s="9"/>
      <c r="C29" s="9"/>
      <c r="D29" s="9"/>
      <c r="E29" s="9"/>
      <c r="F29" s="9"/>
      <c r="G29" s="9"/>
      <c r="H29" s="9"/>
      <c r="I29" s="9"/>
      <c r="J29" s="9"/>
      <c r="K29" s="9"/>
      <c r="L29" s="9"/>
      <c r="M29" s="9"/>
      <c r="N29" s="9"/>
      <c r="O29" s="9"/>
      <c r="P29" s="9"/>
      <c r="Q29" s="9"/>
      <c r="R29" s="9"/>
      <c r="S29" s="9"/>
      <c r="T29" s="9"/>
      <c r="U29" s="9"/>
      <c r="V29" s="9"/>
      <c r="W29" s="9"/>
      <c r="X29" s="9"/>
      <c r="Y29" s="9"/>
      <c r="Z29" s="9"/>
      <c r="AA29" s="10"/>
      <c r="AB29" s="47"/>
      <c r="AC29" s="613" t="s">
        <v>436</v>
      </c>
      <c r="AD29" s="780">
        <f>BB34</f>
        <v>3.1055900621118012E-2</v>
      </c>
      <c r="AE29" s="780">
        <f>BC34</f>
        <v>0.93167701863354035</v>
      </c>
      <c r="AF29" s="780">
        <f>BD34</f>
        <v>3.7267080745341616E-2</v>
      </c>
      <c r="AH29" s="613" t="s">
        <v>436</v>
      </c>
      <c r="AI29" s="807">
        <f>BG34</f>
        <v>5</v>
      </c>
      <c r="AJ29" s="807">
        <f>BH34</f>
        <v>150</v>
      </c>
      <c r="AK29" s="807">
        <f>BI34</f>
        <v>6</v>
      </c>
      <c r="AL29" s="807">
        <f>BJ34</f>
        <v>161</v>
      </c>
      <c r="BA29" s="163" t="s">
        <v>139</v>
      </c>
      <c r="BB29" s="314">
        <f t="shared" ref="BB29:BD34" si="4">+BG29/$BJ29</f>
        <v>0.25</v>
      </c>
      <c r="BC29" s="355">
        <f t="shared" si="4"/>
        <v>0.75</v>
      </c>
      <c r="BD29" s="315">
        <f t="shared" si="4"/>
        <v>0</v>
      </c>
      <c r="BF29" s="163" t="s">
        <v>139</v>
      </c>
      <c r="BG29" s="319">
        <f>+集計･資料!EP71</f>
        <v>18</v>
      </c>
      <c r="BH29" s="319">
        <f>+集計･資料!EQ71</f>
        <v>54</v>
      </c>
      <c r="BI29" s="319">
        <f>+集計･資料!ER71</f>
        <v>0</v>
      </c>
      <c r="BJ29" s="319">
        <f t="shared" ref="BJ29:BJ35" si="5">SUM(BG29:BI29)</f>
        <v>72</v>
      </c>
    </row>
    <row r="30" spans="1:62">
      <c r="A30" s="8"/>
      <c r="B30" s="9"/>
      <c r="C30" s="9"/>
      <c r="D30" s="9"/>
      <c r="E30" s="9"/>
      <c r="F30" s="9"/>
      <c r="G30" s="9"/>
      <c r="H30" s="9"/>
      <c r="I30" s="9"/>
      <c r="J30" s="9"/>
      <c r="K30" s="9"/>
      <c r="L30" s="9"/>
      <c r="M30" s="9"/>
      <c r="N30" s="9"/>
      <c r="O30" s="9"/>
      <c r="P30" s="9"/>
      <c r="Q30" s="9"/>
      <c r="R30" s="9"/>
      <c r="S30" s="9"/>
      <c r="T30" s="9"/>
      <c r="U30" s="9"/>
      <c r="V30" s="9"/>
      <c r="W30" s="9"/>
      <c r="X30" s="9"/>
      <c r="Y30" s="9"/>
      <c r="Z30" s="9"/>
      <c r="AA30" s="10"/>
      <c r="AB30" s="47"/>
      <c r="AC30" s="613" t="s">
        <v>437</v>
      </c>
      <c r="AD30" s="780">
        <f>BB33</f>
        <v>2.5062656641604009E-2</v>
      </c>
      <c r="AE30" s="780">
        <f>BC33</f>
        <v>0.94987468671679198</v>
      </c>
      <c r="AF30" s="780">
        <f>BD33</f>
        <v>2.5062656641604009E-2</v>
      </c>
      <c r="AH30" s="613" t="s">
        <v>437</v>
      </c>
      <c r="AI30" s="807">
        <f>BG33</f>
        <v>10</v>
      </c>
      <c r="AJ30" s="807">
        <f>BH33</f>
        <v>379</v>
      </c>
      <c r="AK30" s="807">
        <f>BI33</f>
        <v>10</v>
      </c>
      <c r="AL30" s="807">
        <f>BJ33</f>
        <v>399</v>
      </c>
      <c r="AM30" s="630"/>
      <c r="BA30" s="166" t="s">
        <v>554</v>
      </c>
      <c r="BB30" s="316">
        <f t="shared" si="4"/>
        <v>0.13095238095238096</v>
      </c>
      <c r="BC30" s="358">
        <f t="shared" si="4"/>
        <v>0.84523809523809523</v>
      </c>
      <c r="BD30" s="317">
        <f t="shared" si="4"/>
        <v>2.3809523809523808E-2</v>
      </c>
      <c r="BF30" s="166" t="s">
        <v>554</v>
      </c>
      <c r="BG30" s="319">
        <f>+集計･資料!EP73</f>
        <v>11</v>
      </c>
      <c r="BH30" s="319">
        <f>+集計･資料!EQ73</f>
        <v>71</v>
      </c>
      <c r="BI30" s="319">
        <f>+集計･資料!ER73</f>
        <v>2</v>
      </c>
      <c r="BJ30" s="319">
        <f t="shared" si="5"/>
        <v>84</v>
      </c>
    </row>
    <row r="31" spans="1:62">
      <c r="A31" s="8"/>
      <c r="B31" s="9"/>
      <c r="C31" s="9"/>
      <c r="D31" s="9"/>
      <c r="E31" s="9"/>
      <c r="F31" s="9"/>
      <c r="G31" s="9"/>
      <c r="H31" s="9"/>
      <c r="I31" s="9"/>
      <c r="J31" s="9"/>
      <c r="K31" s="9"/>
      <c r="L31" s="9"/>
      <c r="M31" s="9"/>
      <c r="N31" s="9"/>
      <c r="O31" s="9"/>
      <c r="P31" s="9"/>
      <c r="Q31" s="9"/>
      <c r="R31" s="9"/>
      <c r="S31" s="9"/>
      <c r="T31" s="9"/>
      <c r="U31" s="9"/>
      <c r="V31" s="9"/>
      <c r="W31" s="9"/>
      <c r="X31" s="9"/>
      <c r="Y31" s="9"/>
      <c r="Z31" s="9"/>
      <c r="AA31" s="10"/>
      <c r="AB31" s="47"/>
      <c r="AC31" s="613" t="s">
        <v>438</v>
      </c>
      <c r="AD31" s="780">
        <f>BB32</f>
        <v>7.3333333333333334E-2</v>
      </c>
      <c r="AE31" s="780">
        <f>BC32</f>
        <v>0.91333333333333333</v>
      </c>
      <c r="AF31" s="780">
        <f>BD32</f>
        <v>1.3333333333333334E-2</v>
      </c>
      <c r="AH31" s="613" t="s">
        <v>438</v>
      </c>
      <c r="AI31" s="807">
        <f>BG32</f>
        <v>33</v>
      </c>
      <c r="AJ31" s="807">
        <f>BH32</f>
        <v>411</v>
      </c>
      <c r="AK31" s="807">
        <f>BI32</f>
        <v>6</v>
      </c>
      <c r="AL31" s="807">
        <f>BJ32</f>
        <v>450</v>
      </c>
      <c r="AM31" s="630"/>
      <c r="BA31" s="166" t="s">
        <v>555</v>
      </c>
      <c r="BB31" s="316">
        <f t="shared" si="4"/>
        <v>8.9285714285714288E-2</v>
      </c>
      <c r="BC31" s="358">
        <f t="shared" si="4"/>
        <v>0.9107142857142857</v>
      </c>
      <c r="BD31" s="317">
        <f t="shared" si="4"/>
        <v>0</v>
      </c>
      <c r="BF31" s="166" t="s">
        <v>555</v>
      </c>
      <c r="BG31" s="319">
        <f>+集計･資料!EP75</f>
        <v>10</v>
      </c>
      <c r="BH31" s="319">
        <f>+集計･資料!EQ75</f>
        <v>102</v>
      </c>
      <c r="BI31" s="319">
        <f>+集計･資料!ER75</f>
        <v>0</v>
      </c>
      <c r="BJ31" s="319">
        <f t="shared" si="5"/>
        <v>112</v>
      </c>
    </row>
    <row r="32" spans="1:62">
      <c r="A32" s="8"/>
      <c r="B32" s="9"/>
      <c r="C32" s="9"/>
      <c r="D32" s="9"/>
      <c r="E32" s="9"/>
      <c r="F32" s="9"/>
      <c r="G32" s="9"/>
      <c r="H32" s="9"/>
      <c r="I32" s="9"/>
      <c r="J32" s="9"/>
      <c r="K32" s="9"/>
      <c r="L32" s="9"/>
      <c r="M32" s="9"/>
      <c r="N32" s="9"/>
      <c r="O32" s="9"/>
      <c r="P32" s="9"/>
      <c r="Q32" s="9"/>
      <c r="R32" s="9"/>
      <c r="S32" s="9"/>
      <c r="T32" s="9"/>
      <c r="U32" s="9"/>
      <c r="V32" s="9"/>
      <c r="W32" s="9"/>
      <c r="X32" s="9"/>
      <c r="Y32" s="9"/>
      <c r="Z32" s="9"/>
      <c r="AA32" s="10"/>
      <c r="AB32" s="47"/>
      <c r="AC32" s="613" t="s">
        <v>439</v>
      </c>
      <c r="AD32" s="780">
        <f>BB31</f>
        <v>8.9285714285714288E-2</v>
      </c>
      <c r="AE32" s="780">
        <f>BC31</f>
        <v>0.9107142857142857</v>
      </c>
      <c r="AF32" s="780">
        <f>BD31</f>
        <v>0</v>
      </c>
      <c r="AH32" s="613" t="s">
        <v>439</v>
      </c>
      <c r="AI32" s="807">
        <f>BG31</f>
        <v>10</v>
      </c>
      <c r="AJ32" s="807">
        <f>BH31</f>
        <v>102</v>
      </c>
      <c r="AK32" s="807">
        <f>BI31</f>
        <v>0</v>
      </c>
      <c r="AL32" s="807">
        <f>BJ31</f>
        <v>112</v>
      </c>
      <c r="AM32" s="237"/>
      <c r="BA32" s="166" t="s">
        <v>556</v>
      </c>
      <c r="BB32" s="316">
        <f t="shared" si="4"/>
        <v>7.3333333333333334E-2</v>
      </c>
      <c r="BC32" s="358">
        <f t="shared" si="4"/>
        <v>0.91333333333333333</v>
      </c>
      <c r="BD32" s="317">
        <f t="shared" si="4"/>
        <v>1.3333333333333334E-2</v>
      </c>
      <c r="BF32" s="166" t="s">
        <v>556</v>
      </c>
      <c r="BG32" s="319">
        <f>+集計･資料!EP77</f>
        <v>33</v>
      </c>
      <c r="BH32" s="319">
        <f>+集計･資料!EQ77</f>
        <v>411</v>
      </c>
      <c r="BI32" s="319">
        <f>+集計･資料!ER77</f>
        <v>6</v>
      </c>
      <c r="BJ32" s="319">
        <f t="shared" si="5"/>
        <v>450</v>
      </c>
    </row>
    <row r="33" spans="1:62">
      <c r="A33" s="8"/>
      <c r="B33" s="9"/>
      <c r="C33" s="9"/>
      <c r="D33" s="9"/>
      <c r="E33" s="9"/>
      <c r="F33" s="9"/>
      <c r="G33" s="9"/>
      <c r="H33" s="9"/>
      <c r="I33" s="9"/>
      <c r="J33" s="9"/>
      <c r="K33" s="9"/>
      <c r="L33" s="9"/>
      <c r="M33" s="9"/>
      <c r="N33" s="9"/>
      <c r="O33" s="9"/>
      <c r="P33" s="9"/>
      <c r="Q33" s="9"/>
      <c r="R33" s="9"/>
      <c r="S33" s="9"/>
      <c r="T33" s="9"/>
      <c r="U33" s="9"/>
      <c r="V33" s="9"/>
      <c r="W33" s="9"/>
      <c r="X33" s="9"/>
      <c r="Y33" s="9"/>
      <c r="Z33" s="9"/>
      <c r="AA33" s="10"/>
      <c r="AB33" s="47"/>
      <c r="AC33" s="613" t="s">
        <v>440</v>
      </c>
      <c r="AD33" s="780">
        <f>BB30</f>
        <v>0.13095238095238096</v>
      </c>
      <c r="AE33" s="780">
        <f>BC30</f>
        <v>0.84523809523809523</v>
      </c>
      <c r="AF33" s="780">
        <f>BD30</f>
        <v>2.3809523809523808E-2</v>
      </c>
      <c r="AG33" s="266"/>
      <c r="AH33" s="613" t="s">
        <v>440</v>
      </c>
      <c r="AI33" s="807">
        <f>BG30</f>
        <v>11</v>
      </c>
      <c r="AJ33" s="807">
        <f>BH30</f>
        <v>71</v>
      </c>
      <c r="AK33" s="807">
        <f>BI30</f>
        <v>2</v>
      </c>
      <c r="AL33" s="807">
        <f>BJ30</f>
        <v>84</v>
      </c>
      <c r="AM33" s="237"/>
      <c r="BA33" s="371" t="s">
        <v>557</v>
      </c>
      <c r="BB33" s="372">
        <f t="shared" si="4"/>
        <v>2.5062656641604009E-2</v>
      </c>
      <c r="BC33" s="373">
        <f t="shared" si="4"/>
        <v>0.94987468671679198</v>
      </c>
      <c r="BD33" s="374">
        <f t="shared" si="4"/>
        <v>2.5062656641604009E-2</v>
      </c>
      <c r="BE33" s="266"/>
      <c r="BF33" s="371" t="s">
        <v>557</v>
      </c>
      <c r="BG33" s="319">
        <f>+集計･資料!EP79</f>
        <v>10</v>
      </c>
      <c r="BH33" s="319">
        <f>+集計･資料!EQ79</f>
        <v>379</v>
      </c>
      <c r="BI33" s="319">
        <f>+集計･資料!ER79</f>
        <v>10</v>
      </c>
      <c r="BJ33" s="319">
        <f t="shared" si="5"/>
        <v>399</v>
      </c>
    </row>
    <row r="34" spans="1:62" ht="12.75" thickBot="1">
      <c r="A34" s="8"/>
      <c r="B34" s="9"/>
      <c r="C34" s="9"/>
      <c r="D34" s="9"/>
      <c r="E34" s="9"/>
      <c r="F34" s="9"/>
      <c r="G34" s="9"/>
      <c r="H34" s="9"/>
      <c r="I34" s="9"/>
      <c r="J34" s="9"/>
      <c r="K34" s="9"/>
      <c r="L34" s="9"/>
      <c r="M34" s="9"/>
      <c r="N34" s="9"/>
      <c r="O34" s="9"/>
      <c r="P34" s="9"/>
      <c r="Q34" s="9"/>
      <c r="R34" s="9"/>
      <c r="S34" s="9"/>
      <c r="T34" s="9"/>
      <c r="U34" s="9"/>
      <c r="V34" s="9"/>
      <c r="W34" s="9"/>
      <c r="X34" s="9"/>
      <c r="Y34" s="9"/>
      <c r="Z34" s="9"/>
      <c r="AA34" s="10"/>
      <c r="AB34" s="47"/>
      <c r="AC34" s="613" t="s">
        <v>441</v>
      </c>
      <c r="AD34" s="983">
        <f>BB29</f>
        <v>0.25</v>
      </c>
      <c r="AE34" s="780">
        <f>BC29</f>
        <v>0.75</v>
      </c>
      <c r="AF34" s="780">
        <f>BD29</f>
        <v>0</v>
      </c>
      <c r="AG34" s="266"/>
      <c r="AH34" s="613" t="s">
        <v>441</v>
      </c>
      <c r="AI34" s="807">
        <f>BG29</f>
        <v>18</v>
      </c>
      <c r="AJ34" s="807">
        <f>BH29</f>
        <v>54</v>
      </c>
      <c r="AK34" s="807">
        <f>BI29</f>
        <v>0</v>
      </c>
      <c r="AL34" s="807">
        <f>BJ29</f>
        <v>72</v>
      </c>
      <c r="AM34" s="237"/>
      <c r="BA34" s="170" t="s">
        <v>558</v>
      </c>
      <c r="BB34" s="361">
        <f t="shared" si="4"/>
        <v>3.1055900621118012E-2</v>
      </c>
      <c r="BC34" s="362">
        <f t="shared" si="4"/>
        <v>0.93167701863354035</v>
      </c>
      <c r="BD34" s="363">
        <f t="shared" si="4"/>
        <v>3.7267080745341616E-2</v>
      </c>
      <c r="BE34" s="266"/>
      <c r="BF34" s="171" t="s">
        <v>558</v>
      </c>
      <c r="BG34" s="319">
        <f>+集計･資料!EP81</f>
        <v>5</v>
      </c>
      <c r="BH34" s="319">
        <f>+集計･資料!EQ81</f>
        <v>150</v>
      </c>
      <c r="BI34" s="319">
        <f>+集計･資料!ER81</f>
        <v>6</v>
      </c>
      <c r="BJ34" s="319">
        <f t="shared" si="5"/>
        <v>161</v>
      </c>
    </row>
    <row r="35" spans="1:62" ht="12.75" thickBot="1">
      <c r="A35" s="8"/>
      <c r="B35" s="9"/>
      <c r="C35" s="9"/>
      <c r="D35" s="9"/>
      <c r="E35" s="9"/>
      <c r="F35" s="9"/>
      <c r="G35" s="9"/>
      <c r="H35" s="9"/>
      <c r="I35" s="9"/>
      <c r="J35" s="9"/>
      <c r="K35" s="9"/>
      <c r="L35" s="9"/>
      <c r="M35" s="9"/>
      <c r="N35" s="9"/>
      <c r="O35" s="9"/>
      <c r="P35" s="9"/>
      <c r="Q35" s="9"/>
      <c r="R35" s="9"/>
      <c r="S35" s="9"/>
      <c r="T35" s="9"/>
      <c r="U35" s="9"/>
      <c r="V35" s="9"/>
      <c r="W35" s="9"/>
      <c r="X35" s="9"/>
      <c r="Y35" s="9"/>
      <c r="Z35" s="9"/>
      <c r="AA35" s="10"/>
      <c r="AB35" s="47"/>
      <c r="AG35" s="266"/>
      <c r="AH35" s="610" t="s">
        <v>150</v>
      </c>
      <c r="AI35" s="807">
        <f>SUM(AI29:AI34)</f>
        <v>87</v>
      </c>
      <c r="AJ35" s="807">
        <f>SUM(AJ29:AJ34)</f>
        <v>1167</v>
      </c>
      <c r="AK35" s="807">
        <f>SUM(AK29:AK34)</f>
        <v>24</v>
      </c>
      <c r="AL35" s="807">
        <f>SUM(AL29:AL34)</f>
        <v>1278</v>
      </c>
      <c r="AM35" s="237"/>
      <c r="BE35" s="266"/>
      <c r="BF35" s="112" t="s">
        <v>150</v>
      </c>
      <c r="BG35" s="319">
        <f>+集計･資料!EP83</f>
        <v>87</v>
      </c>
      <c r="BH35" s="319">
        <f>+集計･資料!EQ83</f>
        <v>1167</v>
      </c>
      <c r="BI35" s="319">
        <f>+集計･資料!ER83</f>
        <v>24</v>
      </c>
      <c r="BJ35" s="319">
        <f t="shared" si="5"/>
        <v>1278</v>
      </c>
    </row>
    <row r="36" spans="1:62">
      <c r="A36" s="8"/>
      <c r="B36" s="9"/>
      <c r="C36" s="9"/>
      <c r="D36" s="9"/>
      <c r="E36" s="9"/>
      <c r="F36" s="9"/>
      <c r="G36" s="9"/>
      <c r="H36" s="9"/>
      <c r="I36" s="9"/>
      <c r="J36" s="9"/>
      <c r="K36" s="9"/>
      <c r="L36" s="9"/>
      <c r="M36" s="9"/>
      <c r="N36" s="9"/>
      <c r="O36" s="9"/>
      <c r="P36" s="9"/>
      <c r="Q36" s="9"/>
      <c r="R36" s="9"/>
      <c r="S36" s="9"/>
      <c r="T36" s="9"/>
      <c r="U36" s="9"/>
      <c r="V36" s="9"/>
      <c r="W36" s="9"/>
      <c r="X36" s="9"/>
      <c r="Y36" s="9"/>
      <c r="Z36" s="9"/>
      <c r="AA36" s="10"/>
      <c r="AB36" s="47"/>
      <c r="AG36" s="266"/>
      <c r="AI36" s="193"/>
      <c r="AJ36" s="193"/>
      <c r="AK36" s="193"/>
      <c r="AL36" s="193"/>
      <c r="AM36" s="237"/>
      <c r="AN36" s="33"/>
      <c r="BE36" s="266"/>
      <c r="BG36" s="193"/>
      <c r="BH36" s="193"/>
      <c r="BI36" s="193"/>
      <c r="BJ36" s="193"/>
    </row>
    <row r="37" spans="1:62">
      <c r="A37" s="8"/>
      <c r="B37" s="9"/>
      <c r="C37" s="9"/>
      <c r="D37" s="9"/>
      <c r="E37" s="9"/>
      <c r="F37" s="9"/>
      <c r="G37" s="9"/>
      <c r="H37" s="9"/>
      <c r="I37" s="9"/>
      <c r="J37" s="9"/>
      <c r="K37" s="9"/>
      <c r="L37" s="9"/>
      <c r="M37" s="9"/>
      <c r="N37" s="9"/>
      <c r="O37" s="9"/>
      <c r="P37" s="9"/>
      <c r="Q37" s="9"/>
      <c r="R37" s="9"/>
      <c r="S37" s="9"/>
      <c r="T37" s="9"/>
      <c r="U37" s="9"/>
      <c r="V37" s="9"/>
      <c r="W37" s="9"/>
      <c r="X37" s="9"/>
      <c r="Y37" s="9"/>
      <c r="Z37" s="9"/>
      <c r="AA37" s="10"/>
      <c r="AB37" s="47"/>
      <c r="AG37" s="266"/>
      <c r="AI37" s="605"/>
      <c r="AJ37" s="605"/>
      <c r="AK37" s="605"/>
      <c r="AL37" s="237"/>
      <c r="AM37" s="237"/>
      <c r="AN37" s="33"/>
      <c r="BE37" s="266"/>
      <c r="BG37" s="375"/>
      <c r="BH37" s="375"/>
      <c r="BI37" s="375"/>
      <c r="BJ37" s="135"/>
    </row>
    <row r="38" spans="1:62">
      <c r="A38" s="8"/>
      <c r="B38" s="9"/>
      <c r="C38" s="9"/>
      <c r="D38" s="9"/>
      <c r="E38" s="9"/>
      <c r="F38" s="9"/>
      <c r="G38" s="9"/>
      <c r="H38" s="9"/>
      <c r="I38" s="9"/>
      <c r="J38" s="9"/>
      <c r="K38" s="9"/>
      <c r="L38" s="9"/>
      <c r="M38" s="9"/>
      <c r="N38" s="9"/>
      <c r="O38" s="9"/>
      <c r="P38" s="9"/>
      <c r="Q38" s="9"/>
      <c r="R38" s="9"/>
      <c r="S38" s="9"/>
      <c r="T38" s="9"/>
      <c r="U38" s="9"/>
      <c r="V38" s="9"/>
      <c r="W38" s="9"/>
      <c r="X38" s="9"/>
      <c r="Y38" s="9"/>
      <c r="Z38" s="9"/>
      <c r="AA38" s="10"/>
      <c r="AB38" s="47"/>
      <c r="AG38" s="266"/>
      <c r="AI38" s="193"/>
      <c r="AJ38" s="193"/>
      <c r="AK38" s="193"/>
      <c r="AL38" s="193"/>
      <c r="AM38" s="237"/>
      <c r="AN38" s="33"/>
      <c r="BE38" s="266"/>
      <c r="BG38" s="193"/>
      <c r="BH38" s="193"/>
      <c r="BI38" s="193"/>
      <c r="BJ38" s="193"/>
    </row>
    <row r="39" spans="1:62">
      <c r="A39" s="8"/>
      <c r="B39" s="9"/>
      <c r="C39" s="9"/>
      <c r="D39" s="9"/>
      <c r="E39" s="9"/>
      <c r="F39" s="9"/>
      <c r="G39" s="9"/>
      <c r="H39" s="9"/>
      <c r="I39" s="9"/>
      <c r="J39" s="9"/>
      <c r="K39" s="9"/>
      <c r="L39" s="9"/>
      <c r="M39" s="9"/>
      <c r="N39" s="9"/>
      <c r="O39" s="9"/>
      <c r="P39" s="9"/>
      <c r="Q39" s="9"/>
      <c r="R39" s="9"/>
      <c r="S39" s="9"/>
      <c r="T39" s="9"/>
      <c r="U39" s="9"/>
      <c r="V39" s="9"/>
      <c r="W39" s="9"/>
      <c r="X39" s="9"/>
      <c r="Y39" s="9"/>
      <c r="Z39" s="9"/>
      <c r="AA39" s="10"/>
      <c r="AB39" s="47"/>
      <c r="AI39" s="605"/>
      <c r="AJ39" s="605"/>
      <c r="AK39" s="605"/>
      <c r="AL39" s="237"/>
      <c r="AN39" s="33"/>
      <c r="BG39" s="375"/>
      <c r="BH39" s="375"/>
      <c r="BI39" s="375"/>
      <c r="BJ39" s="135"/>
    </row>
    <row r="40" spans="1:62">
      <c r="A40" s="8"/>
      <c r="B40" s="9"/>
      <c r="C40" s="9"/>
      <c r="D40" s="9"/>
      <c r="E40" s="9"/>
      <c r="F40" s="9"/>
      <c r="G40" s="9"/>
      <c r="H40" s="9"/>
      <c r="I40" s="9"/>
      <c r="J40" s="9"/>
      <c r="K40" s="9"/>
      <c r="L40" s="9"/>
      <c r="M40" s="9"/>
      <c r="N40" s="9"/>
      <c r="O40" s="9"/>
      <c r="P40" s="9"/>
      <c r="Q40" s="9"/>
      <c r="R40" s="9"/>
      <c r="S40" s="9"/>
      <c r="T40" s="9"/>
      <c r="U40" s="9"/>
      <c r="V40" s="9"/>
      <c r="W40" s="9"/>
      <c r="X40" s="9"/>
      <c r="Y40" s="9"/>
      <c r="Z40" s="9"/>
      <c r="AA40" s="10"/>
      <c r="AB40" s="47"/>
      <c r="AI40" s="193"/>
      <c r="AJ40" s="193"/>
      <c r="AK40" s="193"/>
      <c r="AL40" s="193"/>
      <c r="AN40" s="33"/>
      <c r="BG40" s="193"/>
      <c r="BH40" s="193"/>
      <c r="BI40" s="193"/>
      <c r="BJ40" s="193"/>
    </row>
    <row r="41" spans="1:62">
      <c r="A41" s="8"/>
      <c r="B41" s="9"/>
      <c r="C41" s="9"/>
      <c r="D41" s="9"/>
      <c r="E41" s="9"/>
      <c r="F41" s="9"/>
      <c r="G41" s="9"/>
      <c r="H41" s="9"/>
      <c r="I41" s="9"/>
      <c r="J41" s="9"/>
      <c r="K41" s="9"/>
      <c r="L41" s="9"/>
      <c r="M41" s="9"/>
      <c r="N41" s="9"/>
      <c r="O41" s="9"/>
      <c r="P41" s="9"/>
      <c r="Q41" s="9"/>
      <c r="R41" s="9"/>
      <c r="S41" s="9"/>
      <c r="T41" s="9"/>
      <c r="U41" s="9"/>
      <c r="V41" s="9"/>
      <c r="W41" s="9"/>
      <c r="X41" s="9"/>
      <c r="Y41" s="9"/>
      <c r="Z41" s="9"/>
      <c r="AA41" s="10"/>
      <c r="AB41" s="47"/>
      <c r="AI41" s="605"/>
      <c r="AJ41" s="605"/>
      <c r="AK41" s="605"/>
      <c r="AL41" s="237"/>
      <c r="AN41" s="33"/>
      <c r="BG41" s="375"/>
      <c r="BH41" s="375"/>
      <c r="BI41" s="375"/>
      <c r="BJ41" s="135"/>
    </row>
    <row r="42" spans="1:62">
      <c r="A42" s="8"/>
      <c r="B42" s="9"/>
      <c r="C42" s="9"/>
      <c r="D42" s="9"/>
      <c r="E42" s="9"/>
      <c r="F42" s="9"/>
      <c r="G42" s="9"/>
      <c r="H42" s="9"/>
      <c r="I42" s="9"/>
      <c r="J42" s="9"/>
      <c r="K42" s="9"/>
      <c r="L42" s="9"/>
      <c r="M42" s="9"/>
      <c r="N42" s="9"/>
      <c r="O42" s="9"/>
      <c r="P42" s="9"/>
      <c r="Q42" s="9"/>
      <c r="R42" s="9"/>
      <c r="S42" s="9"/>
      <c r="T42" s="9"/>
      <c r="U42" s="9"/>
      <c r="V42" s="9"/>
      <c r="W42" s="9"/>
      <c r="X42" s="9"/>
      <c r="Y42" s="9"/>
      <c r="Z42" s="9"/>
      <c r="AA42" s="10"/>
      <c r="AB42" s="47"/>
      <c r="AI42" s="605"/>
      <c r="AJ42" s="605"/>
      <c r="AK42" s="605"/>
      <c r="AL42" s="237"/>
      <c r="AN42" s="33"/>
      <c r="BG42" s="375"/>
      <c r="BH42" s="375"/>
      <c r="BI42" s="375"/>
      <c r="BJ42" s="135"/>
    </row>
    <row r="43" spans="1:62">
      <c r="A43" s="8"/>
      <c r="B43" s="9"/>
      <c r="C43" s="9"/>
      <c r="D43" s="9"/>
      <c r="E43" s="9"/>
      <c r="F43" s="9"/>
      <c r="G43" s="9"/>
      <c r="H43" s="9"/>
      <c r="I43" s="9"/>
      <c r="J43" s="9"/>
      <c r="K43" s="9"/>
      <c r="L43" s="9"/>
      <c r="M43" s="9"/>
      <c r="N43" s="9"/>
      <c r="O43" s="9"/>
      <c r="P43" s="9"/>
      <c r="Q43" s="9"/>
      <c r="R43" s="9"/>
      <c r="S43" s="9"/>
      <c r="T43" s="9"/>
      <c r="U43" s="9"/>
      <c r="V43" s="9"/>
      <c r="W43" s="9"/>
      <c r="X43" s="9"/>
      <c r="Y43" s="9"/>
      <c r="Z43" s="9"/>
      <c r="AA43" s="10"/>
      <c r="AB43" s="47"/>
      <c r="AI43" s="605"/>
      <c r="AJ43" s="605"/>
      <c r="AK43" s="605"/>
      <c r="AL43" s="237"/>
      <c r="AN43" s="33"/>
      <c r="BG43" s="375"/>
      <c r="BH43" s="375"/>
      <c r="BI43" s="375"/>
      <c r="BJ43" s="135"/>
    </row>
    <row r="44" spans="1:62">
      <c r="A44" s="8"/>
      <c r="B44" s="9"/>
      <c r="C44" s="9"/>
      <c r="D44" s="9"/>
      <c r="E44" s="9"/>
      <c r="F44" s="9"/>
      <c r="G44" s="9"/>
      <c r="H44" s="9"/>
      <c r="I44" s="9"/>
      <c r="J44" s="9"/>
      <c r="K44" s="9"/>
      <c r="L44" s="9"/>
      <c r="M44" s="9"/>
      <c r="N44" s="9"/>
      <c r="O44" s="9"/>
      <c r="P44" s="9"/>
      <c r="Q44" s="9"/>
      <c r="R44" s="9"/>
      <c r="S44" s="9"/>
      <c r="T44" s="9"/>
      <c r="U44" s="9"/>
      <c r="V44" s="9"/>
      <c r="W44" s="9"/>
      <c r="X44" s="9"/>
      <c r="Y44" s="9"/>
      <c r="Z44" s="9"/>
      <c r="AA44" s="10"/>
      <c r="AB44" s="47"/>
      <c r="AI44" s="605"/>
      <c r="AJ44" s="605"/>
      <c r="AK44" s="605"/>
      <c r="AL44" s="237"/>
      <c r="AN44" s="33"/>
      <c r="BG44" s="375"/>
      <c r="BH44" s="375"/>
      <c r="BI44" s="375"/>
      <c r="BJ44" s="135"/>
    </row>
    <row r="45" spans="1:62">
      <c r="A45" s="8"/>
      <c r="B45" s="9"/>
      <c r="C45" s="9"/>
      <c r="D45" s="9"/>
      <c r="E45" s="9"/>
      <c r="F45" s="9"/>
      <c r="G45" s="9"/>
      <c r="H45" s="9"/>
      <c r="I45" s="9"/>
      <c r="J45" s="9"/>
      <c r="K45" s="9"/>
      <c r="L45" s="9"/>
      <c r="M45" s="9"/>
      <c r="N45" s="9"/>
      <c r="O45" s="9"/>
      <c r="P45" s="9"/>
      <c r="Q45" s="9"/>
      <c r="R45" s="9"/>
      <c r="S45" s="9"/>
      <c r="T45" s="9"/>
      <c r="U45" s="9"/>
      <c r="V45" s="9"/>
      <c r="W45" s="9"/>
      <c r="X45" s="9"/>
      <c r="Y45" s="9"/>
      <c r="Z45" s="9"/>
      <c r="AA45" s="10"/>
      <c r="AB45" s="47"/>
      <c r="AI45" s="193"/>
      <c r="AJ45" s="193"/>
      <c r="AK45" s="193"/>
      <c r="AL45" s="237"/>
      <c r="AN45" s="33"/>
      <c r="BG45" s="193"/>
      <c r="BH45" s="193"/>
      <c r="BI45" s="193"/>
      <c r="BJ45" s="135"/>
    </row>
    <row r="46" spans="1:62">
      <c r="A46" s="8"/>
      <c r="B46" s="9"/>
      <c r="C46" s="9"/>
      <c r="D46" s="9"/>
      <c r="E46" s="9"/>
      <c r="F46" s="9"/>
      <c r="G46" s="9"/>
      <c r="H46" s="9"/>
      <c r="I46" s="9"/>
      <c r="J46" s="9"/>
      <c r="K46" s="9"/>
      <c r="L46" s="9"/>
      <c r="M46" s="9"/>
      <c r="N46" s="9"/>
      <c r="O46" s="9"/>
      <c r="P46" s="9"/>
      <c r="Q46" s="9"/>
      <c r="R46" s="9"/>
      <c r="S46" s="9"/>
      <c r="T46" s="9"/>
      <c r="U46" s="9"/>
      <c r="V46" s="9"/>
      <c r="W46" s="9"/>
      <c r="X46" s="9"/>
      <c r="Y46" s="9"/>
      <c r="Z46" s="9"/>
      <c r="AA46" s="10"/>
      <c r="AB46" s="47"/>
      <c r="AI46" s="193"/>
      <c r="AJ46" s="193"/>
      <c r="AK46" s="193"/>
      <c r="AL46" s="237"/>
      <c r="AN46" s="33"/>
      <c r="BG46" s="193"/>
      <c r="BH46" s="193"/>
      <c r="BI46" s="193"/>
      <c r="BJ46" s="135"/>
    </row>
    <row r="47" spans="1:62">
      <c r="A47" s="8"/>
      <c r="B47" s="9"/>
      <c r="C47" s="9"/>
      <c r="D47" s="9"/>
      <c r="E47" s="9"/>
      <c r="F47" s="9"/>
      <c r="G47" s="9"/>
      <c r="H47" s="9"/>
      <c r="I47" s="9"/>
      <c r="J47" s="9"/>
      <c r="K47" s="9"/>
      <c r="L47" s="9"/>
      <c r="M47" s="9"/>
      <c r="N47" s="9"/>
      <c r="O47" s="9"/>
      <c r="P47" s="9"/>
      <c r="Q47" s="9"/>
      <c r="R47" s="9"/>
      <c r="S47" s="9"/>
      <c r="T47" s="9"/>
      <c r="U47" s="9"/>
      <c r="V47" s="9"/>
      <c r="W47" s="9"/>
      <c r="X47" s="9"/>
      <c r="Y47" s="9"/>
      <c r="Z47" s="9"/>
      <c r="AA47" s="10"/>
      <c r="AB47" s="47"/>
      <c r="AI47" s="193"/>
      <c r="AJ47" s="193"/>
      <c r="AK47" s="193"/>
      <c r="AL47" s="237"/>
      <c r="AN47" s="33"/>
      <c r="BG47" s="193"/>
      <c r="BH47" s="193"/>
      <c r="BI47" s="193"/>
      <c r="BJ47" s="135"/>
    </row>
    <row r="48" spans="1:62">
      <c r="A48" s="8"/>
      <c r="B48" s="9"/>
      <c r="C48" s="9"/>
      <c r="D48" s="9"/>
      <c r="E48" s="9"/>
      <c r="F48" s="9"/>
      <c r="G48" s="9"/>
      <c r="H48" s="9"/>
      <c r="I48" s="9"/>
      <c r="J48" s="9"/>
      <c r="K48" s="9"/>
      <c r="L48" s="9"/>
      <c r="M48" s="9"/>
      <c r="N48" s="9"/>
      <c r="O48" s="9"/>
      <c r="P48" s="9"/>
      <c r="Q48" s="9"/>
      <c r="R48" s="9"/>
      <c r="S48" s="9"/>
      <c r="T48" s="9"/>
      <c r="U48" s="9"/>
      <c r="V48" s="9"/>
      <c r="W48" s="9"/>
      <c r="X48" s="9"/>
      <c r="Y48" s="9"/>
      <c r="Z48" s="9"/>
      <c r="AA48" s="10"/>
      <c r="AN48" s="33"/>
    </row>
    <row r="49" spans="1:40">
      <c r="A49" s="8"/>
      <c r="B49" s="9"/>
      <c r="C49" s="9"/>
      <c r="D49" s="9"/>
      <c r="E49" s="9"/>
      <c r="F49" s="9"/>
      <c r="G49" s="9"/>
      <c r="H49" s="9"/>
      <c r="I49" s="9"/>
      <c r="J49" s="9"/>
      <c r="K49" s="9"/>
      <c r="L49" s="9"/>
      <c r="M49" s="9"/>
      <c r="N49" s="9"/>
      <c r="O49" s="9"/>
      <c r="P49" s="9"/>
      <c r="Q49" s="9"/>
      <c r="R49" s="9"/>
      <c r="S49" s="9"/>
      <c r="T49" s="9"/>
      <c r="U49" s="9"/>
      <c r="V49" s="9"/>
      <c r="W49" s="9"/>
      <c r="X49" s="9"/>
      <c r="Y49" s="9"/>
      <c r="Z49" s="9"/>
      <c r="AA49" s="10"/>
      <c r="AN49" s="33"/>
    </row>
    <row r="50" spans="1:40">
      <c r="A50" s="8"/>
      <c r="B50" s="9"/>
      <c r="C50" s="9"/>
      <c r="D50" s="9"/>
      <c r="E50" s="9"/>
      <c r="F50" s="9"/>
      <c r="G50" s="9"/>
      <c r="H50" s="9"/>
      <c r="I50" s="9"/>
      <c r="J50" s="9"/>
      <c r="K50" s="9"/>
      <c r="L50" s="9"/>
      <c r="M50" s="9"/>
      <c r="N50" s="9"/>
      <c r="O50" s="9"/>
      <c r="P50" s="9"/>
      <c r="Q50" s="9"/>
      <c r="R50" s="9"/>
      <c r="S50" s="9"/>
      <c r="T50" s="9"/>
      <c r="U50" s="9"/>
      <c r="V50" s="9"/>
      <c r="W50" s="9"/>
      <c r="X50" s="9"/>
      <c r="Y50" s="9"/>
      <c r="Z50" s="9"/>
      <c r="AA50" s="10"/>
      <c r="AN50" s="33"/>
    </row>
    <row r="51" spans="1:40">
      <c r="A51" s="8"/>
      <c r="B51" s="9"/>
      <c r="C51" s="9"/>
      <c r="D51" s="9"/>
      <c r="E51" s="9"/>
      <c r="F51" s="9"/>
      <c r="G51" s="9"/>
      <c r="H51" s="9"/>
      <c r="I51" s="9"/>
      <c r="J51" s="9"/>
      <c r="K51" s="9"/>
      <c r="L51" s="9"/>
      <c r="M51" s="9"/>
      <c r="N51" s="9"/>
      <c r="O51" s="9"/>
      <c r="P51" s="9"/>
      <c r="Q51" s="9"/>
      <c r="R51" s="9"/>
      <c r="S51" s="9"/>
      <c r="T51" s="9"/>
      <c r="U51" s="9"/>
      <c r="V51" s="9"/>
      <c r="W51" s="9"/>
      <c r="X51" s="9"/>
      <c r="Y51" s="9"/>
      <c r="Z51" s="9"/>
      <c r="AA51" s="10"/>
      <c r="AN51" s="33"/>
    </row>
    <row r="52" spans="1:40">
      <c r="A52" s="8"/>
      <c r="B52" s="9"/>
      <c r="C52" s="9"/>
      <c r="D52" s="9"/>
      <c r="E52" s="9"/>
      <c r="F52" s="9"/>
      <c r="G52" s="9"/>
      <c r="H52" s="9"/>
      <c r="I52" s="9"/>
      <c r="J52" s="9"/>
      <c r="K52" s="9"/>
      <c r="L52" s="9"/>
      <c r="M52" s="9"/>
      <c r="N52" s="9"/>
      <c r="O52" s="9"/>
      <c r="P52" s="9"/>
      <c r="Q52" s="9"/>
      <c r="R52" s="9"/>
      <c r="S52" s="9"/>
      <c r="T52" s="9"/>
      <c r="U52" s="9"/>
      <c r="V52" s="9"/>
      <c r="W52" s="9"/>
      <c r="X52" s="9"/>
      <c r="Y52" s="9"/>
      <c r="Z52" s="9"/>
      <c r="AA52" s="10"/>
      <c r="AN52" s="33"/>
    </row>
    <row r="53" spans="1:40">
      <c r="A53" s="8"/>
      <c r="B53" s="9"/>
      <c r="C53" s="9"/>
      <c r="D53" s="9"/>
      <c r="E53" s="9"/>
      <c r="F53" s="9"/>
      <c r="G53" s="9"/>
      <c r="H53" s="9"/>
      <c r="I53" s="9"/>
      <c r="J53" s="9"/>
      <c r="K53" s="9"/>
      <c r="L53" s="9"/>
      <c r="M53" s="9"/>
      <c r="N53" s="9"/>
      <c r="O53" s="9"/>
      <c r="P53" s="9"/>
      <c r="Q53" s="9"/>
      <c r="R53" s="9"/>
      <c r="S53" s="9"/>
      <c r="T53" s="9"/>
      <c r="U53" s="9"/>
      <c r="V53" s="9"/>
      <c r="W53" s="9"/>
      <c r="X53" s="9"/>
      <c r="Y53" s="9"/>
      <c r="Z53" s="9"/>
      <c r="AA53" s="10"/>
      <c r="AN53" s="33"/>
    </row>
    <row r="54" spans="1:40">
      <c r="A54" s="8"/>
      <c r="B54" s="9"/>
      <c r="C54" s="9"/>
      <c r="D54" s="9"/>
      <c r="E54" s="9"/>
      <c r="F54" s="9"/>
      <c r="G54" s="9"/>
      <c r="H54" s="9"/>
      <c r="I54" s="9"/>
      <c r="J54" s="9"/>
      <c r="K54" s="9"/>
      <c r="L54" s="9"/>
      <c r="M54" s="9"/>
      <c r="N54" s="9"/>
      <c r="O54" s="9"/>
      <c r="P54" s="9"/>
      <c r="Q54" s="9"/>
      <c r="R54" s="9"/>
      <c r="S54" s="9"/>
      <c r="T54" s="9"/>
      <c r="U54" s="9"/>
      <c r="V54" s="9"/>
      <c r="W54" s="9"/>
      <c r="X54" s="9"/>
      <c r="Y54" s="9"/>
      <c r="Z54" s="9"/>
      <c r="AA54" s="10"/>
      <c r="AN54" s="33"/>
    </row>
    <row r="55" spans="1:40">
      <c r="A55" s="6"/>
      <c r="B55" s="6"/>
      <c r="C55" s="6"/>
      <c r="D55" s="6"/>
      <c r="E55" s="6"/>
      <c r="F55" s="6"/>
      <c r="G55" s="6"/>
      <c r="H55" s="6"/>
      <c r="I55" s="6"/>
      <c r="J55" s="6"/>
      <c r="K55" s="6"/>
      <c r="L55" s="6"/>
      <c r="M55" s="6"/>
      <c r="N55" s="6"/>
      <c r="O55" s="6"/>
      <c r="P55" s="6"/>
      <c r="Q55" s="6"/>
      <c r="R55" s="6"/>
      <c r="S55" s="6"/>
      <c r="T55" s="6"/>
      <c r="U55" s="6"/>
      <c r="V55" s="6"/>
      <c r="W55" s="6"/>
      <c r="X55" s="6"/>
      <c r="Y55" s="6"/>
      <c r="Z55" s="6"/>
      <c r="AA55" s="6"/>
    </row>
  </sheetData>
  <mergeCells count="4">
    <mergeCell ref="A1:B1"/>
    <mergeCell ref="V1:AA1"/>
    <mergeCell ref="B5:M17"/>
    <mergeCell ref="AN12:AY24"/>
  </mergeCells>
  <phoneticPr fontId="5"/>
  <conditionalFormatting sqref="AD11:AD22">
    <cfRule type="top10" dxfId="46" priority="1" rank="2"/>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業種リスト!$A$2:$A$14</xm:f>
          </x14:formula1>
          <xm:sqref>AP6:AR6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7">
    <tabColor theme="9" tint="0.59999389629810485"/>
  </sheetPr>
  <dimension ref="A1:DR56"/>
  <sheetViews>
    <sheetView showGridLines="0" view="pageBreakPreview" zoomScale="115" zoomScaleNormal="100" zoomScaleSheetLayoutView="115" workbookViewId="0">
      <selection activeCell="B3" sqref="B3:M15"/>
    </sheetView>
  </sheetViews>
  <sheetFormatPr defaultColWidth="10.28515625" defaultRowHeight="12"/>
  <cols>
    <col min="1" max="27" width="3.5703125" style="3" customWidth="1"/>
    <col min="28" max="28" width="2" style="115" customWidth="1"/>
    <col min="29" max="29" width="15" style="115" customWidth="1"/>
    <col min="30" max="33" width="7.5703125" style="115" customWidth="1"/>
    <col min="34" max="34" width="2.140625" style="115" customWidth="1"/>
    <col min="35" max="35" width="14.42578125" style="115" customWidth="1"/>
    <col min="36" max="40" width="7.5703125" style="115" customWidth="1"/>
    <col min="41" max="41" width="8.28515625" style="115" customWidth="1"/>
    <col min="42" max="42" width="7.7109375" style="115" bestFit="1" customWidth="1"/>
    <col min="43" max="43" width="5.42578125" style="115" bestFit="1" customWidth="1"/>
    <col min="44" max="45" width="7.140625" style="115" bestFit="1" customWidth="1"/>
    <col min="46" max="46" width="8.28515625" style="115" bestFit="1" customWidth="1"/>
    <col min="47" max="47" width="5.42578125" style="115" bestFit="1" customWidth="1"/>
    <col min="48" max="53" width="5.42578125" style="115" customWidth="1"/>
    <col min="54" max="54" width="2" style="115" customWidth="1"/>
    <col min="55" max="55" width="15" style="115" customWidth="1"/>
    <col min="56" max="59" width="7.5703125" style="115" customWidth="1"/>
    <col min="60" max="60" width="2.140625" style="115" customWidth="1"/>
    <col min="61" max="61" width="14.42578125" style="115" customWidth="1"/>
    <col min="62" max="66" width="7.5703125" style="115" customWidth="1"/>
    <col min="67" max="122" width="10.28515625" style="115" customWidth="1"/>
    <col min="123" max="16384" width="10.28515625" style="3"/>
  </cols>
  <sheetData>
    <row r="1" spans="1:66" ht="21" customHeight="1" thickBot="1">
      <c r="A1" s="1275">
        <v>12</v>
      </c>
      <c r="B1" s="1275"/>
      <c r="C1" s="2" t="s">
        <v>81</v>
      </c>
      <c r="D1" s="2"/>
      <c r="E1" s="2"/>
      <c r="F1" s="2"/>
      <c r="G1" s="2"/>
      <c r="H1" s="2"/>
      <c r="I1" s="2"/>
      <c r="J1" s="2"/>
      <c r="K1" s="2"/>
      <c r="L1" s="2"/>
      <c r="M1" s="2"/>
      <c r="N1" s="2"/>
      <c r="O1" s="2"/>
      <c r="P1" s="2"/>
      <c r="Q1" s="2"/>
      <c r="R1" s="2"/>
      <c r="S1" s="2"/>
      <c r="T1" s="2"/>
      <c r="U1" s="2"/>
      <c r="V1" s="1241" t="s">
        <v>323</v>
      </c>
      <c r="W1" s="1241"/>
      <c r="X1" s="1241"/>
      <c r="Y1" s="1241"/>
      <c r="Z1" s="1241"/>
      <c r="AA1" s="1241"/>
      <c r="AC1" s="115" t="s">
        <v>601</v>
      </c>
      <c r="BC1" s="115" t="s">
        <v>601</v>
      </c>
    </row>
    <row r="3" spans="1:66" ht="12" customHeight="1">
      <c r="B3" s="1232" t="s">
        <v>973</v>
      </c>
      <c r="C3" s="1232"/>
      <c r="D3" s="1232"/>
      <c r="E3" s="1232"/>
      <c r="F3" s="1232"/>
      <c r="G3" s="1232"/>
      <c r="H3" s="1232"/>
      <c r="I3" s="1232"/>
      <c r="J3" s="1232"/>
      <c r="K3" s="1232"/>
      <c r="L3" s="1232"/>
      <c r="M3" s="1232"/>
      <c r="O3" s="5"/>
      <c r="P3" s="6"/>
      <c r="Q3" s="6"/>
      <c r="R3" s="6"/>
      <c r="S3" s="6"/>
      <c r="T3" s="6"/>
      <c r="U3" s="6"/>
      <c r="V3" s="6"/>
      <c r="W3" s="6"/>
      <c r="X3" s="6"/>
      <c r="Y3" s="6"/>
      <c r="Z3" s="6"/>
      <c r="AA3" s="7"/>
      <c r="AC3" s="115" t="s">
        <v>113</v>
      </c>
      <c r="AI3" s="115" t="s">
        <v>319</v>
      </c>
      <c r="AP3" s="115" t="s">
        <v>728</v>
      </c>
      <c r="BC3" s="115" t="s">
        <v>594</v>
      </c>
      <c r="BI3" s="115" t="s">
        <v>319</v>
      </c>
    </row>
    <row r="4" spans="1:66" ht="12.75" thickBot="1">
      <c r="B4" s="1232"/>
      <c r="C4" s="1232"/>
      <c r="D4" s="1232"/>
      <c r="E4" s="1232"/>
      <c r="F4" s="1232"/>
      <c r="G4" s="1232"/>
      <c r="H4" s="1232"/>
      <c r="I4" s="1232"/>
      <c r="J4" s="1232"/>
      <c r="K4" s="1232"/>
      <c r="L4" s="1232"/>
      <c r="M4" s="1232"/>
      <c r="O4" s="8"/>
      <c r="P4" s="9"/>
      <c r="Q4" s="9"/>
      <c r="R4" s="9"/>
      <c r="S4" s="9"/>
      <c r="T4" s="9"/>
      <c r="U4" s="9"/>
      <c r="V4" s="9"/>
      <c r="W4" s="9"/>
      <c r="X4" s="9"/>
      <c r="Y4" s="9"/>
      <c r="Z4" s="9"/>
      <c r="AA4" s="10"/>
      <c r="AP4" s="115" t="s">
        <v>972</v>
      </c>
    </row>
    <row r="5" spans="1:66" ht="12.75" thickBot="1">
      <c r="B5" s="1232"/>
      <c r="C5" s="1232"/>
      <c r="D5" s="1232"/>
      <c r="E5" s="1232"/>
      <c r="F5" s="1232"/>
      <c r="G5" s="1232"/>
      <c r="H5" s="1232"/>
      <c r="I5" s="1232"/>
      <c r="J5" s="1232"/>
      <c r="K5" s="1232"/>
      <c r="L5" s="1232"/>
      <c r="M5" s="1232"/>
      <c r="O5" s="8"/>
      <c r="P5" s="9"/>
      <c r="Q5" s="9"/>
      <c r="R5" s="9"/>
      <c r="S5" s="9"/>
      <c r="T5" s="9"/>
      <c r="U5" s="9"/>
      <c r="V5" s="9"/>
      <c r="W5" s="9"/>
      <c r="X5" s="9"/>
      <c r="Y5" s="9"/>
      <c r="Z5" s="9"/>
      <c r="AA5" s="10"/>
      <c r="AC5" s="610"/>
      <c r="AD5" s="610" t="s">
        <v>68</v>
      </c>
      <c r="AE5" s="610" t="s">
        <v>69</v>
      </c>
      <c r="AF5" s="610" t="s">
        <v>74</v>
      </c>
      <c r="AI5" s="610"/>
      <c r="AJ5" s="610" t="s">
        <v>68</v>
      </c>
      <c r="AK5" s="610" t="s">
        <v>69</v>
      </c>
      <c r="AL5" s="610" t="s">
        <v>74</v>
      </c>
      <c r="AM5" s="610" t="s">
        <v>150</v>
      </c>
      <c r="AO5" s="630"/>
      <c r="AP5" s="115" t="s">
        <v>729</v>
      </c>
      <c r="AR5" s="1044" t="s">
        <v>762</v>
      </c>
      <c r="AS5" s="1044" t="s">
        <v>763</v>
      </c>
      <c r="AT5" s="1044" t="s">
        <v>764</v>
      </c>
      <c r="BC5" s="116"/>
      <c r="BD5" s="120" t="s">
        <v>68</v>
      </c>
      <c r="BE5" s="118" t="s">
        <v>69</v>
      </c>
      <c r="BF5" s="119" t="s">
        <v>74</v>
      </c>
      <c r="BI5" s="116"/>
      <c r="BJ5" s="120" t="s">
        <v>68</v>
      </c>
      <c r="BK5" s="118" t="s">
        <v>69</v>
      </c>
      <c r="BL5" s="121" t="s">
        <v>74</v>
      </c>
      <c r="BM5" s="122" t="s">
        <v>150</v>
      </c>
    </row>
    <row r="6" spans="1:66">
      <c r="B6" s="1232"/>
      <c r="C6" s="1232"/>
      <c r="D6" s="1232"/>
      <c r="E6" s="1232"/>
      <c r="F6" s="1232"/>
      <c r="G6" s="1232"/>
      <c r="H6" s="1232"/>
      <c r="I6" s="1232"/>
      <c r="J6" s="1232"/>
      <c r="K6" s="1232"/>
      <c r="L6" s="1232"/>
      <c r="M6" s="1232"/>
      <c r="O6" s="8"/>
      <c r="P6" s="9"/>
      <c r="Q6" s="9"/>
      <c r="R6" s="9"/>
      <c r="S6" s="9"/>
      <c r="T6" s="9"/>
      <c r="U6" s="9"/>
      <c r="V6" s="9"/>
      <c r="W6" s="9"/>
      <c r="X6" s="9"/>
      <c r="Y6" s="9"/>
      <c r="Z6" s="9"/>
      <c r="AA6" s="10"/>
      <c r="AC6" s="611" t="s">
        <v>85</v>
      </c>
      <c r="AD6" s="800">
        <f>BD9</f>
        <v>0.96322378716744916</v>
      </c>
      <c r="AE6" s="800">
        <f>BE9</f>
        <v>5.4773082942097028E-3</v>
      </c>
      <c r="AF6" s="800">
        <f>BF9</f>
        <v>3.1298904538341159E-2</v>
      </c>
      <c r="AI6" s="611" t="s">
        <v>85</v>
      </c>
      <c r="AJ6" s="803">
        <f>BJ9</f>
        <v>1231</v>
      </c>
      <c r="AK6" s="803">
        <f>BK9</f>
        <v>7</v>
      </c>
      <c r="AL6" s="803">
        <f>BL9</f>
        <v>40</v>
      </c>
      <c r="AM6" s="803">
        <f>BM9</f>
        <v>1278</v>
      </c>
      <c r="AO6" s="630"/>
      <c r="AP6" s="115" t="s">
        <v>774</v>
      </c>
      <c r="AR6" s="1044" t="s">
        <v>739</v>
      </c>
      <c r="AS6" s="1044"/>
      <c r="AT6" s="1044"/>
      <c r="AU6" s="115" t="s">
        <v>861</v>
      </c>
      <c r="BC6" s="131" t="s">
        <v>82</v>
      </c>
      <c r="BD6" s="377">
        <f t="shared" ref="BD6:BF9" si="0">+BJ6/$BM6</f>
        <v>0.93818466353677621</v>
      </c>
      <c r="BE6" s="378">
        <f t="shared" si="0"/>
        <v>2.7386541471048513E-2</v>
      </c>
      <c r="BF6" s="311">
        <f t="shared" si="0"/>
        <v>3.4428794992175271E-2</v>
      </c>
      <c r="BI6" s="131" t="s">
        <v>82</v>
      </c>
      <c r="BJ6" s="379">
        <f>+集計･資料!EH32</f>
        <v>1199</v>
      </c>
      <c r="BK6" s="276">
        <f>+集計･資料!EI32</f>
        <v>35</v>
      </c>
      <c r="BL6" s="331">
        <f>+集計･資料!EJ32</f>
        <v>44</v>
      </c>
      <c r="BM6" s="380">
        <f>+SUM(BJ6:BL6)</f>
        <v>1278</v>
      </c>
    </row>
    <row r="7" spans="1:66">
      <c r="B7" s="1232"/>
      <c r="C7" s="1232"/>
      <c r="D7" s="1232"/>
      <c r="E7" s="1232"/>
      <c r="F7" s="1232"/>
      <c r="G7" s="1232"/>
      <c r="H7" s="1232"/>
      <c r="I7" s="1232"/>
      <c r="J7" s="1232"/>
      <c r="K7" s="1232"/>
      <c r="L7" s="1232"/>
      <c r="M7" s="1232"/>
      <c r="O7" s="8"/>
      <c r="P7" s="9"/>
      <c r="Q7" s="9"/>
      <c r="R7" s="9"/>
      <c r="S7" s="9"/>
      <c r="T7" s="9"/>
      <c r="U7" s="9"/>
      <c r="V7" s="9"/>
      <c r="W7" s="9"/>
      <c r="X7" s="9"/>
      <c r="Y7" s="9"/>
      <c r="Z7" s="9"/>
      <c r="AA7" s="10"/>
      <c r="AC7" s="626" t="s">
        <v>84</v>
      </c>
      <c r="AD7" s="826">
        <f>BD8</f>
        <v>0.95931142410015646</v>
      </c>
      <c r="AE7" s="800">
        <f>BE8</f>
        <v>1.1737089201877934E-2</v>
      </c>
      <c r="AF7" s="800">
        <f>BF8</f>
        <v>2.8951486697965573E-2</v>
      </c>
      <c r="AI7" s="626" t="s">
        <v>84</v>
      </c>
      <c r="AJ7" s="803">
        <f>BJ8</f>
        <v>1226</v>
      </c>
      <c r="AK7" s="803">
        <f>BK8</f>
        <v>15</v>
      </c>
      <c r="AL7" s="803">
        <f>BL8</f>
        <v>37</v>
      </c>
      <c r="AM7" s="803">
        <f>BM8</f>
        <v>1278</v>
      </c>
      <c r="AO7" s="237"/>
      <c r="AP7" s="115" t="str">
        <f>CONCATENATE(AP6,AR6,AS6,AT6,AU6)</f>
        <v>業種別では、「情報通信業」を除いて85％以上の高い加入率を示している。</v>
      </c>
      <c r="BC7" s="381" t="s">
        <v>83</v>
      </c>
      <c r="BD7" s="382">
        <f t="shared" si="0"/>
        <v>0.95931142410015646</v>
      </c>
      <c r="BE7" s="383">
        <f t="shared" si="0"/>
        <v>1.1737089201877934E-2</v>
      </c>
      <c r="BF7" s="327">
        <f t="shared" si="0"/>
        <v>2.8951486697965573E-2</v>
      </c>
      <c r="BI7" s="381" t="s">
        <v>83</v>
      </c>
      <c r="BJ7" s="384">
        <f>+集計･資料!DZ32</f>
        <v>1226</v>
      </c>
      <c r="BK7" s="279">
        <f>+集計･資料!EA32</f>
        <v>15</v>
      </c>
      <c r="BL7" s="332">
        <f>+集計･資料!EB32</f>
        <v>37</v>
      </c>
      <c r="BM7" s="385">
        <f>+SUM(BJ7:BL7)</f>
        <v>1278</v>
      </c>
    </row>
    <row r="8" spans="1:66">
      <c r="B8" s="1232"/>
      <c r="C8" s="1232"/>
      <c r="D8" s="1232"/>
      <c r="E8" s="1232"/>
      <c r="F8" s="1232"/>
      <c r="G8" s="1232"/>
      <c r="H8" s="1232"/>
      <c r="I8" s="1232"/>
      <c r="J8" s="1232"/>
      <c r="K8" s="1232"/>
      <c r="L8" s="1232"/>
      <c r="M8" s="1232"/>
      <c r="O8" s="8"/>
      <c r="P8" s="9"/>
      <c r="Q8" s="9"/>
      <c r="R8" s="9"/>
      <c r="S8" s="9"/>
      <c r="T8" s="9"/>
      <c r="U8" s="9"/>
      <c r="V8" s="9"/>
      <c r="W8" s="9"/>
      <c r="X8" s="9"/>
      <c r="Y8" s="9"/>
      <c r="Z8" s="9"/>
      <c r="AA8" s="10"/>
      <c r="AC8" s="626" t="s">
        <v>83</v>
      </c>
      <c r="AD8" s="800">
        <f>BD7</f>
        <v>0.95931142410015646</v>
      </c>
      <c r="AE8" s="800">
        <f>BE7</f>
        <v>1.1737089201877934E-2</v>
      </c>
      <c r="AF8" s="800">
        <f>BF7</f>
        <v>2.8951486697965573E-2</v>
      </c>
      <c r="AI8" s="626" t="s">
        <v>83</v>
      </c>
      <c r="AJ8" s="803">
        <f>BJ7</f>
        <v>1226</v>
      </c>
      <c r="AK8" s="803">
        <f>BK7</f>
        <v>15</v>
      </c>
      <c r="AL8" s="803">
        <f>BL7</f>
        <v>37</v>
      </c>
      <c r="AM8" s="803">
        <f>BM7</f>
        <v>1278</v>
      </c>
      <c r="AP8" s="115" t="s">
        <v>730</v>
      </c>
      <c r="BC8" s="381" t="s">
        <v>84</v>
      </c>
      <c r="BD8" s="382">
        <f t="shared" si="0"/>
        <v>0.95931142410015646</v>
      </c>
      <c r="BE8" s="383">
        <f t="shared" si="0"/>
        <v>1.1737089201877934E-2</v>
      </c>
      <c r="BF8" s="327">
        <f t="shared" si="0"/>
        <v>2.8951486697965573E-2</v>
      </c>
      <c r="BI8" s="381" t="s">
        <v>84</v>
      </c>
      <c r="BJ8" s="384">
        <f>+集計･資料!DR32</f>
        <v>1226</v>
      </c>
      <c r="BK8" s="279">
        <f>+集計･資料!DS32</f>
        <v>15</v>
      </c>
      <c r="BL8" s="332">
        <f>+集計･資料!DT32</f>
        <v>37</v>
      </c>
      <c r="BM8" s="385">
        <f>+SUM(BJ8:BL8)</f>
        <v>1278</v>
      </c>
    </row>
    <row r="9" spans="1:66" ht="12.75" thickBot="1">
      <c r="B9" s="1232"/>
      <c r="C9" s="1232"/>
      <c r="D9" s="1232"/>
      <c r="E9" s="1232"/>
      <c r="F9" s="1232"/>
      <c r="G9" s="1232"/>
      <c r="H9" s="1232"/>
      <c r="I9" s="1232"/>
      <c r="J9" s="1232"/>
      <c r="K9" s="1232"/>
      <c r="L9" s="1232"/>
      <c r="M9" s="1232"/>
      <c r="O9" s="8"/>
      <c r="P9" s="9"/>
      <c r="Q9" s="9"/>
      <c r="R9" s="9"/>
      <c r="S9" s="9"/>
      <c r="T9" s="9"/>
      <c r="U9" s="9"/>
      <c r="V9" s="9"/>
      <c r="W9" s="9"/>
      <c r="X9" s="9"/>
      <c r="Y9" s="9"/>
      <c r="Z9" s="9"/>
      <c r="AA9" s="10"/>
      <c r="AC9" s="611" t="s">
        <v>82</v>
      </c>
      <c r="AD9" s="800">
        <f>BD6</f>
        <v>0.93818466353677621</v>
      </c>
      <c r="AE9" s="800">
        <f>BE6</f>
        <v>2.7386541471048513E-2</v>
      </c>
      <c r="AF9" s="800">
        <f>BF6</f>
        <v>3.4428794992175271E-2</v>
      </c>
      <c r="AI9" s="611" t="s">
        <v>82</v>
      </c>
      <c r="AJ9" s="803">
        <f>BJ6</f>
        <v>1199</v>
      </c>
      <c r="AK9" s="803">
        <f>BK6</f>
        <v>35</v>
      </c>
      <c r="AL9" s="803">
        <f>BL6</f>
        <v>44</v>
      </c>
      <c r="AM9" s="803">
        <f>BM6</f>
        <v>1278</v>
      </c>
      <c r="AP9" s="115" t="s">
        <v>886</v>
      </c>
      <c r="BC9" s="123" t="s">
        <v>85</v>
      </c>
      <c r="BD9" s="386">
        <f t="shared" si="0"/>
        <v>0.96322378716744916</v>
      </c>
      <c r="BE9" s="387">
        <f t="shared" si="0"/>
        <v>5.4773082942097028E-3</v>
      </c>
      <c r="BF9" s="388">
        <f t="shared" si="0"/>
        <v>3.1298904538341159E-2</v>
      </c>
      <c r="BI9" s="123" t="s">
        <v>85</v>
      </c>
      <c r="BJ9" s="389">
        <f>+集計･資料!DJ32</f>
        <v>1231</v>
      </c>
      <c r="BK9" s="390">
        <f>+集計･資料!DK32</f>
        <v>7</v>
      </c>
      <c r="BL9" s="391">
        <f>+集計･資料!DL32</f>
        <v>40</v>
      </c>
      <c r="BM9" s="392">
        <f>+SUM(BJ9:BL9)</f>
        <v>1278</v>
      </c>
    </row>
    <row r="10" spans="1:66">
      <c r="B10" s="1232"/>
      <c r="C10" s="1232"/>
      <c r="D10" s="1232"/>
      <c r="E10" s="1232"/>
      <c r="F10" s="1232"/>
      <c r="G10" s="1232"/>
      <c r="H10" s="1232"/>
      <c r="I10" s="1232"/>
      <c r="J10" s="1232"/>
      <c r="K10" s="1232"/>
      <c r="L10" s="1232"/>
      <c r="M10" s="1232"/>
      <c r="O10" s="8"/>
      <c r="P10" s="9"/>
      <c r="Q10" s="9"/>
      <c r="R10" s="9"/>
      <c r="S10" s="9"/>
      <c r="T10" s="9"/>
      <c r="U10" s="9"/>
      <c r="V10" s="9"/>
      <c r="W10" s="9"/>
      <c r="X10" s="9"/>
      <c r="Y10" s="9"/>
      <c r="Z10" s="9"/>
      <c r="AA10" s="10"/>
    </row>
    <row r="11" spans="1:66">
      <c r="B11" s="1232"/>
      <c r="C11" s="1232"/>
      <c r="D11" s="1232"/>
      <c r="E11" s="1232"/>
      <c r="F11" s="1232"/>
      <c r="G11" s="1232"/>
      <c r="H11" s="1232"/>
      <c r="I11" s="1232"/>
      <c r="J11" s="1232"/>
      <c r="K11" s="1232"/>
      <c r="L11" s="1232"/>
      <c r="M11" s="1232"/>
      <c r="O11" s="8"/>
      <c r="P11" s="9"/>
      <c r="Q11" s="9"/>
      <c r="R11" s="9"/>
      <c r="S11" s="9"/>
      <c r="T11" s="9"/>
      <c r="U11" s="9"/>
      <c r="V11" s="9"/>
      <c r="W11" s="9"/>
      <c r="X11" s="9"/>
      <c r="Y11" s="9"/>
      <c r="Z11" s="9"/>
      <c r="AA11" s="10"/>
      <c r="AC11" s="115" t="s">
        <v>137</v>
      </c>
      <c r="AI11" s="115" t="s">
        <v>318</v>
      </c>
      <c r="AO11" s="630"/>
      <c r="AP11" s="1039" t="s">
        <v>768</v>
      </c>
      <c r="AQ11" s="1038"/>
      <c r="AR11" s="1038"/>
      <c r="AS11" s="1038"/>
      <c r="AT11" s="1038"/>
      <c r="AU11" s="1038"/>
      <c r="AV11" s="1038"/>
      <c r="AW11" s="1038"/>
      <c r="AX11" s="1038"/>
      <c r="AY11" s="1038"/>
      <c r="AZ11" s="1038"/>
      <c r="BA11" s="1038"/>
      <c r="BC11" s="115" t="s">
        <v>137</v>
      </c>
      <c r="BI11" s="115" t="s">
        <v>318</v>
      </c>
    </row>
    <row r="12" spans="1:66" ht="12.75" thickBot="1">
      <c r="B12" s="1232"/>
      <c r="C12" s="1232"/>
      <c r="D12" s="1232"/>
      <c r="E12" s="1232"/>
      <c r="F12" s="1232"/>
      <c r="G12" s="1232"/>
      <c r="H12" s="1232"/>
      <c r="I12" s="1232"/>
      <c r="J12" s="1232"/>
      <c r="K12" s="1232"/>
      <c r="L12" s="1232"/>
      <c r="M12" s="1232"/>
      <c r="O12" s="8"/>
      <c r="P12" s="9"/>
      <c r="Q12" s="9"/>
      <c r="R12" s="9"/>
      <c r="S12" s="9"/>
      <c r="T12" s="9"/>
      <c r="U12" s="9"/>
      <c r="V12" s="9"/>
      <c r="W12" s="9"/>
      <c r="X12" s="9"/>
      <c r="Y12" s="9"/>
      <c r="Z12" s="9"/>
      <c r="AA12" s="10"/>
      <c r="AO12" s="630"/>
      <c r="AP12" s="1232" t="str">
        <f>CONCATENATE("　",AP4,CHAR(10),"　",AP7,,CHAR(10),"　",AP9)</f>
        <v>　常用従業員の社会保険・労働保険の加入状況をみると、93.8％以上の事業所が加入している。
　業種別では、「情報通信業」を除いて85％以上の高い加入率を示している。
　規模別でも、「1～4人以上」規模の労災保険以外において90％以上の高い加入率を示しており、「50～99人」規模は100%を占める。</v>
      </c>
      <c r="AQ12" s="1232"/>
      <c r="AR12" s="1232"/>
      <c r="AS12" s="1232"/>
      <c r="AT12" s="1232"/>
      <c r="AU12" s="1232"/>
      <c r="AV12" s="1232"/>
      <c r="AW12" s="1232"/>
      <c r="AX12" s="1232"/>
      <c r="AY12" s="1232"/>
      <c r="AZ12" s="1232"/>
      <c r="BA12" s="1232"/>
    </row>
    <row r="13" spans="1:66" ht="12.75" thickBot="1">
      <c r="B13" s="1232"/>
      <c r="C13" s="1232"/>
      <c r="D13" s="1232"/>
      <c r="E13" s="1232"/>
      <c r="F13" s="1232"/>
      <c r="G13" s="1232"/>
      <c r="H13" s="1232"/>
      <c r="I13" s="1232"/>
      <c r="J13" s="1232"/>
      <c r="K13" s="1232"/>
      <c r="L13" s="1232"/>
      <c r="M13" s="1232"/>
      <c r="O13" s="8"/>
      <c r="P13" s="9"/>
      <c r="Q13" s="9"/>
      <c r="R13" s="9"/>
      <c r="S13" s="9"/>
      <c r="T13" s="9"/>
      <c r="U13" s="9"/>
      <c r="V13" s="9"/>
      <c r="W13" s="9"/>
      <c r="X13" s="9"/>
      <c r="Y13" s="9"/>
      <c r="Z13" s="9"/>
      <c r="AA13" s="10"/>
      <c r="AC13" s="610" t="s">
        <v>645</v>
      </c>
      <c r="AD13" s="611" t="s">
        <v>70</v>
      </c>
      <c r="AE13" s="611" t="s">
        <v>71</v>
      </c>
      <c r="AF13" s="611" t="s">
        <v>72</v>
      </c>
      <c r="AG13" s="611" t="s">
        <v>73</v>
      </c>
      <c r="AI13" s="610" t="s">
        <v>645</v>
      </c>
      <c r="AJ13" s="611" t="s">
        <v>70</v>
      </c>
      <c r="AK13" s="611" t="s">
        <v>71</v>
      </c>
      <c r="AL13" s="611" t="s">
        <v>72</v>
      </c>
      <c r="AM13" s="611" t="s">
        <v>73</v>
      </c>
      <c r="AN13" s="610" t="s">
        <v>228</v>
      </c>
      <c r="AO13" s="237"/>
      <c r="AP13" s="1232"/>
      <c r="AQ13" s="1232"/>
      <c r="AR13" s="1232"/>
      <c r="AS13" s="1232"/>
      <c r="AT13" s="1232"/>
      <c r="AU13" s="1232"/>
      <c r="AV13" s="1232"/>
      <c r="AW13" s="1232"/>
      <c r="AX13" s="1232"/>
      <c r="AY13" s="1232"/>
      <c r="AZ13" s="1232"/>
      <c r="BA13" s="1232"/>
      <c r="BC13" s="116" t="s">
        <v>645</v>
      </c>
      <c r="BD13" s="393" t="s">
        <v>73</v>
      </c>
      <c r="BE13" s="394" t="s">
        <v>72</v>
      </c>
      <c r="BF13" s="394" t="s">
        <v>71</v>
      </c>
      <c r="BG13" s="395" t="s">
        <v>70</v>
      </c>
      <c r="BI13" s="116" t="s">
        <v>645</v>
      </c>
      <c r="BJ13" s="393" t="s">
        <v>73</v>
      </c>
      <c r="BK13" s="394" t="s">
        <v>72</v>
      </c>
      <c r="BL13" s="394" t="s">
        <v>71</v>
      </c>
      <c r="BM13" s="396" t="s">
        <v>70</v>
      </c>
      <c r="BN13" s="116" t="s">
        <v>228</v>
      </c>
    </row>
    <row r="14" spans="1:66">
      <c r="B14" s="1232"/>
      <c r="C14" s="1232"/>
      <c r="D14" s="1232"/>
      <c r="E14" s="1232"/>
      <c r="F14" s="1232"/>
      <c r="G14" s="1232"/>
      <c r="H14" s="1232"/>
      <c r="I14" s="1232"/>
      <c r="J14" s="1232"/>
      <c r="K14" s="1232"/>
      <c r="L14" s="1232"/>
      <c r="M14" s="1232"/>
      <c r="O14" s="8"/>
      <c r="P14" s="9"/>
      <c r="Q14" s="9"/>
      <c r="R14" s="9"/>
      <c r="S14" s="9"/>
      <c r="T14" s="9"/>
      <c r="U14" s="9"/>
      <c r="V14" s="9"/>
      <c r="W14" s="9"/>
      <c r="X14" s="9"/>
      <c r="Y14" s="9"/>
      <c r="Z14" s="9"/>
      <c r="AA14" s="10"/>
      <c r="AC14" s="982" t="s">
        <v>424</v>
      </c>
      <c r="AD14" s="799">
        <f>BG26</f>
        <v>0.97468354430379744</v>
      </c>
      <c r="AE14" s="799">
        <f>BF26</f>
        <v>0.97046413502109707</v>
      </c>
      <c r="AF14" s="799">
        <f>BE26</f>
        <v>0.9831223628691983</v>
      </c>
      <c r="AG14" s="799">
        <f>BD26</f>
        <v>0.96624472573839659</v>
      </c>
      <c r="AI14" s="611" t="s">
        <v>424</v>
      </c>
      <c r="AJ14" s="803">
        <f>BM26</f>
        <v>231</v>
      </c>
      <c r="AK14" s="803">
        <f>BL26</f>
        <v>230</v>
      </c>
      <c r="AL14" s="803">
        <f>BK26</f>
        <v>233</v>
      </c>
      <c r="AM14" s="803">
        <f>BJ26</f>
        <v>229</v>
      </c>
      <c r="AN14" s="803">
        <f>BN26</f>
        <v>237</v>
      </c>
      <c r="AO14" s="237"/>
      <c r="AP14" s="1232"/>
      <c r="AQ14" s="1232"/>
      <c r="AR14" s="1232"/>
      <c r="AS14" s="1232"/>
      <c r="AT14" s="1232"/>
      <c r="AU14" s="1232"/>
      <c r="AV14" s="1232"/>
      <c r="AW14" s="1232"/>
      <c r="AX14" s="1232"/>
      <c r="AY14" s="1232"/>
      <c r="AZ14" s="1232"/>
      <c r="BA14" s="1232"/>
      <c r="BC14" s="131" t="s">
        <v>151</v>
      </c>
      <c r="BD14" s="377" t="e">
        <f t="shared" ref="BD14:BD27" si="1">+BJ14/$BN14</f>
        <v>#DIV/0!</v>
      </c>
      <c r="BE14" s="378" t="e">
        <f t="shared" ref="BE14:BE27" si="2">+BK14/$BN14</f>
        <v>#DIV/0!</v>
      </c>
      <c r="BF14" s="378" t="e">
        <f t="shared" ref="BF14:BF27" si="3">+BL14/$BN14</f>
        <v>#DIV/0!</v>
      </c>
      <c r="BG14" s="311" t="e">
        <f t="shared" ref="BG14:BG27" si="4">+BM14/$BN14</f>
        <v>#DIV/0!</v>
      </c>
      <c r="BI14" s="131" t="s">
        <v>151</v>
      </c>
      <c r="BJ14" s="379">
        <f>+集計･資料!EH6</f>
        <v>0</v>
      </c>
      <c r="BK14" s="276">
        <f>+集計･資料!DZ6</f>
        <v>0</v>
      </c>
      <c r="BL14" s="276">
        <f>+集計･資料!DR6</f>
        <v>0</v>
      </c>
      <c r="BM14" s="331">
        <f>+集計･資料!DJ6</f>
        <v>0</v>
      </c>
      <c r="BN14" s="336">
        <f>+集計･資料!$B$6</f>
        <v>0</v>
      </c>
    </row>
    <row r="15" spans="1:66">
      <c r="B15" s="1232"/>
      <c r="C15" s="1232"/>
      <c r="D15" s="1232"/>
      <c r="E15" s="1232"/>
      <c r="F15" s="1232"/>
      <c r="G15" s="1232"/>
      <c r="H15" s="1232"/>
      <c r="I15" s="1232"/>
      <c r="J15" s="1232"/>
      <c r="K15" s="1232"/>
      <c r="L15" s="1232"/>
      <c r="M15" s="1232"/>
      <c r="O15" s="8"/>
      <c r="P15" s="9"/>
      <c r="Q15" s="9"/>
      <c r="R15" s="9"/>
      <c r="S15" s="9"/>
      <c r="T15" s="9"/>
      <c r="U15" s="9"/>
      <c r="V15" s="9"/>
      <c r="W15" s="9"/>
      <c r="X15" s="9"/>
      <c r="Y15" s="9"/>
      <c r="Z15" s="9"/>
      <c r="AA15" s="10"/>
      <c r="AC15" s="981" t="s">
        <v>425</v>
      </c>
      <c r="AD15" s="799">
        <f>BG25</f>
        <v>0.97368421052631582</v>
      </c>
      <c r="AE15" s="799">
        <f>BF25</f>
        <v>0.95789473684210524</v>
      </c>
      <c r="AF15" s="799">
        <f>BE25</f>
        <v>0.9631578947368421</v>
      </c>
      <c r="AG15" s="799">
        <f>BD25</f>
        <v>0.94210526315789478</v>
      </c>
      <c r="AI15" s="784" t="s">
        <v>425</v>
      </c>
      <c r="AJ15" s="803">
        <f>BM25</f>
        <v>185</v>
      </c>
      <c r="AK15" s="803">
        <f>BL25</f>
        <v>182</v>
      </c>
      <c r="AL15" s="803">
        <f>BK25</f>
        <v>183</v>
      </c>
      <c r="AM15" s="803">
        <f>BJ25</f>
        <v>179</v>
      </c>
      <c r="AN15" s="803">
        <f>BN25</f>
        <v>190</v>
      </c>
      <c r="AO15" s="237"/>
      <c r="AP15" s="1232"/>
      <c r="AQ15" s="1232"/>
      <c r="AR15" s="1232"/>
      <c r="AS15" s="1232"/>
      <c r="AT15" s="1232"/>
      <c r="AU15" s="1232"/>
      <c r="AV15" s="1232"/>
      <c r="AW15" s="1232"/>
      <c r="AX15" s="1232"/>
      <c r="AY15" s="1232"/>
      <c r="AZ15" s="1232"/>
      <c r="BA15" s="1232"/>
      <c r="BC15" s="34" t="s">
        <v>630</v>
      </c>
      <c r="BD15" s="377">
        <f t="shared" si="1"/>
        <v>0.93650793650793651</v>
      </c>
      <c r="BE15" s="378">
        <f t="shared" si="2"/>
        <v>0.95238095238095233</v>
      </c>
      <c r="BF15" s="378">
        <f t="shared" si="3"/>
        <v>0.94444444444444442</v>
      </c>
      <c r="BG15" s="311">
        <f t="shared" si="4"/>
        <v>0.95238095238095233</v>
      </c>
      <c r="BI15" s="34" t="s">
        <v>630</v>
      </c>
      <c r="BJ15" s="379">
        <f>+集計･資料!EH8</f>
        <v>118</v>
      </c>
      <c r="BK15" s="276">
        <f>+集計･資料!DZ8</f>
        <v>120</v>
      </c>
      <c r="BL15" s="276">
        <f>+集計･資料!DR8</f>
        <v>119</v>
      </c>
      <c r="BM15" s="331">
        <f>+集計･資料!DJ8</f>
        <v>120</v>
      </c>
      <c r="BN15" s="337">
        <f>+集計･資料!$B$8</f>
        <v>126</v>
      </c>
    </row>
    <row r="16" spans="1:66" ht="14.25" customHeight="1">
      <c r="B16" s="627"/>
      <c r="C16" s="627"/>
      <c r="D16" s="627"/>
      <c r="E16" s="627"/>
      <c r="F16" s="627"/>
      <c r="G16" s="627"/>
      <c r="H16" s="627"/>
      <c r="I16" s="627"/>
      <c r="J16" s="627"/>
      <c r="K16" s="627"/>
      <c r="L16" s="627"/>
      <c r="M16" s="627"/>
      <c r="O16" s="11"/>
      <c r="P16" s="12"/>
      <c r="Q16" s="12"/>
      <c r="R16" s="12"/>
      <c r="S16" s="12"/>
      <c r="T16" s="12"/>
      <c r="U16" s="12"/>
      <c r="V16" s="12"/>
      <c r="W16" s="12"/>
      <c r="X16" s="12"/>
      <c r="Y16" s="12"/>
      <c r="Z16" s="12"/>
      <c r="AA16" s="13"/>
      <c r="AC16" s="982" t="s">
        <v>426</v>
      </c>
      <c r="AD16" s="799">
        <f>BG24</f>
        <v>0.92307692307692313</v>
      </c>
      <c r="AE16" s="799">
        <f>BF24</f>
        <v>0.92307692307692313</v>
      </c>
      <c r="AF16" s="799">
        <f>BE24</f>
        <v>0.92307692307692313</v>
      </c>
      <c r="AG16" s="799">
        <f>BD24</f>
        <v>0.84615384615384615</v>
      </c>
      <c r="AI16" s="611" t="s">
        <v>426</v>
      </c>
      <c r="AJ16" s="803">
        <f>BM24</f>
        <v>12</v>
      </c>
      <c r="AK16" s="803">
        <f>BL24</f>
        <v>12</v>
      </c>
      <c r="AL16" s="803">
        <f>BK24</f>
        <v>12</v>
      </c>
      <c r="AM16" s="803">
        <f>BJ24</f>
        <v>11</v>
      </c>
      <c r="AN16" s="803">
        <f>BN24</f>
        <v>13</v>
      </c>
      <c r="AO16" s="237"/>
      <c r="AP16" s="1232"/>
      <c r="AQ16" s="1232"/>
      <c r="AR16" s="1232"/>
      <c r="AS16" s="1232"/>
      <c r="AT16" s="1232"/>
      <c r="AU16" s="1232"/>
      <c r="AV16" s="1232"/>
      <c r="AW16" s="1232"/>
      <c r="AX16" s="1232"/>
      <c r="AY16" s="1232"/>
      <c r="AZ16" s="1232"/>
      <c r="BA16" s="1232"/>
      <c r="BC16" s="34" t="s">
        <v>631</v>
      </c>
      <c r="BD16" s="377">
        <f t="shared" si="1"/>
        <v>0.95862068965517244</v>
      </c>
      <c r="BE16" s="378">
        <f t="shared" si="2"/>
        <v>0.96551724137931039</v>
      </c>
      <c r="BF16" s="378">
        <f t="shared" si="3"/>
        <v>0.95862068965517244</v>
      </c>
      <c r="BG16" s="311">
        <f t="shared" si="4"/>
        <v>0.9517241379310345</v>
      </c>
      <c r="BI16" s="34" t="s">
        <v>631</v>
      </c>
      <c r="BJ16" s="379">
        <f>+集計･資料!EH10</f>
        <v>139</v>
      </c>
      <c r="BK16" s="276">
        <f>+集計･資料!DZ10</f>
        <v>140</v>
      </c>
      <c r="BL16" s="276">
        <f>+集計･資料!DR10</f>
        <v>139</v>
      </c>
      <c r="BM16" s="331">
        <f>+集計･資料!DJ10</f>
        <v>138</v>
      </c>
      <c r="BN16" s="337">
        <f>+集計･資料!$B$10</f>
        <v>145</v>
      </c>
    </row>
    <row r="17" spans="1:66" ht="14.25" customHeight="1">
      <c r="AC17" s="1002" t="s">
        <v>427</v>
      </c>
      <c r="AD17" s="799">
        <f>BG23</f>
        <v>1</v>
      </c>
      <c r="AE17" s="799">
        <f>BF23</f>
        <v>1</v>
      </c>
      <c r="AF17" s="799">
        <f>BE23</f>
        <v>1</v>
      </c>
      <c r="AG17" s="799">
        <f>BD23</f>
        <v>1</v>
      </c>
      <c r="AI17" s="784" t="s">
        <v>427</v>
      </c>
      <c r="AJ17" s="803">
        <f>BM23</f>
        <v>26</v>
      </c>
      <c r="AK17" s="803">
        <f>BL23</f>
        <v>26</v>
      </c>
      <c r="AL17" s="803">
        <f>BK23</f>
        <v>26</v>
      </c>
      <c r="AM17" s="803">
        <f>BJ23</f>
        <v>26</v>
      </c>
      <c r="AN17" s="803">
        <f>BN23</f>
        <v>26</v>
      </c>
      <c r="AO17" s="237"/>
      <c r="AP17" s="1232"/>
      <c r="AQ17" s="1232"/>
      <c r="AR17" s="1232"/>
      <c r="AS17" s="1232"/>
      <c r="AT17" s="1232"/>
      <c r="AU17" s="1232"/>
      <c r="AV17" s="1232"/>
      <c r="AW17" s="1232"/>
      <c r="AX17" s="1232"/>
      <c r="AY17" s="1232"/>
      <c r="AZ17" s="1232"/>
      <c r="BA17" s="1232"/>
      <c r="BC17" s="34" t="s">
        <v>629</v>
      </c>
      <c r="BD17" s="377">
        <f t="shared" si="1"/>
        <v>0.9285714285714286</v>
      </c>
      <c r="BE17" s="378">
        <f t="shared" si="2"/>
        <v>0.9285714285714286</v>
      </c>
      <c r="BF17" s="378">
        <f t="shared" si="3"/>
        <v>0.95238095238095233</v>
      </c>
      <c r="BG17" s="311">
        <f t="shared" si="4"/>
        <v>0.9285714285714286</v>
      </c>
      <c r="BI17" s="34" t="s">
        <v>629</v>
      </c>
      <c r="BJ17" s="379">
        <f>+集計･資料!EH12</f>
        <v>39</v>
      </c>
      <c r="BK17" s="276">
        <f>+集計･資料!DZ12</f>
        <v>39</v>
      </c>
      <c r="BL17" s="276">
        <f>+集計･資料!DR12</f>
        <v>40</v>
      </c>
      <c r="BM17" s="331">
        <f>+集計･資料!DJ12</f>
        <v>39</v>
      </c>
      <c r="BN17" s="337">
        <f>+集計･資料!$B$12</f>
        <v>42</v>
      </c>
    </row>
    <row r="18" spans="1:66" ht="14.25" customHeight="1">
      <c r="A18" s="5"/>
      <c r="B18" s="6"/>
      <c r="C18" s="6"/>
      <c r="D18" s="6"/>
      <c r="E18" s="6"/>
      <c r="F18" s="6"/>
      <c r="G18" s="6"/>
      <c r="H18" s="6"/>
      <c r="I18" s="6"/>
      <c r="J18" s="6"/>
      <c r="K18" s="6"/>
      <c r="L18" s="6"/>
      <c r="M18" s="6"/>
      <c r="N18" s="6"/>
      <c r="O18" s="6"/>
      <c r="P18" s="6"/>
      <c r="Q18" s="6"/>
      <c r="R18" s="6"/>
      <c r="S18" s="6"/>
      <c r="T18" s="6"/>
      <c r="U18" s="6"/>
      <c r="V18" s="6"/>
      <c r="W18" s="6"/>
      <c r="X18" s="6"/>
      <c r="Y18" s="6"/>
      <c r="Z18" s="6"/>
      <c r="AA18" s="7"/>
      <c r="AC18" s="1000" t="s">
        <v>428</v>
      </c>
      <c r="AD18" s="799">
        <f>BG22</f>
        <v>0.94190871369294604</v>
      </c>
      <c r="AE18" s="799">
        <f>BF22</f>
        <v>0.94605809128630702</v>
      </c>
      <c r="AF18" s="958">
        <f>BE22</f>
        <v>0.92531120331950212</v>
      </c>
      <c r="AG18" s="958">
        <f>BD22</f>
        <v>0.88796680497925307</v>
      </c>
      <c r="AI18" s="611" t="s">
        <v>428</v>
      </c>
      <c r="AJ18" s="803">
        <f>BM22</f>
        <v>227</v>
      </c>
      <c r="AK18" s="803">
        <f>BL22</f>
        <v>228</v>
      </c>
      <c r="AL18" s="803">
        <f>BK22</f>
        <v>223</v>
      </c>
      <c r="AM18" s="803">
        <f>BJ22</f>
        <v>214</v>
      </c>
      <c r="AN18" s="803">
        <f>BN22</f>
        <v>241</v>
      </c>
      <c r="AO18" s="237"/>
      <c r="AP18" s="1232"/>
      <c r="AQ18" s="1232"/>
      <c r="AR18" s="1232"/>
      <c r="AS18" s="1232"/>
      <c r="AT18" s="1232"/>
      <c r="AU18" s="1232"/>
      <c r="AV18" s="1232"/>
      <c r="AW18" s="1232"/>
      <c r="AX18" s="1232"/>
      <c r="AY18" s="1232"/>
      <c r="AZ18" s="1232"/>
      <c r="BA18" s="1232"/>
      <c r="BC18" s="34" t="s">
        <v>628</v>
      </c>
      <c r="BD18" s="377">
        <f t="shared" si="1"/>
        <v>0.96132596685082872</v>
      </c>
      <c r="BE18" s="378">
        <f t="shared" si="2"/>
        <v>0.98895027624309395</v>
      </c>
      <c r="BF18" s="378">
        <f t="shared" si="3"/>
        <v>0.97790055248618779</v>
      </c>
      <c r="BG18" s="311">
        <f t="shared" si="4"/>
        <v>0.98342541436464093</v>
      </c>
      <c r="BI18" s="34" t="s">
        <v>628</v>
      </c>
      <c r="BJ18" s="379">
        <f>+集計･資料!EH14</f>
        <v>174</v>
      </c>
      <c r="BK18" s="276">
        <f>+集計･資料!DZ14</f>
        <v>179</v>
      </c>
      <c r="BL18" s="276">
        <f>+集計･資料!DR14</f>
        <v>177</v>
      </c>
      <c r="BM18" s="331">
        <f>+集計･資料!DJ14</f>
        <v>178</v>
      </c>
      <c r="BN18" s="337">
        <f>+集計･資料!$B$14</f>
        <v>181</v>
      </c>
    </row>
    <row r="19" spans="1:66">
      <c r="A19" s="8"/>
      <c r="B19" s="9"/>
      <c r="C19" s="9"/>
      <c r="D19" s="9"/>
      <c r="E19" s="9"/>
      <c r="F19" s="9"/>
      <c r="G19" s="9"/>
      <c r="H19" s="9"/>
      <c r="I19" s="9"/>
      <c r="J19" s="9"/>
      <c r="K19" s="9"/>
      <c r="L19" s="9"/>
      <c r="M19" s="9"/>
      <c r="N19" s="9"/>
      <c r="O19" s="9"/>
      <c r="P19" s="9"/>
      <c r="Q19" s="9"/>
      <c r="R19" s="9"/>
      <c r="S19" s="9"/>
      <c r="T19" s="9"/>
      <c r="U19" s="9"/>
      <c r="V19" s="9"/>
      <c r="W19" s="9"/>
      <c r="X19" s="9"/>
      <c r="Y19" s="9"/>
      <c r="Z19" s="9"/>
      <c r="AA19" s="10"/>
      <c r="AC19" s="1000" t="s">
        <v>429</v>
      </c>
      <c r="AD19" s="799">
        <f>BG21</f>
        <v>1</v>
      </c>
      <c r="AE19" s="799">
        <f>BF21</f>
        <v>1</v>
      </c>
      <c r="AF19" s="799">
        <f>BE21</f>
        <v>0.95238095238095233</v>
      </c>
      <c r="AG19" s="799">
        <f>BD21</f>
        <v>0.95238095238095233</v>
      </c>
      <c r="AI19" s="784" t="s">
        <v>429</v>
      </c>
      <c r="AJ19" s="803">
        <f>BM21</f>
        <v>21</v>
      </c>
      <c r="AK19" s="803">
        <f>BL21</f>
        <v>21</v>
      </c>
      <c r="AL19" s="803">
        <f>BK21</f>
        <v>20</v>
      </c>
      <c r="AM19" s="803">
        <f>BJ21</f>
        <v>20</v>
      </c>
      <c r="AN19" s="803">
        <f>BN21</f>
        <v>21</v>
      </c>
      <c r="AO19" s="237"/>
      <c r="AP19" s="1232"/>
      <c r="AQ19" s="1232"/>
      <c r="AR19" s="1232"/>
      <c r="AS19" s="1232"/>
      <c r="AT19" s="1232"/>
      <c r="AU19" s="1232"/>
      <c r="AV19" s="1232"/>
      <c r="AW19" s="1232"/>
      <c r="AX19" s="1232"/>
      <c r="AY19" s="1232"/>
      <c r="AZ19" s="1232"/>
      <c r="BA19" s="1232"/>
      <c r="BC19" s="34" t="s">
        <v>627</v>
      </c>
      <c r="BD19" s="377">
        <f t="shared" si="1"/>
        <v>0.91428571428571426</v>
      </c>
      <c r="BE19" s="378">
        <f t="shared" si="2"/>
        <v>0.88571428571428568</v>
      </c>
      <c r="BF19" s="378">
        <f t="shared" si="3"/>
        <v>0.91428571428571426</v>
      </c>
      <c r="BG19" s="311">
        <f t="shared" si="4"/>
        <v>0.94285714285714284</v>
      </c>
      <c r="BI19" s="34" t="s">
        <v>627</v>
      </c>
      <c r="BJ19" s="379">
        <f>+集計･資料!EH16</f>
        <v>32</v>
      </c>
      <c r="BK19" s="276">
        <f>+集計･資料!DZ16</f>
        <v>31</v>
      </c>
      <c r="BL19" s="276">
        <f>+集計･資料!DR16</f>
        <v>32</v>
      </c>
      <c r="BM19" s="331">
        <f>+集計･資料!DJ16</f>
        <v>33</v>
      </c>
      <c r="BN19" s="337">
        <f>+集計･資料!$B$16</f>
        <v>35</v>
      </c>
    </row>
    <row r="20" spans="1:66">
      <c r="A20" s="8"/>
      <c r="B20" s="9"/>
      <c r="C20" s="9"/>
      <c r="D20" s="9"/>
      <c r="E20" s="9"/>
      <c r="F20" s="9"/>
      <c r="G20" s="9"/>
      <c r="H20" s="9"/>
      <c r="I20" s="9"/>
      <c r="J20" s="9"/>
      <c r="K20" s="9"/>
      <c r="L20" s="9"/>
      <c r="M20" s="9"/>
      <c r="N20" s="9"/>
      <c r="O20" s="9"/>
      <c r="P20" s="9"/>
      <c r="Q20" s="9"/>
      <c r="R20" s="9"/>
      <c r="S20" s="9"/>
      <c r="T20" s="9"/>
      <c r="U20" s="9"/>
      <c r="V20" s="9"/>
      <c r="W20" s="9"/>
      <c r="X20" s="9"/>
      <c r="Y20" s="9"/>
      <c r="Z20" s="9"/>
      <c r="AA20" s="10"/>
      <c r="AC20" s="1002" t="s">
        <v>430</v>
      </c>
      <c r="AD20" s="799">
        <f>BG20</f>
        <v>1</v>
      </c>
      <c r="AE20" s="799">
        <f>BF20</f>
        <v>0.95238095238095233</v>
      </c>
      <c r="AF20" s="799">
        <f>BE20</f>
        <v>0.95238095238095233</v>
      </c>
      <c r="AG20" s="799">
        <f>BD20</f>
        <v>0.8571428571428571</v>
      </c>
      <c r="AI20" s="611" t="s">
        <v>430</v>
      </c>
      <c r="AJ20" s="803">
        <f>BM20</f>
        <v>21</v>
      </c>
      <c r="AK20" s="803">
        <f>BL20</f>
        <v>20</v>
      </c>
      <c r="AL20" s="803">
        <f>BK20</f>
        <v>20</v>
      </c>
      <c r="AM20" s="803">
        <f>BJ20</f>
        <v>18</v>
      </c>
      <c r="AN20" s="803">
        <f>BN20</f>
        <v>21</v>
      </c>
      <c r="AO20" s="237"/>
      <c r="AP20" s="1232"/>
      <c r="AQ20" s="1232"/>
      <c r="AR20" s="1232"/>
      <c r="AS20" s="1232"/>
      <c r="AT20" s="1232"/>
      <c r="AU20" s="1232"/>
      <c r="AV20" s="1232"/>
      <c r="AW20" s="1232"/>
      <c r="AX20" s="1232"/>
      <c r="AY20" s="1232"/>
      <c r="AZ20" s="1232"/>
      <c r="BA20" s="1232"/>
      <c r="BC20" s="34" t="s">
        <v>632</v>
      </c>
      <c r="BD20" s="377">
        <f t="shared" si="1"/>
        <v>0.8571428571428571</v>
      </c>
      <c r="BE20" s="378">
        <f t="shared" si="2"/>
        <v>0.95238095238095233</v>
      </c>
      <c r="BF20" s="378">
        <f t="shared" si="3"/>
        <v>0.95238095238095233</v>
      </c>
      <c r="BG20" s="311">
        <f t="shared" si="4"/>
        <v>1</v>
      </c>
      <c r="BI20" s="34" t="s">
        <v>632</v>
      </c>
      <c r="BJ20" s="379">
        <f>+集計･資料!EH18</f>
        <v>18</v>
      </c>
      <c r="BK20" s="276">
        <f>+集計･資料!DZ18</f>
        <v>20</v>
      </c>
      <c r="BL20" s="276">
        <f>+集計･資料!DR18</f>
        <v>20</v>
      </c>
      <c r="BM20" s="331">
        <f>+集計･資料!DJ18</f>
        <v>21</v>
      </c>
      <c r="BN20" s="337">
        <f>+集計･資料!$B$18</f>
        <v>21</v>
      </c>
    </row>
    <row r="21" spans="1:66">
      <c r="A21" s="8"/>
      <c r="B21" s="9"/>
      <c r="C21" s="9"/>
      <c r="D21" s="9"/>
      <c r="E21" s="9"/>
      <c r="F21" s="9"/>
      <c r="G21" s="9"/>
      <c r="H21" s="9"/>
      <c r="I21" s="9"/>
      <c r="J21" s="9"/>
      <c r="K21" s="9"/>
      <c r="L21" s="9"/>
      <c r="M21" s="9"/>
      <c r="N21" s="9"/>
      <c r="O21" s="9"/>
      <c r="P21" s="9"/>
      <c r="Q21" s="9"/>
      <c r="R21" s="9"/>
      <c r="S21" s="9"/>
      <c r="T21" s="9"/>
      <c r="U21" s="9"/>
      <c r="V21" s="9"/>
      <c r="W21" s="9"/>
      <c r="X21" s="9"/>
      <c r="Y21" s="9"/>
      <c r="Z21" s="9"/>
      <c r="AA21" s="10"/>
      <c r="AC21" s="1002" t="s">
        <v>431</v>
      </c>
      <c r="AD21" s="799">
        <f>BG19</f>
        <v>0.94285714285714284</v>
      </c>
      <c r="AE21" s="799">
        <f>BF19</f>
        <v>0.91428571428571426</v>
      </c>
      <c r="AF21" s="799">
        <f>BE19</f>
        <v>0.88571428571428568</v>
      </c>
      <c r="AG21" s="799">
        <f>BD19</f>
        <v>0.91428571428571426</v>
      </c>
      <c r="AI21" s="784" t="s">
        <v>431</v>
      </c>
      <c r="AJ21" s="803">
        <f>BM19</f>
        <v>33</v>
      </c>
      <c r="AK21" s="803">
        <f>BL19</f>
        <v>32</v>
      </c>
      <c r="AL21" s="803">
        <f>BK19</f>
        <v>31</v>
      </c>
      <c r="AM21" s="803">
        <f>BJ19</f>
        <v>32</v>
      </c>
      <c r="AN21" s="803">
        <f>BN19</f>
        <v>35</v>
      </c>
      <c r="AO21" s="237"/>
      <c r="AP21" s="1232"/>
      <c r="AQ21" s="1232"/>
      <c r="AR21" s="1232"/>
      <c r="AS21" s="1232"/>
      <c r="AT21" s="1232"/>
      <c r="AU21" s="1232"/>
      <c r="AV21" s="1232"/>
      <c r="AW21" s="1232"/>
      <c r="AX21" s="1232"/>
      <c r="AY21" s="1232"/>
      <c r="AZ21" s="1232"/>
      <c r="BA21" s="1232"/>
      <c r="BC21" s="34" t="s">
        <v>626</v>
      </c>
      <c r="BD21" s="377">
        <f t="shared" si="1"/>
        <v>0.95238095238095233</v>
      </c>
      <c r="BE21" s="378">
        <f t="shared" si="2"/>
        <v>0.95238095238095233</v>
      </c>
      <c r="BF21" s="378">
        <f t="shared" si="3"/>
        <v>1</v>
      </c>
      <c r="BG21" s="311">
        <f t="shared" si="4"/>
        <v>1</v>
      </c>
      <c r="BI21" s="34" t="s">
        <v>626</v>
      </c>
      <c r="BJ21" s="379">
        <f>+集計･資料!EH20</f>
        <v>20</v>
      </c>
      <c r="BK21" s="276">
        <f>+集計･資料!DZ20</f>
        <v>20</v>
      </c>
      <c r="BL21" s="276">
        <f>+集計･資料!DR20</f>
        <v>21</v>
      </c>
      <c r="BM21" s="331">
        <f>+集計･資料!DJ20</f>
        <v>21</v>
      </c>
      <c r="BN21" s="337">
        <f>+集計･資料!$B$20</f>
        <v>21</v>
      </c>
    </row>
    <row r="22" spans="1:66">
      <c r="A22" s="8"/>
      <c r="B22" s="9"/>
      <c r="C22" s="9"/>
      <c r="D22" s="9"/>
      <c r="E22" s="9"/>
      <c r="F22" s="9"/>
      <c r="G22" s="9"/>
      <c r="H22" s="9"/>
      <c r="I22" s="9"/>
      <c r="J22" s="9"/>
      <c r="K22" s="9"/>
      <c r="L22" s="9"/>
      <c r="M22" s="9"/>
      <c r="N22" s="9"/>
      <c r="O22" s="9"/>
      <c r="P22" s="9"/>
      <c r="Q22" s="9"/>
      <c r="R22" s="9"/>
      <c r="S22" s="9"/>
      <c r="T22" s="9"/>
      <c r="U22" s="9"/>
      <c r="V22" s="9"/>
      <c r="W22" s="9"/>
      <c r="X22" s="9"/>
      <c r="Y22" s="9"/>
      <c r="Z22" s="9"/>
      <c r="AA22" s="10"/>
      <c r="AC22" s="1000" t="s">
        <v>432</v>
      </c>
      <c r="AD22" s="799">
        <f>BG18</f>
        <v>0.98342541436464093</v>
      </c>
      <c r="AE22" s="799">
        <f>BF18</f>
        <v>0.97790055248618779</v>
      </c>
      <c r="AF22" s="799">
        <f>BE18</f>
        <v>0.98895027624309395</v>
      </c>
      <c r="AG22" s="799">
        <f>BD18</f>
        <v>0.96132596685082872</v>
      </c>
      <c r="AI22" s="611" t="s">
        <v>432</v>
      </c>
      <c r="AJ22" s="803">
        <f>BM18</f>
        <v>178</v>
      </c>
      <c r="AK22" s="803">
        <f>BL18</f>
        <v>177</v>
      </c>
      <c r="AL22" s="803">
        <f>BK18</f>
        <v>179</v>
      </c>
      <c r="AM22" s="803">
        <f>BJ18</f>
        <v>174</v>
      </c>
      <c r="AN22" s="803">
        <f>BN18</f>
        <v>181</v>
      </c>
      <c r="AO22" s="237"/>
      <c r="AP22" s="1232"/>
      <c r="AQ22" s="1232"/>
      <c r="AR22" s="1232"/>
      <c r="AS22" s="1232"/>
      <c r="AT22" s="1232"/>
      <c r="AU22" s="1232"/>
      <c r="AV22" s="1232"/>
      <c r="AW22" s="1232"/>
      <c r="AX22" s="1232"/>
      <c r="AY22" s="1232"/>
      <c r="AZ22" s="1232"/>
      <c r="BA22" s="1232"/>
      <c r="BC22" s="34" t="s">
        <v>625</v>
      </c>
      <c r="BD22" s="377">
        <f t="shared" si="1"/>
        <v>0.88796680497925307</v>
      </c>
      <c r="BE22" s="378">
        <f t="shared" si="2"/>
        <v>0.92531120331950212</v>
      </c>
      <c r="BF22" s="378">
        <f t="shared" si="3"/>
        <v>0.94605809128630702</v>
      </c>
      <c r="BG22" s="311">
        <f t="shared" si="4"/>
        <v>0.94190871369294604</v>
      </c>
      <c r="BI22" s="34" t="s">
        <v>625</v>
      </c>
      <c r="BJ22" s="379">
        <f>+集計･資料!EH22</f>
        <v>214</v>
      </c>
      <c r="BK22" s="276">
        <f>+集計･資料!DZ22</f>
        <v>223</v>
      </c>
      <c r="BL22" s="276">
        <f>+集計･資料!DR22</f>
        <v>228</v>
      </c>
      <c r="BM22" s="331">
        <f>+集計･資料!DJ22</f>
        <v>227</v>
      </c>
      <c r="BN22" s="337">
        <f>+集計･資料!$B$22</f>
        <v>241</v>
      </c>
    </row>
    <row r="23" spans="1:66">
      <c r="A23" s="8"/>
      <c r="B23" s="9"/>
      <c r="C23" s="9"/>
      <c r="D23" s="9"/>
      <c r="E23" s="9"/>
      <c r="F23" s="9"/>
      <c r="G23" s="9"/>
      <c r="H23" s="9"/>
      <c r="I23" s="9"/>
      <c r="J23" s="9"/>
      <c r="K23" s="9"/>
      <c r="L23" s="9"/>
      <c r="M23" s="9"/>
      <c r="N23" s="9"/>
      <c r="O23" s="9"/>
      <c r="P23" s="9"/>
      <c r="Q23" s="9"/>
      <c r="R23" s="9"/>
      <c r="S23" s="9"/>
      <c r="T23" s="9"/>
      <c r="U23" s="9"/>
      <c r="V23" s="9"/>
      <c r="W23" s="9"/>
      <c r="X23" s="9"/>
      <c r="Y23" s="9"/>
      <c r="Z23" s="9"/>
      <c r="AA23" s="10"/>
      <c r="AC23" s="1002" t="s">
        <v>433</v>
      </c>
      <c r="AD23" s="799">
        <f>BG17</f>
        <v>0.9285714285714286</v>
      </c>
      <c r="AE23" s="799">
        <f>BF17</f>
        <v>0.95238095238095233</v>
      </c>
      <c r="AF23" s="799">
        <f>BE17</f>
        <v>0.9285714285714286</v>
      </c>
      <c r="AG23" s="799">
        <f>BD17</f>
        <v>0.9285714285714286</v>
      </c>
      <c r="AI23" s="784" t="s">
        <v>433</v>
      </c>
      <c r="AJ23" s="803">
        <f>BM17</f>
        <v>39</v>
      </c>
      <c r="AK23" s="803">
        <f>BL17</f>
        <v>40</v>
      </c>
      <c r="AL23" s="803">
        <f>BK17</f>
        <v>39</v>
      </c>
      <c r="AM23" s="803">
        <f>BJ17</f>
        <v>39</v>
      </c>
      <c r="AN23" s="803">
        <f>BN17</f>
        <v>42</v>
      </c>
      <c r="AO23" s="237"/>
      <c r="AP23" s="1232"/>
      <c r="AQ23" s="1232"/>
      <c r="AR23" s="1232"/>
      <c r="AS23" s="1232"/>
      <c r="AT23" s="1232"/>
      <c r="AU23" s="1232"/>
      <c r="AV23" s="1232"/>
      <c r="AW23" s="1232"/>
      <c r="AX23" s="1232"/>
      <c r="AY23" s="1232"/>
      <c r="AZ23" s="1232"/>
      <c r="BA23" s="1232"/>
      <c r="BC23" s="34" t="s">
        <v>624</v>
      </c>
      <c r="BD23" s="377">
        <f t="shared" si="1"/>
        <v>1</v>
      </c>
      <c r="BE23" s="378">
        <f t="shared" si="2"/>
        <v>1</v>
      </c>
      <c r="BF23" s="378">
        <f t="shared" si="3"/>
        <v>1</v>
      </c>
      <c r="BG23" s="311">
        <f t="shared" si="4"/>
        <v>1</v>
      </c>
      <c r="BI23" s="34" t="s">
        <v>624</v>
      </c>
      <c r="BJ23" s="379">
        <f>+集計･資料!EH24</f>
        <v>26</v>
      </c>
      <c r="BK23" s="276">
        <f>+集計･資料!DZ24</f>
        <v>26</v>
      </c>
      <c r="BL23" s="276">
        <f>+集計･資料!DR24</f>
        <v>26</v>
      </c>
      <c r="BM23" s="331">
        <f>+集計･資料!DJ24</f>
        <v>26</v>
      </c>
      <c r="BN23" s="337">
        <f>+集計･資料!$B$24</f>
        <v>26</v>
      </c>
    </row>
    <row r="24" spans="1:66">
      <c r="A24" s="8"/>
      <c r="B24" s="9"/>
      <c r="C24" s="9"/>
      <c r="D24" s="9"/>
      <c r="E24" s="9"/>
      <c r="F24" s="9"/>
      <c r="G24" s="9"/>
      <c r="H24" s="9"/>
      <c r="I24" s="9"/>
      <c r="J24" s="9"/>
      <c r="K24" s="9"/>
      <c r="L24" s="9"/>
      <c r="M24" s="9"/>
      <c r="N24" s="9"/>
      <c r="O24" s="9"/>
      <c r="P24" s="9"/>
      <c r="Q24" s="9"/>
      <c r="R24" s="9"/>
      <c r="S24" s="9"/>
      <c r="T24" s="9"/>
      <c r="U24" s="9"/>
      <c r="V24" s="9"/>
      <c r="W24" s="9"/>
      <c r="X24" s="9"/>
      <c r="Y24" s="9"/>
      <c r="Z24" s="9"/>
      <c r="AA24" s="10"/>
      <c r="AC24" s="982" t="s">
        <v>434</v>
      </c>
      <c r="AD24" s="799">
        <f>BG16</f>
        <v>0.9517241379310345</v>
      </c>
      <c r="AE24" s="799">
        <f>BF16</f>
        <v>0.95862068965517244</v>
      </c>
      <c r="AF24" s="799">
        <f>BE16</f>
        <v>0.96551724137931039</v>
      </c>
      <c r="AG24" s="799">
        <f>BD16</f>
        <v>0.95862068965517244</v>
      </c>
      <c r="AI24" s="611" t="s">
        <v>434</v>
      </c>
      <c r="AJ24" s="803">
        <f>BM16</f>
        <v>138</v>
      </c>
      <c r="AK24" s="803">
        <f>BL16</f>
        <v>139</v>
      </c>
      <c r="AL24" s="803">
        <f>BK16</f>
        <v>140</v>
      </c>
      <c r="AM24" s="803">
        <f>BJ16</f>
        <v>139</v>
      </c>
      <c r="AN24" s="803">
        <f>BN16</f>
        <v>145</v>
      </c>
      <c r="AO24" s="237"/>
      <c r="AP24" s="1232"/>
      <c r="AQ24" s="1232"/>
      <c r="AR24" s="1232"/>
      <c r="AS24" s="1232"/>
      <c r="AT24" s="1232"/>
      <c r="AU24" s="1232"/>
      <c r="AV24" s="1232"/>
      <c r="AW24" s="1232"/>
      <c r="AX24" s="1232"/>
      <c r="AY24" s="1232"/>
      <c r="AZ24" s="1232"/>
      <c r="BA24" s="1232"/>
      <c r="BC24" s="34" t="s">
        <v>623</v>
      </c>
      <c r="BD24" s="377">
        <f t="shared" si="1"/>
        <v>0.84615384615384615</v>
      </c>
      <c r="BE24" s="378">
        <f t="shared" si="2"/>
        <v>0.92307692307692313</v>
      </c>
      <c r="BF24" s="378">
        <f t="shared" si="3"/>
        <v>0.92307692307692313</v>
      </c>
      <c r="BG24" s="311">
        <f t="shared" si="4"/>
        <v>0.92307692307692313</v>
      </c>
      <c r="BI24" s="34" t="s">
        <v>623</v>
      </c>
      <c r="BJ24" s="379">
        <f>+集計･資料!EH26</f>
        <v>11</v>
      </c>
      <c r="BK24" s="276">
        <f>+集計･資料!DZ26</f>
        <v>12</v>
      </c>
      <c r="BL24" s="276">
        <f>+集計･資料!DR26</f>
        <v>12</v>
      </c>
      <c r="BM24" s="331">
        <f>+集計･資料!DJ26</f>
        <v>12</v>
      </c>
      <c r="BN24" s="337">
        <f>+集計･資料!$B$26</f>
        <v>13</v>
      </c>
    </row>
    <row r="25" spans="1:66">
      <c r="A25" s="8"/>
      <c r="B25" s="9"/>
      <c r="C25" s="9"/>
      <c r="D25" s="9"/>
      <c r="E25" s="9"/>
      <c r="F25" s="9"/>
      <c r="G25" s="9"/>
      <c r="H25" s="9"/>
      <c r="I25" s="9"/>
      <c r="J25" s="9"/>
      <c r="K25" s="9"/>
      <c r="L25" s="9"/>
      <c r="M25" s="9"/>
      <c r="N25" s="9"/>
      <c r="O25" s="9"/>
      <c r="P25" s="9"/>
      <c r="Q25" s="9"/>
      <c r="R25" s="9"/>
      <c r="S25" s="9"/>
      <c r="T25" s="9"/>
      <c r="U25" s="9"/>
      <c r="V25" s="9"/>
      <c r="W25" s="9"/>
      <c r="X25" s="9"/>
      <c r="Y25" s="9"/>
      <c r="Z25" s="9"/>
      <c r="AA25" s="10"/>
      <c r="AC25" s="981" t="s">
        <v>435</v>
      </c>
      <c r="AD25" s="958">
        <f>BG15</f>
        <v>0.95238095238095233</v>
      </c>
      <c r="AE25" s="958">
        <f>BF15</f>
        <v>0.94444444444444442</v>
      </c>
      <c r="AF25" s="958">
        <f>BE15</f>
        <v>0.95238095238095233</v>
      </c>
      <c r="AG25" s="958">
        <f>BD15</f>
        <v>0.93650793650793651</v>
      </c>
      <c r="AI25" s="784" t="s">
        <v>435</v>
      </c>
      <c r="AJ25" s="803">
        <f>BM15</f>
        <v>120</v>
      </c>
      <c r="AK25" s="803">
        <f>BL15</f>
        <v>119</v>
      </c>
      <c r="AL25" s="803">
        <f>BK15</f>
        <v>120</v>
      </c>
      <c r="AM25" s="803">
        <f>BJ15</f>
        <v>118</v>
      </c>
      <c r="AN25" s="803">
        <f>BN15</f>
        <v>126</v>
      </c>
      <c r="AO25" s="237"/>
      <c r="BC25" s="34" t="s">
        <v>633</v>
      </c>
      <c r="BD25" s="382">
        <f t="shared" si="1"/>
        <v>0.94210526315789478</v>
      </c>
      <c r="BE25" s="383">
        <f t="shared" si="2"/>
        <v>0.9631578947368421</v>
      </c>
      <c r="BF25" s="383">
        <f t="shared" si="3"/>
        <v>0.95789473684210524</v>
      </c>
      <c r="BG25" s="327">
        <f t="shared" si="4"/>
        <v>0.97368421052631582</v>
      </c>
      <c r="BI25" s="34" t="s">
        <v>633</v>
      </c>
      <c r="BJ25" s="379">
        <f>+集計･資料!EH28</f>
        <v>179</v>
      </c>
      <c r="BK25" s="276">
        <f>+集計･資料!DZ28</f>
        <v>183</v>
      </c>
      <c r="BL25" s="276">
        <f>+集計･資料!DR28</f>
        <v>182</v>
      </c>
      <c r="BM25" s="331">
        <f>+集計･資料!DJ28</f>
        <v>185</v>
      </c>
      <c r="BN25" s="337">
        <f>+集計･資料!$B$28</f>
        <v>190</v>
      </c>
    </row>
    <row r="26" spans="1:66" ht="12.75" thickBot="1">
      <c r="A26" s="8"/>
      <c r="B26" s="9"/>
      <c r="C26" s="9"/>
      <c r="D26" s="9"/>
      <c r="E26" s="9"/>
      <c r="F26" s="9"/>
      <c r="G26" s="9"/>
      <c r="H26" s="9"/>
      <c r="I26" s="9"/>
      <c r="J26" s="9"/>
      <c r="K26" s="9"/>
      <c r="L26" s="9"/>
      <c r="M26" s="9"/>
      <c r="N26" s="9"/>
      <c r="O26" s="9"/>
      <c r="P26" s="9"/>
      <c r="Q26" s="9"/>
      <c r="R26" s="9"/>
      <c r="S26" s="9"/>
      <c r="T26" s="9"/>
      <c r="U26" s="9"/>
      <c r="V26" s="9"/>
      <c r="W26" s="9"/>
      <c r="X26" s="9"/>
      <c r="Y26" s="9"/>
      <c r="Z26" s="9"/>
      <c r="AA26" s="10"/>
      <c r="AC26" s="611" t="s">
        <v>74</v>
      </c>
      <c r="AD26" s="799" t="e">
        <f>BG14</f>
        <v>#DIV/0!</v>
      </c>
      <c r="AE26" s="799" t="e">
        <f>BF14</f>
        <v>#DIV/0!</v>
      </c>
      <c r="AF26" s="799" t="e">
        <f>BE14</f>
        <v>#DIV/0!</v>
      </c>
      <c r="AG26" s="799" t="e">
        <f>BD14</f>
        <v>#DIV/0!</v>
      </c>
      <c r="AI26" s="611" t="s">
        <v>74</v>
      </c>
      <c r="AJ26" s="803">
        <f>BM14</f>
        <v>0</v>
      </c>
      <c r="AK26" s="803">
        <f>BL14</f>
        <v>0</v>
      </c>
      <c r="AL26" s="803">
        <f>BK14</f>
        <v>0</v>
      </c>
      <c r="AM26" s="803">
        <f>BJ14</f>
        <v>0</v>
      </c>
      <c r="AN26" s="803">
        <f>BN14</f>
        <v>0</v>
      </c>
      <c r="AO26" s="237"/>
      <c r="BC26" s="45" t="s">
        <v>634</v>
      </c>
      <c r="BD26" s="397">
        <f t="shared" si="1"/>
        <v>0.96624472573839659</v>
      </c>
      <c r="BE26" s="398">
        <f t="shared" si="2"/>
        <v>0.9831223628691983</v>
      </c>
      <c r="BF26" s="398">
        <f t="shared" si="3"/>
        <v>0.97046413502109707</v>
      </c>
      <c r="BG26" s="399">
        <f t="shared" si="4"/>
        <v>0.97468354430379744</v>
      </c>
      <c r="BI26" s="45" t="s">
        <v>634</v>
      </c>
      <c r="BJ26" s="594">
        <f>+集計･資料!EH30</f>
        <v>229</v>
      </c>
      <c r="BK26" s="283">
        <f>+集計･資料!DZ30</f>
        <v>233</v>
      </c>
      <c r="BL26" s="283">
        <f>+集計･資料!DR30</f>
        <v>230</v>
      </c>
      <c r="BM26" s="595">
        <f>+集計･資料!DJ30</f>
        <v>231</v>
      </c>
      <c r="BN26" s="345">
        <f>+集計･資料!$B$30</f>
        <v>237</v>
      </c>
    </row>
    <row r="27" spans="1:66" ht="13.5" thickTop="1" thickBot="1">
      <c r="A27" s="8"/>
      <c r="B27" s="9"/>
      <c r="C27" s="9"/>
      <c r="D27" s="9"/>
      <c r="E27" s="9"/>
      <c r="F27" s="9"/>
      <c r="G27" s="9"/>
      <c r="H27" s="9"/>
      <c r="I27" s="9"/>
      <c r="J27" s="9"/>
      <c r="K27" s="9"/>
      <c r="L27" s="9"/>
      <c r="M27" s="9"/>
      <c r="N27" s="9"/>
      <c r="O27" s="9"/>
      <c r="P27" s="9"/>
      <c r="Q27" s="9"/>
      <c r="R27" s="9"/>
      <c r="S27" s="9"/>
      <c r="T27" s="9"/>
      <c r="U27" s="9"/>
      <c r="V27" s="9"/>
      <c r="W27" s="9"/>
      <c r="X27" s="9"/>
      <c r="Y27" s="9"/>
      <c r="Z27" s="9"/>
      <c r="AA27" s="10"/>
      <c r="AC27" s="610" t="s">
        <v>150</v>
      </c>
      <c r="AD27" s="800">
        <f>BG27</f>
        <v>0.96322378716744916</v>
      </c>
      <c r="AE27" s="800">
        <f>BF27</f>
        <v>0.95931142410015646</v>
      </c>
      <c r="AF27" s="800">
        <f>BE27</f>
        <v>0.95931142410015646</v>
      </c>
      <c r="AG27" s="800">
        <f>BD27</f>
        <v>0.93818466353677621</v>
      </c>
      <c r="AI27" s="610" t="s">
        <v>150</v>
      </c>
      <c r="AJ27" s="803">
        <f>SUM(AJ14:AJ26)</f>
        <v>1231</v>
      </c>
      <c r="AK27" s="803">
        <f>SUM(AK14:AK26)</f>
        <v>1226</v>
      </c>
      <c r="AL27" s="803">
        <f>SUM(AL14:AL26)</f>
        <v>1226</v>
      </c>
      <c r="AM27" s="803">
        <f>SUM(AM14:AM26)</f>
        <v>1199</v>
      </c>
      <c r="AN27" s="803">
        <f>SUM(AN14:AN26)</f>
        <v>1278</v>
      </c>
      <c r="BC27" s="112" t="s">
        <v>150</v>
      </c>
      <c r="BD27" s="400">
        <f t="shared" si="1"/>
        <v>0.93818466353677621</v>
      </c>
      <c r="BE27" s="401">
        <f t="shared" si="2"/>
        <v>0.95931142410015646</v>
      </c>
      <c r="BF27" s="401">
        <f t="shared" si="3"/>
        <v>0.95931142410015646</v>
      </c>
      <c r="BG27" s="402">
        <f t="shared" si="4"/>
        <v>0.96322378716744916</v>
      </c>
      <c r="BI27" s="112" t="s">
        <v>150</v>
      </c>
      <c r="BJ27" s="596">
        <f>+集計･資料!EH32</f>
        <v>1199</v>
      </c>
      <c r="BK27" s="286">
        <f>+集計･資料!DZ32</f>
        <v>1226</v>
      </c>
      <c r="BL27" s="286">
        <f>+集計･資料!DR32</f>
        <v>1226</v>
      </c>
      <c r="BM27" s="335">
        <f>+集計･資料!DJ32</f>
        <v>1231</v>
      </c>
      <c r="BN27" s="340">
        <f>+集計･資料!$B$32</f>
        <v>1278</v>
      </c>
    </row>
    <row r="28" spans="1:66">
      <c r="A28" s="8"/>
      <c r="B28" s="9"/>
      <c r="C28" s="9"/>
      <c r="D28" s="9"/>
      <c r="E28" s="9"/>
      <c r="F28" s="9"/>
      <c r="G28" s="9"/>
      <c r="H28" s="9"/>
      <c r="I28" s="9"/>
      <c r="J28" s="9"/>
      <c r="K28" s="9"/>
      <c r="L28" s="9"/>
      <c r="M28" s="9"/>
      <c r="N28" s="9"/>
      <c r="O28" s="9"/>
      <c r="P28" s="9"/>
      <c r="Q28" s="9"/>
      <c r="R28" s="9"/>
      <c r="S28" s="9"/>
      <c r="T28" s="9"/>
      <c r="U28" s="9"/>
      <c r="V28" s="9"/>
      <c r="W28" s="9"/>
      <c r="X28" s="9"/>
      <c r="Y28" s="9"/>
      <c r="Z28" s="9"/>
      <c r="AA28" s="10"/>
    </row>
    <row r="29" spans="1:66">
      <c r="A29" s="8"/>
      <c r="B29" s="9"/>
      <c r="C29" s="9"/>
      <c r="D29" s="9"/>
      <c r="E29" s="9"/>
      <c r="F29" s="9"/>
      <c r="G29" s="9"/>
      <c r="H29" s="9"/>
      <c r="I29" s="9"/>
      <c r="J29" s="9"/>
      <c r="K29" s="9"/>
      <c r="L29" s="9"/>
      <c r="M29" s="9"/>
      <c r="N29" s="9"/>
      <c r="O29" s="9"/>
      <c r="P29" s="9"/>
      <c r="Q29" s="9"/>
      <c r="R29" s="9"/>
      <c r="S29" s="9"/>
      <c r="T29" s="9"/>
      <c r="U29" s="9"/>
      <c r="V29" s="9"/>
      <c r="W29" s="9"/>
      <c r="X29" s="9"/>
      <c r="Y29" s="9"/>
      <c r="Z29" s="9"/>
      <c r="AA29" s="10"/>
      <c r="AC29" s="115" t="s">
        <v>138</v>
      </c>
      <c r="AI29" s="115" t="s">
        <v>317</v>
      </c>
      <c r="BC29" s="115" t="s">
        <v>138</v>
      </c>
      <c r="BI29" s="115" t="s">
        <v>317</v>
      </c>
    </row>
    <row r="30" spans="1:66" ht="12.75" thickBot="1">
      <c r="A30" s="8"/>
      <c r="B30" s="9"/>
      <c r="C30" s="9"/>
      <c r="D30" s="9"/>
      <c r="E30" s="9"/>
      <c r="F30" s="9"/>
      <c r="G30" s="9"/>
      <c r="H30" s="9"/>
      <c r="I30" s="9"/>
      <c r="J30" s="9"/>
      <c r="K30" s="9"/>
      <c r="L30" s="9"/>
      <c r="M30" s="9"/>
      <c r="N30" s="9"/>
      <c r="O30" s="9"/>
      <c r="P30" s="9"/>
      <c r="Q30" s="9"/>
      <c r="R30" s="9"/>
      <c r="S30" s="9"/>
      <c r="T30" s="9"/>
      <c r="U30" s="9"/>
      <c r="V30" s="9"/>
      <c r="W30" s="9"/>
      <c r="X30" s="9"/>
      <c r="Y30" s="9"/>
      <c r="Z30" s="9"/>
      <c r="AA30" s="10"/>
      <c r="AO30" s="630"/>
    </row>
    <row r="31" spans="1:66" ht="12.75" thickBot="1">
      <c r="A31" s="8"/>
      <c r="B31" s="9"/>
      <c r="C31" s="9"/>
      <c r="D31" s="9"/>
      <c r="E31" s="9"/>
      <c r="F31" s="9"/>
      <c r="G31" s="9"/>
      <c r="H31" s="9"/>
      <c r="I31" s="9"/>
      <c r="J31" s="9"/>
      <c r="K31" s="9"/>
      <c r="L31" s="9"/>
      <c r="M31" s="9"/>
      <c r="N31" s="9"/>
      <c r="O31" s="9"/>
      <c r="P31" s="9"/>
      <c r="Q31" s="9"/>
      <c r="R31" s="9"/>
      <c r="S31" s="9"/>
      <c r="T31" s="9"/>
      <c r="U31" s="9"/>
      <c r="V31" s="9"/>
      <c r="W31" s="9"/>
      <c r="X31" s="9"/>
      <c r="Y31" s="9"/>
      <c r="Z31" s="9"/>
      <c r="AA31" s="10"/>
      <c r="AC31" s="623" t="s">
        <v>646</v>
      </c>
      <c r="AD31" s="611" t="s">
        <v>70</v>
      </c>
      <c r="AE31" s="611" t="s">
        <v>71</v>
      </c>
      <c r="AF31" s="611" t="s">
        <v>72</v>
      </c>
      <c r="AG31" s="611" t="s">
        <v>73</v>
      </c>
      <c r="AI31" s="623" t="s">
        <v>646</v>
      </c>
      <c r="AJ31" s="611" t="s">
        <v>70</v>
      </c>
      <c r="AK31" s="611" t="s">
        <v>71</v>
      </c>
      <c r="AL31" s="611" t="s">
        <v>72</v>
      </c>
      <c r="AM31" s="611" t="s">
        <v>73</v>
      </c>
      <c r="AN31" s="610" t="s">
        <v>228</v>
      </c>
      <c r="AO31" s="630"/>
      <c r="BC31" s="348" t="s">
        <v>646</v>
      </c>
      <c r="BD31" s="393" t="s">
        <v>73</v>
      </c>
      <c r="BE31" s="394" t="s">
        <v>72</v>
      </c>
      <c r="BF31" s="394" t="s">
        <v>71</v>
      </c>
      <c r="BG31" s="395" t="s">
        <v>70</v>
      </c>
      <c r="BI31" s="348" t="s">
        <v>646</v>
      </c>
      <c r="BJ31" s="393" t="s">
        <v>73</v>
      </c>
      <c r="BK31" s="394" t="s">
        <v>72</v>
      </c>
      <c r="BL31" s="394" t="s">
        <v>71</v>
      </c>
      <c r="BM31" s="396" t="s">
        <v>70</v>
      </c>
      <c r="BN31" s="116" t="s">
        <v>228</v>
      </c>
    </row>
    <row r="32" spans="1:66">
      <c r="A32" s="8"/>
      <c r="B32" s="9"/>
      <c r="C32" s="9"/>
      <c r="D32" s="9"/>
      <c r="E32" s="9"/>
      <c r="F32" s="9"/>
      <c r="G32" s="9"/>
      <c r="H32" s="9"/>
      <c r="I32" s="9"/>
      <c r="J32" s="9"/>
      <c r="K32" s="9"/>
      <c r="L32" s="9"/>
      <c r="M32" s="9"/>
      <c r="N32" s="9"/>
      <c r="O32" s="9"/>
      <c r="P32" s="9"/>
      <c r="Q32" s="9"/>
      <c r="R32" s="9"/>
      <c r="S32" s="9"/>
      <c r="T32" s="9"/>
      <c r="U32" s="9"/>
      <c r="V32" s="9"/>
      <c r="W32" s="9"/>
      <c r="X32" s="9"/>
      <c r="Y32" s="9"/>
      <c r="Z32" s="9"/>
      <c r="AA32" s="10"/>
      <c r="AC32" s="613" t="s">
        <v>436</v>
      </c>
      <c r="AD32" s="799">
        <f>BG37</f>
        <v>0.90683229813664601</v>
      </c>
      <c r="AE32" s="799">
        <f>BF37</f>
        <v>0.90062111801242239</v>
      </c>
      <c r="AF32" s="799">
        <f>BE37</f>
        <v>0.90062111801242239</v>
      </c>
      <c r="AG32" s="799">
        <f>BD37</f>
        <v>0.86335403726708071</v>
      </c>
      <c r="AI32" s="613" t="s">
        <v>436</v>
      </c>
      <c r="AJ32" s="803">
        <f>BM37</f>
        <v>146</v>
      </c>
      <c r="AK32" s="803">
        <f>BL37</f>
        <v>145</v>
      </c>
      <c r="AL32" s="803">
        <f>BK37</f>
        <v>145</v>
      </c>
      <c r="AM32" s="803">
        <f>BJ37</f>
        <v>139</v>
      </c>
      <c r="AN32" s="803">
        <f>BN37</f>
        <v>161</v>
      </c>
      <c r="AO32" s="237"/>
      <c r="BC32" s="163" t="s">
        <v>139</v>
      </c>
      <c r="BD32" s="403">
        <f t="shared" ref="BD32:BG38" si="5">+BJ32/$BN32</f>
        <v>0.98611111111111116</v>
      </c>
      <c r="BE32" s="404">
        <f t="shared" si="5"/>
        <v>0.98611111111111116</v>
      </c>
      <c r="BF32" s="404">
        <f t="shared" si="5"/>
        <v>0.98611111111111116</v>
      </c>
      <c r="BG32" s="405">
        <f t="shared" si="5"/>
        <v>0.97222222222222221</v>
      </c>
      <c r="BI32" s="163" t="s">
        <v>139</v>
      </c>
      <c r="BJ32" s="276">
        <f>+集計･資料!EH71</f>
        <v>71</v>
      </c>
      <c r="BK32" s="276">
        <f>+集計･資料!DZ71</f>
        <v>71</v>
      </c>
      <c r="BL32" s="276">
        <f>+集計･資料!DR71</f>
        <v>71</v>
      </c>
      <c r="BM32" s="331">
        <f>+集計･資料!DJ71</f>
        <v>70</v>
      </c>
      <c r="BN32" s="336">
        <f>+集計･資料!$B$71</f>
        <v>72</v>
      </c>
    </row>
    <row r="33" spans="1:66">
      <c r="A33" s="8"/>
      <c r="B33" s="9"/>
      <c r="C33" s="9"/>
      <c r="D33" s="9"/>
      <c r="E33" s="9"/>
      <c r="F33" s="9"/>
      <c r="G33" s="9"/>
      <c r="H33" s="9"/>
      <c r="I33" s="9"/>
      <c r="J33" s="9"/>
      <c r="K33" s="9"/>
      <c r="L33" s="9"/>
      <c r="M33" s="9"/>
      <c r="N33" s="9"/>
      <c r="O33" s="9"/>
      <c r="P33" s="9"/>
      <c r="Q33" s="9"/>
      <c r="R33" s="9"/>
      <c r="S33" s="9"/>
      <c r="T33" s="9"/>
      <c r="U33" s="9"/>
      <c r="V33" s="9"/>
      <c r="W33" s="9"/>
      <c r="X33" s="9"/>
      <c r="Y33" s="9"/>
      <c r="Z33" s="9"/>
      <c r="AA33" s="10"/>
      <c r="AC33" s="613" t="s">
        <v>437</v>
      </c>
      <c r="AD33" s="799">
        <f>BG36</f>
        <v>0.97243107769423553</v>
      </c>
      <c r="AE33" s="799">
        <f>BF36</f>
        <v>0.96491228070175439</v>
      </c>
      <c r="AF33" s="799">
        <f>BE36</f>
        <v>0.95739348370927313</v>
      </c>
      <c r="AG33" s="799">
        <f>BD36</f>
        <v>0.91228070175438591</v>
      </c>
      <c r="AI33" s="613" t="s">
        <v>437</v>
      </c>
      <c r="AJ33" s="803">
        <f>BM36</f>
        <v>388</v>
      </c>
      <c r="AK33" s="803">
        <f>BL36</f>
        <v>385</v>
      </c>
      <c r="AL33" s="803">
        <f>BK36</f>
        <v>382</v>
      </c>
      <c r="AM33" s="803">
        <f>BJ36</f>
        <v>364</v>
      </c>
      <c r="AN33" s="803">
        <f>BN36</f>
        <v>399</v>
      </c>
      <c r="AO33" s="237"/>
      <c r="BC33" s="166" t="s">
        <v>554</v>
      </c>
      <c r="BD33" s="326">
        <f t="shared" si="5"/>
        <v>1</v>
      </c>
      <c r="BE33" s="378">
        <f t="shared" si="5"/>
        <v>1</v>
      </c>
      <c r="BF33" s="378">
        <f t="shared" si="5"/>
        <v>1</v>
      </c>
      <c r="BG33" s="311">
        <f t="shared" si="5"/>
        <v>1</v>
      </c>
      <c r="BI33" s="166" t="s">
        <v>554</v>
      </c>
      <c r="BJ33" s="276">
        <f>+集計･資料!EH73</f>
        <v>84</v>
      </c>
      <c r="BK33" s="276">
        <f>+集計･資料!DZ73</f>
        <v>84</v>
      </c>
      <c r="BL33" s="276">
        <f>+集計･資料!DR73</f>
        <v>84</v>
      </c>
      <c r="BM33" s="331">
        <f>+集計･資料!DJ73</f>
        <v>84</v>
      </c>
      <c r="BN33" s="337">
        <f>+集計･資料!$B$73</f>
        <v>84</v>
      </c>
    </row>
    <row r="34" spans="1:66">
      <c r="A34" s="8"/>
      <c r="B34" s="9"/>
      <c r="C34" s="9"/>
      <c r="D34" s="9"/>
      <c r="E34" s="9"/>
      <c r="F34" s="9"/>
      <c r="G34" s="9"/>
      <c r="H34" s="9"/>
      <c r="I34" s="9"/>
      <c r="J34" s="9"/>
      <c r="K34" s="9"/>
      <c r="L34" s="9"/>
      <c r="M34" s="9"/>
      <c r="N34" s="9"/>
      <c r="O34" s="9"/>
      <c r="P34" s="9"/>
      <c r="Q34" s="9"/>
      <c r="R34" s="9"/>
      <c r="S34" s="9"/>
      <c r="T34" s="9"/>
      <c r="U34" s="9"/>
      <c r="V34" s="9"/>
      <c r="W34" s="9"/>
      <c r="X34" s="9"/>
      <c r="Y34" s="9"/>
      <c r="Z34" s="9"/>
      <c r="AA34" s="10"/>
      <c r="AC34" s="613" t="s">
        <v>438</v>
      </c>
      <c r="AD34" s="799">
        <f>BG35</f>
        <v>0.9622222222222222</v>
      </c>
      <c r="AE34" s="799">
        <f>BF35</f>
        <v>0.9622222222222222</v>
      </c>
      <c r="AF34" s="799">
        <f>BE35</f>
        <v>0.96444444444444444</v>
      </c>
      <c r="AG34" s="799">
        <f>BD35</f>
        <v>0.95777777777777773</v>
      </c>
      <c r="AI34" s="613" t="s">
        <v>438</v>
      </c>
      <c r="AJ34" s="803">
        <f>BM35</f>
        <v>433</v>
      </c>
      <c r="AK34" s="803">
        <f>BL35</f>
        <v>433</v>
      </c>
      <c r="AL34" s="803">
        <f>BK35</f>
        <v>434</v>
      </c>
      <c r="AM34" s="803">
        <f>BJ35</f>
        <v>431</v>
      </c>
      <c r="AN34" s="803">
        <f>BN35</f>
        <v>450</v>
      </c>
      <c r="AO34" s="237"/>
      <c r="BC34" s="166" t="s">
        <v>555</v>
      </c>
      <c r="BD34" s="326">
        <f t="shared" si="5"/>
        <v>0.9821428571428571</v>
      </c>
      <c r="BE34" s="378">
        <f t="shared" si="5"/>
        <v>0.9821428571428571</v>
      </c>
      <c r="BF34" s="378">
        <f t="shared" si="5"/>
        <v>0.9642857142857143</v>
      </c>
      <c r="BG34" s="311">
        <f t="shared" si="5"/>
        <v>0.9821428571428571</v>
      </c>
      <c r="BI34" s="166" t="s">
        <v>555</v>
      </c>
      <c r="BJ34" s="276">
        <f>+集計･資料!EH75</f>
        <v>110</v>
      </c>
      <c r="BK34" s="276">
        <f>+集計･資料!DZ75</f>
        <v>110</v>
      </c>
      <c r="BL34" s="276">
        <f>+集計･資料!DR75</f>
        <v>108</v>
      </c>
      <c r="BM34" s="331">
        <f>+集計･資料!DJ75</f>
        <v>110</v>
      </c>
      <c r="BN34" s="337">
        <f>+集計･資料!$B$75</f>
        <v>112</v>
      </c>
    </row>
    <row r="35" spans="1:66">
      <c r="A35" s="8"/>
      <c r="B35" s="9"/>
      <c r="C35" s="9"/>
      <c r="D35" s="9"/>
      <c r="E35" s="9"/>
      <c r="F35" s="9"/>
      <c r="G35" s="9"/>
      <c r="H35" s="9"/>
      <c r="I35" s="9"/>
      <c r="J35" s="9"/>
      <c r="K35" s="9"/>
      <c r="L35" s="9"/>
      <c r="M35" s="9"/>
      <c r="N35" s="9"/>
      <c r="O35" s="9"/>
      <c r="P35" s="9"/>
      <c r="Q35" s="9"/>
      <c r="R35" s="9"/>
      <c r="S35" s="9"/>
      <c r="T35" s="9"/>
      <c r="U35" s="9"/>
      <c r="V35" s="9"/>
      <c r="W35" s="9"/>
      <c r="X35" s="9"/>
      <c r="Y35" s="9"/>
      <c r="Z35" s="9"/>
      <c r="AA35" s="10"/>
      <c r="AC35" s="613" t="s">
        <v>439</v>
      </c>
      <c r="AD35" s="799">
        <f>BG34</f>
        <v>0.9821428571428571</v>
      </c>
      <c r="AE35" s="799">
        <f>BF34</f>
        <v>0.9642857142857143</v>
      </c>
      <c r="AF35" s="799">
        <f>BE34</f>
        <v>0.9821428571428571</v>
      </c>
      <c r="AG35" s="799">
        <f>BD34</f>
        <v>0.9821428571428571</v>
      </c>
      <c r="AI35" s="613" t="s">
        <v>439</v>
      </c>
      <c r="AJ35" s="803">
        <f>BM34</f>
        <v>110</v>
      </c>
      <c r="AK35" s="803">
        <f>BL34</f>
        <v>108</v>
      </c>
      <c r="AL35" s="803">
        <f>BK34</f>
        <v>110</v>
      </c>
      <c r="AM35" s="803">
        <f>BJ34</f>
        <v>110</v>
      </c>
      <c r="AN35" s="803">
        <f>BN34</f>
        <v>112</v>
      </c>
      <c r="AO35" s="237"/>
      <c r="BC35" s="166" t="s">
        <v>556</v>
      </c>
      <c r="BD35" s="326">
        <f t="shared" si="5"/>
        <v>0.95777777777777773</v>
      </c>
      <c r="BE35" s="378">
        <f t="shared" si="5"/>
        <v>0.96444444444444444</v>
      </c>
      <c r="BF35" s="378">
        <f t="shared" si="5"/>
        <v>0.9622222222222222</v>
      </c>
      <c r="BG35" s="311">
        <f t="shared" si="5"/>
        <v>0.9622222222222222</v>
      </c>
      <c r="BI35" s="166" t="s">
        <v>556</v>
      </c>
      <c r="BJ35" s="276">
        <f>+集計･資料!EH77</f>
        <v>431</v>
      </c>
      <c r="BK35" s="276">
        <f>+集計･資料!DZ77</f>
        <v>434</v>
      </c>
      <c r="BL35" s="276">
        <f>+集計･資料!DR77</f>
        <v>433</v>
      </c>
      <c r="BM35" s="331">
        <f>+集計･資料!DJ77</f>
        <v>433</v>
      </c>
      <c r="BN35" s="337">
        <f>+集計･資料!$B$77</f>
        <v>450</v>
      </c>
    </row>
    <row r="36" spans="1:66">
      <c r="A36" s="8"/>
      <c r="B36" s="9"/>
      <c r="C36" s="9"/>
      <c r="D36" s="9"/>
      <c r="E36" s="9"/>
      <c r="F36" s="9"/>
      <c r="G36" s="9"/>
      <c r="H36" s="9"/>
      <c r="I36" s="9"/>
      <c r="J36" s="9"/>
      <c r="K36" s="9"/>
      <c r="L36" s="9"/>
      <c r="M36" s="9"/>
      <c r="N36" s="9"/>
      <c r="O36" s="9"/>
      <c r="P36" s="9"/>
      <c r="Q36" s="9"/>
      <c r="R36" s="9"/>
      <c r="S36" s="9"/>
      <c r="T36" s="9"/>
      <c r="U36" s="9"/>
      <c r="V36" s="9"/>
      <c r="W36" s="9"/>
      <c r="X36" s="9"/>
      <c r="Y36" s="9"/>
      <c r="Z36" s="9"/>
      <c r="AA36" s="10"/>
      <c r="AC36" s="613" t="s">
        <v>440</v>
      </c>
      <c r="AD36" s="799">
        <f>BG33</f>
        <v>1</v>
      </c>
      <c r="AE36" s="799">
        <f>BF33</f>
        <v>1</v>
      </c>
      <c r="AF36" s="799">
        <f>BE33</f>
        <v>1</v>
      </c>
      <c r="AG36" s="799">
        <f>BD33</f>
        <v>1</v>
      </c>
      <c r="AI36" s="613" t="s">
        <v>440</v>
      </c>
      <c r="AJ36" s="803">
        <f>BM33</f>
        <v>84</v>
      </c>
      <c r="AK36" s="803">
        <f>BL33</f>
        <v>84</v>
      </c>
      <c r="AL36" s="803">
        <f>BK33</f>
        <v>84</v>
      </c>
      <c r="AM36" s="803">
        <f>BJ33</f>
        <v>84</v>
      </c>
      <c r="AN36" s="803">
        <f>BN33</f>
        <v>84</v>
      </c>
      <c r="AO36" s="237"/>
      <c r="AP36" s="33"/>
      <c r="BC36" s="371" t="s">
        <v>557</v>
      </c>
      <c r="BD36" s="408">
        <f t="shared" si="5"/>
        <v>0.91228070175438591</v>
      </c>
      <c r="BE36" s="383">
        <f t="shared" si="5"/>
        <v>0.95739348370927313</v>
      </c>
      <c r="BF36" s="383">
        <f t="shared" si="5"/>
        <v>0.96491228070175439</v>
      </c>
      <c r="BG36" s="327">
        <f t="shared" si="5"/>
        <v>0.97243107769423553</v>
      </c>
      <c r="BI36" s="371" t="s">
        <v>557</v>
      </c>
      <c r="BJ36" s="279">
        <f>+集計･資料!EH79</f>
        <v>364</v>
      </c>
      <c r="BK36" s="279">
        <f>+集計･資料!DZ79</f>
        <v>382</v>
      </c>
      <c r="BL36" s="279">
        <f>+集計･資料!DR79</f>
        <v>385</v>
      </c>
      <c r="BM36" s="332">
        <f>+集計･資料!DJ79</f>
        <v>388</v>
      </c>
      <c r="BN36" s="338">
        <f>+集計･資料!$B$79</f>
        <v>399</v>
      </c>
    </row>
    <row r="37" spans="1:66" ht="12.75" thickBot="1">
      <c r="A37" s="8"/>
      <c r="B37" s="9"/>
      <c r="C37" s="9"/>
      <c r="D37" s="9"/>
      <c r="E37" s="9"/>
      <c r="F37" s="9"/>
      <c r="G37" s="9"/>
      <c r="H37" s="9"/>
      <c r="I37" s="9"/>
      <c r="J37" s="9"/>
      <c r="K37" s="9"/>
      <c r="L37" s="9"/>
      <c r="M37" s="9"/>
      <c r="N37" s="9"/>
      <c r="O37" s="9"/>
      <c r="P37" s="9"/>
      <c r="Q37" s="9"/>
      <c r="R37" s="9"/>
      <c r="S37" s="9"/>
      <c r="T37" s="9"/>
      <c r="U37" s="9"/>
      <c r="V37" s="9"/>
      <c r="W37" s="9"/>
      <c r="X37" s="9"/>
      <c r="Y37" s="9"/>
      <c r="Z37" s="9"/>
      <c r="AA37" s="10"/>
      <c r="AC37" s="613" t="s">
        <v>441</v>
      </c>
      <c r="AD37" s="799">
        <f>BG32</f>
        <v>0.97222222222222221</v>
      </c>
      <c r="AE37" s="799">
        <f>BF32</f>
        <v>0.98611111111111116</v>
      </c>
      <c r="AF37" s="799">
        <f>BE32</f>
        <v>0.98611111111111116</v>
      </c>
      <c r="AG37" s="799">
        <f>BD32</f>
        <v>0.98611111111111116</v>
      </c>
      <c r="AI37" s="613" t="s">
        <v>441</v>
      </c>
      <c r="AJ37" s="803">
        <f>BM32</f>
        <v>70</v>
      </c>
      <c r="AK37" s="803">
        <f>BL32</f>
        <v>71</v>
      </c>
      <c r="AL37" s="803">
        <f>BK32</f>
        <v>71</v>
      </c>
      <c r="AM37" s="803">
        <f>BJ32</f>
        <v>71</v>
      </c>
      <c r="AN37" s="803">
        <f>BN32</f>
        <v>72</v>
      </c>
      <c r="AO37" s="237"/>
      <c r="AP37" s="33"/>
      <c r="BC37" s="171" t="s">
        <v>558</v>
      </c>
      <c r="BD37" s="409">
        <f t="shared" si="5"/>
        <v>0.86335403726708071</v>
      </c>
      <c r="BE37" s="406">
        <f t="shared" si="5"/>
        <v>0.90062111801242239</v>
      </c>
      <c r="BF37" s="406">
        <f t="shared" si="5"/>
        <v>0.90062111801242239</v>
      </c>
      <c r="BG37" s="410">
        <f t="shared" si="5"/>
        <v>0.90683229813664601</v>
      </c>
      <c r="BI37" s="171" t="s">
        <v>558</v>
      </c>
      <c r="BJ37" s="597">
        <f>+集計･資料!EH81</f>
        <v>139</v>
      </c>
      <c r="BK37" s="597">
        <f>+集計･資料!DZ81</f>
        <v>145</v>
      </c>
      <c r="BL37" s="597">
        <f>+集計･資料!DR81</f>
        <v>145</v>
      </c>
      <c r="BM37" s="598">
        <f>+集計･資料!DJ81</f>
        <v>146</v>
      </c>
      <c r="BN37" s="339">
        <f>+集計･資料!$B$81</f>
        <v>161</v>
      </c>
    </row>
    <row r="38" spans="1:66" ht="13.5" thickTop="1" thickBot="1">
      <c r="A38" s="8"/>
      <c r="B38" s="9"/>
      <c r="C38" s="9"/>
      <c r="D38" s="9"/>
      <c r="E38" s="9"/>
      <c r="F38" s="9"/>
      <c r="G38" s="9"/>
      <c r="H38" s="9"/>
      <c r="I38" s="9"/>
      <c r="J38" s="9"/>
      <c r="K38" s="9"/>
      <c r="L38" s="9"/>
      <c r="M38" s="9"/>
      <c r="N38" s="9"/>
      <c r="O38" s="9"/>
      <c r="P38" s="9"/>
      <c r="Q38" s="9"/>
      <c r="R38" s="9"/>
      <c r="S38" s="9"/>
      <c r="T38" s="9"/>
      <c r="U38" s="9"/>
      <c r="V38" s="9"/>
      <c r="W38" s="9"/>
      <c r="X38" s="9"/>
      <c r="Y38" s="9"/>
      <c r="Z38" s="9"/>
      <c r="AA38" s="10"/>
      <c r="AC38" s="610" t="s">
        <v>150</v>
      </c>
      <c r="AD38" s="800">
        <f>BG38</f>
        <v>0.96322378716744916</v>
      </c>
      <c r="AE38" s="800">
        <f>BF38</f>
        <v>0.95931142410015646</v>
      </c>
      <c r="AF38" s="800">
        <f>BE38</f>
        <v>0.95931142410015646</v>
      </c>
      <c r="AG38" s="800">
        <f>BD38</f>
        <v>0.93818466353677621</v>
      </c>
      <c r="AI38" s="610" t="s">
        <v>150</v>
      </c>
      <c r="AJ38" s="803">
        <f>SUM(AJ32:AJ37)</f>
        <v>1231</v>
      </c>
      <c r="AK38" s="803">
        <f>SUM(AK32:AK37)</f>
        <v>1226</v>
      </c>
      <c r="AL38" s="803">
        <f>SUM(AL32:AL37)</f>
        <v>1226</v>
      </c>
      <c r="AM38" s="803">
        <f>SUM(AM32:AM37)</f>
        <v>1199</v>
      </c>
      <c r="AN38" s="803">
        <f>SUM(AN32:AN37)</f>
        <v>1278</v>
      </c>
      <c r="AO38" s="237"/>
      <c r="AP38" s="33"/>
      <c r="BC38" s="112" t="s">
        <v>150</v>
      </c>
      <c r="BD38" s="411">
        <f t="shared" si="5"/>
        <v>0.93818466353677621</v>
      </c>
      <c r="BE38" s="400">
        <f t="shared" si="5"/>
        <v>0.95931142410015646</v>
      </c>
      <c r="BF38" s="400">
        <f t="shared" si="5"/>
        <v>0.95931142410015646</v>
      </c>
      <c r="BG38" s="412">
        <f t="shared" si="5"/>
        <v>0.96322378716744916</v>
      </c>
      <c r="BI38" s="112" t="s">
        <v>150</v>
      </c>
      <c r="BJ38" s="596">
        <f>+SUM(BJ32:BJ37)</f>
        <v>1199</v>
      </c>
      <c r="BK38" s="596">
        <f>+SUM(BK32:BK37)</f>
        <v>1226</v>
      </c>
      <c r="BL38" s="596">
        <f>+SUM(BL32:BL37)</f>
        <v>1226</v>
      </c>
      <c r="BM38" s="599">
        <f>+SUM(BM32:BM37)</f>
        <v>1231</v>
      </c>
      <c r="BN38" s="340">
        <f>+集計･資料!$B$83</f>
        <v>1278</v>
      </c>
    </row>
    <row r="39" spans="1:66">
      <c r="A39" s="8"/>
      <c r="B39" s="9"/>
      <c r="C39" s="9"/>
      <c r="D39" s="9"/>
      <c r="E39" s="9"/>
      <c r="F39" s="9"/>
      <c r="G39" s="9"/>
      <c r="H39" s="9"/>
      <c r="I39" s="9"/>
      <c r="J39" s="9"/>
      <c r="K39" s="9"/>
      <c r="L39" s="9"/>
      <c r="M39" s="9"/>
      <c r="N39" s="9"/>
      <c r="O39" s="9"/>
      <c r="P39" s="9"/>
      <c r="Q39" s="9"/>
      <c r="R39" s="9"/>
      <c r="S39" s="9"/>
      <c r="T39" s="9"/>
      <c r="U39" s="9"/>
      <c r="V39" s="9"/>
      <c r="W39" s="9"/>
      <c r="X39" s="9"/>
      <c r="Y39" s="9"/>
      <c r="Z39" s="9"/>
      <c r="AA39" s="10"/>
      <c r="AJ39" s="193"/>
      <c r="AK39" s="193"/>
      <c r="AL39" s="193"/>
      <c r="AP39" s="33"/>
      <c r="BJ39" s="193"/>
      <c r="BK39" s="193"/>
      <c r="BL39" s="193"/>
    </row>
    <row r="40" spans="1:66">
      <c r="A40" s="8"/>
      <c r="B40" s="9"/>
      <c r="C40" s="9"/>
      <c r="D40" s="9"/>
      <c r="E40" s="9"/>
      <c r="F40" s="9"/>
      <c r="G40" s="9"/>
      <c r="H40" s="9"/>
      <c r="I40" s="9"/>
      <c r="J40" s="9"/>
      <c r="K40" s="9"/>
      <c r="L40" s="9"/>
      <c r="M40" s="9"/>
      <c r="N40" s="9"/>
      <c r="O40" s="9"/>
      <c r="P40" s="9"/>
      <c r="Q40" s="9"/>
      <c r="R40" s="9"/>
      <c r="S40" s="9"/>
      <c r="T40" s="9"/>
      <c r="U40" s="9"/>
      <c r="V40" s="9"/>
      <c r="W40" s="9"/>
      <c r="X40" s="9"/>
      <c r="Y40" s="9"/>
      <c r="Z40" s="9"/>
      <c r="AA40" s="10"/>
      <c r="AP40" s="33"/>
      <c r="BJ40" s="237"/>
      <c r="BK40" s="237"/>
      <c r="BL40" s="237"/>
      <c r="BM40" s="237"/>
    </row>
    <row r="41" spans="1:66">
      <c r="A41" s="8"/>
      <c r="B41" s="9"/>
      <c r="C41" s="9"/>
      <c r="D41" s="9"/>
      <c r="E41" s="9"/>
      <c r="F41" s="9"/>
      <c r="G41" s="9"/>
      <c r="H41" s="9"/>
      <c r="I41" s="9"/>
      <c r="J41" s="9"/>
      <c r="K41" s="9"/>
      <c r="L41" s="9"/>
      <c r="M41" s="9"/>
      <c r="N41" s="9"/>
      <c r="O41" s="9"/>
      <c r="P41" s="9"/>
      <c r="Q41" s="9"/>
      <c r="R41" s="9"/>
      <c r="S41" s="9"/>
      <c r="T41" s="9"/>
      <c r="U41" s="9"/>
      <c r="V41" s="9"/>
      <c r="W41" s="9"/>
      <c r="X41" s="9"/>
      <c r="Y41" s="9"/>
      <c r="Z41" s="9"/>
      <c r="AA41" s="10"/>
      <c r="AP41" s="33"/>
      <c r="BJ41" s="193"/>
      <c r="BK41" s="193"/>
      <c r="BL41" s="193"/>
    </row>
    <row r="42" spans="1:66">
      <c r="A42" s="8"/>
      <c r="B42" s="9"/>
      <c r="C42" s="9"/>
      <c r="D42" s="9"/>
      <c r="E42" s="9"/>
      <c r="F42" s="9"/>
      <c r="G42" s="9"/>
      <c r="H42" s="9"/>
      <c r="I42" s="9"/>
      <c r="J42" s="9"/>
      <c r="K42" s="9"/>
      <c r="L42" s="9"/>
      <c r="M42" s="9"/>
      <c r="N42" s="9"/>
      <c r="O42" s="9"/>
      <c r="P42" s="9"/>
      <c r="Q42" s="9"/>
      <c r="R42" s="9"/>
      <c r="S42" s="9"/>
      <c r="T42" s="9"/>
      <c r="U42" s="9"/>
      <c r="V42" s="9"/>
      <c r="W42" s="9"/>
      <c r="X42" s="9"/>
      <c r="Y42" s="9"/>
      <c r="Z42" s="9"/>
      <c r="AA42" s="10"/>
      <c r="AP42" s="33"/>
      <c r="BJ42" s="237"/>
      <c r="BK42" s="237"/>
      <c r="BL42" s="237"/>
    </row>
    <row r="43" spans="1:66">
      <c r="A43" s="8"/>
      <c r="B43" s="9"/>
      <c r="C43" s="9"/>
      <c r="D43" s="9"/>
      <c r="E43" s="9"/>
      <c r="F43" s="9"/>
      <c r="G43" s="9"/>
      <c r="H43" s="9"/>
      <c r="I43" s="9"/>
      <c r="J43" s="9"/>
      <c r="K43" s="9"/>
      <c r="L43" s="9"/>
      <c r="M43" s="9"/>
      <c r="N43" s="9"/>
      <c r="O43" s="9"/>
      <c r="P43" s="9"/>
      <c r="Q43" s="9"/>
      <c r="R43" s="9"/>
      <c r="S43" s="9"/>
      <c r="T43" s="9"/>
      <c r="U43" s="9"/>
      <c r="V43" s="9"/>
      <c r="W43" s="9"/>
      <c r="X43" s="9"/>
      <c r="Y43" s="9"/>
      <c r="Z43" s="9"/>
      <c r="AA43" s="10"/>
      <c r="AP43" s="33"/>
      <c r="BJ43" s="193"/>
      <c r="BK43" s="193"/>
    </row>
    <row r="44" spans="1:66">
      <c r="A44" s="8"/>
      <c r="B44" s="9"/>
      <c r="C44" s="9"/>
      <c r="D44" s="9"/>
      <c r="E44" s="9"/>
      <c r="F44" s="9"/>
      <c r="G44" s="9"/>
      <c r="H44" s="9"/>
      <c r="I44" s="9"/>
      <c r="J44" s="9"/>
      <c r="K44" s="9"/>
      <c r="L44" s="9"/>
      <c r="M44" s="9"/>
      <c r="N44" s="9"/>
      <c r="O44" s="9"/>
      <c r="P44" s="9"/>
      <c r="Q44" s="9"/>
      <c r="R44" s="9"/>
      <c r="S44" s="9"/>
      <c r="T44" s="9"/>
      <c r="U44" s="9"/>
      <c r="V44" s="9"/>
      <c r="W44" s="9"/>
      <c r="X44" s="9"/>
      <c r="Y44" s="9"/>
      <c r="Z44" s="9"/>
      <c r="AA44" s="10"/>
      <c r="AP44" s="33"/>
      <c r="BJ44" s="237"/>
      <c r="BK44" s="237"/>
      <c r="BL44" s="193"/>
    </row>
    <row r="45" spans="1:66">
      <c r="A45" s="8"/>
      <c r="B45" s="9"/>
      <c r="C45" s="9"/>
      <c r="D45" s="9"/>
      <c r="E45" s="9"/>
      <c r="F45" s="9"/>
      <c r="G45" s="9"/>
      <c r="H45" s="9"/>
      <c r="I45" s="9"/>
      <c r="J45" s="9"/>
      <c r="K45" s="9"/>
      <c r="L45" s="9"/>
      <c r="M45" s="9"/>
      <c r="N45" s="9"/>
      <c r="O45" s="9"/>
      <c r="P45" s="9"/>
      <c r="Q45" s="9"/>
      <c r="R45" s="9"/>
      <c r="S45" s="9"/>
      <c r="T45" s="9"/>
      <c r="U45" s="9"/>
      <c r="V45" s="9"/>
      <c r="W45" s="9"/>
      <c r="X45" s="9"/>
      <c r="Y45" s="9"/>
      <c r="Z45" s="9"/>
      <c r="AA45" s="10"/>
      <c r="AP45" s="33"/>
    </row>
    <row r="46" spans="1:66">
      <c r="A46" s="8"/>
      <c r="B46" s="9"/>
      <c r="C46" s="9"/>
      <c r="D46" s="9"/>
      <c r="E46" s="9"/>
      <c r="F46" s="9"/>
      <c r="G46" s="9"/>
      <c r="H46" s="9"/>
      <c r="I46" s="9"/>
      <c r="J46" s="9"/>
      <c r="K46" s="9"/>
      <c r="L46" s="9"/>
      <c r="M46" s="9"/>
      <c r="N46" s="9"/>
      <c r="O46" s="9"/>
      <c r="P46" s="9"/>
      <c r="Q46" s="9"/>
      <c r="R46" s="9"/>
      <c r="S46" s="9"/>
      <c r="T46" s="9"/>
      <c r="U46" s="9"/>
      <c r="V46" s="9"/>
      <c r="W46" s="9"/>
      <c r="X46" s="9"/>
      <c r="Y46" s="9"/>
      <c r="Z46" s="9"/>
      <c r="AA46" s="10"/>
      <c r="AP46" s="33"/>
    </row>
    <row r="47" spans="1:66">
      <c r="A47" s="8"/>
      <c r="B47" s="9"/>
      <c r="C47" s="9"/>
      <c r="D47" s="9"/>
      <c r="E47" s="9"/>
      <c r="F47" s="9"/>
      <c r="G47" s="9"/>
      <c r="H47" s="9"/>
      <c r="I47" s="9"/>
      <c r="J47" s="9"/>
      <c r="K47" s="9"/>
      <c r="L47" s="9"/>
      <c r="M47" s="9"/>
      <c r="N47" s="9"/>
      <c r="O47" s="9"/>
      <c r="P47" s="9"/>
      <c r="Q47" s="9"/>
      <c r="R47" s="9"/>
      <c r="S47" s="9"/>
      <c r="T47" s="9"/>
      <c r="U47" s="9"/>
      <c r="V47" s="9"/>
      <c r="W47" s="9"/>
      <c r="X47" s="9"/>
      <c r="Y47" s="9"/>
      <c r="Z47" s="9"/>
      <c r="AA47" s="10"/>
      <c r="AP47" s="33"/>
    </row>
    <row r="48" spans="1:66">
      <c r="A48" s="8"/>
      <c r="B48" s="9"/>
      <c r="C48" s="9"/>
      <c r="D48" s="9"/>
      <c r="E48" s="9"/>
      <c r="F48" s="9"/>
      <c r="G48" s="9"/>
      <c r="H48" s="9"/>
      <c r="I48" s="9"/>
      <c r="J48" s="9"/>
      <c r="K48" s="9"/>
      <c r="L48" s="9"/>
      <c r="M48" s="9"/>
      <c r="N48" s="9"/>
      <c r="O48" s="9"/>
      <c r="P48" s="9"/>
      <c r="Q48" s="9"/>
      <c r="R48" s="9"/>
      <c r="S48" s="9"/>
      <c r="T48" s="9"/>
      <c r="U48" s="9"/>
      <c r="V48" s="9"/>
      <c r="W48" s="9"/>
      <c r="X48" s="9"/>
      <c r="Y48" s="9"/>
      <c r="Z48" s="9"/>
      <c r="AA48" s="10"/>
      <c r="AP48" s="33"/>
    </row>
    <row r="49" spans="1:65">
      <c r="A49" s="8"/>
      <c r="B49" s="9"/>
      <c r="C49" s="9"/>
      <c r="D49" s="9"/>
      <c r="E49" s="9"/>
      <c r="F49" s="9"/>
      <c r="G49" s="9"/>
      <c r="H49" s="9"/>
      <c r="I49" s="9"/>
      <c r="J49" s="9"/>
      <c r="K49" s="9"/>
      <c r="L49" s="9"/>
      <c r="M49" s="9"/>
      <c r="N49" s="9"/>
      <c r="O49" s="9"/>
      <c r="P49" s="9"/>
      <c r="Q49" s="9"/>
      <c r="R49" s="9"/>
      <c r="S49" s="9"/>
      <c r="T49" s="9"/>
      <c r="U49" s="9"/>
      <c r="V49" s="9"/>
      <c r="W49" s="9"/>
      <c r="X49" s="9"/>
      <c r="Y49" s="9"/>
      <c r="Z49" s="9"/>
      <c r="AA49" s="10"/>
      <c r="AP49" s="33"/>
    </row>
    <row r="50" spans="1:65">
      <c r="A50" s="8"/>
      <c r="B50" s="9"/>
      <c r="C50" s="9"/>
      <c r="D50" s="9"/>
      <c r="E50" s="9"/>
      <c r="F50" s="9"/>
      <c r="G50" s="9"/>
      <c r="H50" s="9"/>
      <c r="I50" s="9"/>
      <c r="J50" s="9"/>
      <c r="K50" s="9"/>
      <c r="L50" s="9"/>
      <c r="M50" s="9"/>
      <c r="N50" s="9"/>
      <c r="O50" s="9"/>
      <c r="P50" s="9"/>
      <c r="Q50" s="9"/>
      <c r="R50" s="9"/>
      <c r="S50" s="9"/>
      <c r="T50" s="9"/>
      <c r="U50" s="9"/>
      <c r="V50" s="9"/>
      <c r="W50" s="9"/>
      <c r="X50" s="9"/>
      <c r="Y50" s="9"/>
      <c r="Z50" s="9"/>
      <c r="AA50" s="10"/>
      <c r="AP50" s="33"/>
    </row>
    <row r="51" spans="1:65">
      <c r="A51" s="8"/>
      <c r="B51" s="9"/>
      <c r="C51" s="9"/>
      <c r="D51" s="9"/>
      <c r="E51" s="9"/>
      <c r="F51" s="9"/>
      <c r="G51" s="9"/>
      <c r="H51" s="9"/>
      <c r="I51" s="9"/>
      <c r="J51" s="9"/>
      <c r="K51" s="9"/>
      <c r="L51" s="9"/>
      <c r="M51" s="9"/>
      <c r="N51" s="9"/>
      <c r="O51" s="9"/>
      <c r="P51" s="9"/>
      <c r="Q51" s="9"/>
      <c r="R51" s="9"/>
      <c r="S51" s="9"/>
      <c r="T51" s="9"/>
      <c r="U51" s="9"/>
      <c r="V51" s="9"/>
      <c r="W51" s="9"/>
      <c r="X51" s="9"/>
      <c r="Y51" s="9"/>
      <c r="Z51" s="9"/>
      <c r="AA51" s="10"/>
      <c r="AP51" s="33"/>
    </row>
    <row r="52" spans="1:65">
      <c r="A52" s="8"/>
      <c r="B52" s="9"/>
      <c r="C52" s="9"/>
      <c r="D52" s="9"/>
      <c r="E52" s="9"/>
      <c r="F52" s="9"/>
      <c r="G52" s="9"/>
      <c r="H52" s="9"/>
      <c r="I52" s="9"/>
      <c r="J52" s="9"/>
      <c r="K52" s="9"/>
      <c r="L52" s="9"/>
      <c r="M52" s="9"/>
      <c r="N52" s="9"/>
      <c r="O52" s="9"/>
      <c r="P52" s="9"/>
      <c r="Q52" s="9"/>
      <c r="R52" s="9"/>
      <c r="S52" s="9"/>
      <c r="T52" s="9"/>
      <c r="U52" s="9"/>
      <c r="V52" s="9"/>
      <c r="W52" s="9"/>
      <c r="X52" s="9"/>
      <c r="Y52" s="9"/>
      <c r="Z52" s="9"/>
      <c r="AA52" s="10"/>
      <c r="AP52" s="33"/>
    </row>
    <row r="53" spans="1:65">
      <c r="A53" s="8"/>
      <c r="B53" s="9"/>
      <c r="C53" s="9"/>
      <c r="D53" s="9"/>
      <c r="E53" s="9"/>
      <c r="F53" s="9"/>
      <c r="G53" s="9"/>
      <c r="H53" s="9"/>
      <c r="I53" s="9"/>
      <c r="J53" s="9"/>
      <c r="K53" s="9"/>
      <c r="L53" s="9"/>
      <c r="M53" s="9"/>
      <c r="N53" s="9"/>
      <c r="O53" s="9"/>
      <c r="P53" s="9"/>
      <c r="Q53" s="9"/>
      <c r="R53" s="9"/>
      <c r="S53" s="9"/>
      <c r="T53" s="9"/>
      <c r="U53" s="9"/>
      <c r="V53" s="9"/>
      <c r="W53" s="9"/>
      <c r="X53" s="9"/>
      <c r="Y53" s="9"/>
      <c r="Z53" s="9"/>
      <c r="AA53" s="10"/>
      <c r="AI53" s="288"/>
      <c r="AP53" s="33"/>
      <c r="BI53" s="288"/>
      <c r="BJ53" s="407"/>
      <c r="BK53" s="407"/>
      <c r="BL53" s="407"/>
      <c r="BM53" s="407"/>
    </row>
    <row r="54" spans="1:65">
      <c r="A54" s="8"/>
      <c r="B54" s="9"/>
      <c r="C54" s="9"/>
      <c r="D54" s="9"/>
      <c r="E54" s="9"/>
      <c r="F54" s="9"/>
      <c r="G54" s="9"/>
      <c r="H54" s="9"/>
      <c r="I54" s="9"/>
      <c r="J54" s="9"/>
      <c r="K54" s="9"/>
      <c r="L54" s="9"/>
      <c r="M54" s="9"/>
      <c r="N54" s="9"/>
      <c r="O54" s="9"/>
      <c r="P54" s="9"/>
      <c r="Q54" s="9"/>
      <c r="R54" s="9"/>
      <c r="S54" s="9"/>
      <c r="T54" s="9"/>
      <c r="U54" s="9"/>
      <c r="V54" s="9"/>
      <c r="W54" s="9"/>
      <c r="X54" s="9"/>
      <c r="Y54" s="9"/>
      <c r="Z54" s="9"/>
      <c r="AA54" s="10"/>
      <c r="AI54" s="288"/>
      <c r="AP54" s="33"/>
      <c r="BI54" s="288"/>
      <c r="BJ54" s="407"/>
      <c r="BK54" s="407"/>
      <c r="BL54" s="407"/>
      <c r="BM54" s="407"/>
    </row>
    <row r="55" spans="1:65">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c r="AI55" s="288"/>
      <c r="BI55" s="288"/>
      <c r="BJ55" s="407"/>
      <c r="BK55" s="407"/>
      <c r="BL55" s="407"/>
      <c r="BM55" s="407"/>
    </row>
    <row r="56" spans="1:65">
      <c r="A56" s="9"/>
      <c r="B56" s="9"/>
      <c r="C56" s="9"/>
      <c r="D56" s="9"/>
      <c r="E56" s="9"/>
      <c r="F56" s="9"/>
      <c r="G56" s="9"/>
      <c r="H56" s="9"/>
      <c r="I56" s="9"/>
      <c r="J56" s="9"/>
      <c r="K56" s="9"/>
      <c r="L56" s="9"/>
      <c r="M56" s="9"/>
      <c r="N56" s="9"/>
      <c r="O56" s="9"/>
      <c r="P56" s="9"/>
      <c r="Q56" s="9"/>
      <c r="R56" s="9"/>
      <c r="S56" s="9"/>
      <c r="T56" s="9"/>
      <c r="U56" s="9"/>
      <c r="V56" s="9"/>
      <c r="W56" s="9"/>
      <c r="X56" s="9"/>
      <c r="Y56" s="9"/>
      <c r="Z56" s="9"/>
      <c r="AA56" s="9"/>
    </row>
  </sheetData>
  <mergeCells count="4">
    <mergeCell ref="A1:B1"/>
    <mergeCell ref="V1:AA1"/>
    <mergeCell ref="B3:M15"/>
    <mergeCell ref="AP12:BA24"/>
  </mergeCells>
  <phoneticPr fontId="5"/>
  <conditionalFormatting sqref="AD14:AG25">
    <cfRule type="cellIs" dxfId="45" priority="2" stopIfTrue="1" operator="lessThan">
      <formula>0.85</formula>
    </cfRule>
  </conditionalFormatting>
  <conditionalFormatting sqref="AD32:AG37">
    <cfRule type="cellIs" dxfId="44" priority="1" stopIfTrue="1" operator="greaterThanOrEqual">
      <formula>0.9</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4"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業種リスト!$A$2:$A$14</xm:f>
          </x14:formula1>
          <xm:sqref>AR6:AT6</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8">
    <tabColor theme="9" tint="0.59999389629810485"/>
  </sheetPr>
  <dimension ref="A1:BA54"/>
  <sheetViews>
    <sheetView showGridLines="0" view="pageBreakPreview" zoomScaleNormal="100" zoomScaleSheetLayoutView="100" workbookViewId="0">
      <selection activeCell="AE17" sqref="AE17"/>
    </sheetView>
  </sheetViews>
  <sheetFormatPr defaultColWidth="10.28515625" defaultRowHeight="12"/>
  <cols>
    <col min="1" max="27" width="3.5703125" style="16" customWidth="1"/>
    <col min="28" max="28" width="1.7109375" style="16" customWidth="1"/>
    <col min="29" max="29" width="16.140625" style="413" customWidth="1"/>
    <col min="30" max="31" width="7.28515625" style="413" customWidth="1"/>
    <col min="32" max="32" width="8.28515625" style="115" customWidth="1"/>
    <col min="33" max="33" width="7.7109375" style="115" bestFit="1" customWidth="1"/>
    <col min="34" max="34" width="5.42578125" style="115" bestFit="1" customWidth="1"/>
    <col min="35" max="36" width="7.140625" style="115" bestFit="1" customWidth="1"/>
    <col min="37" max="37" width="8.28515625" style="115" bestFit="1" customWidth="1"/>
    <col min="38" max="38" width="5.42578125" style="115" bestFit="1" customWidth="1"/>
    <col min="39" max="44" width="5.42578125" style="115" customWidth="1"/>
    <col min="45" max="45" width="1.7109375" style="16" customWidth="1"/>
    <col min="46" max="46" width="16.140625" style="413" customWidth="1"/>
    <col min="47" max="48" width="7.28515625" style="413" customWidth="1"/>
    <col min="49" max="16384" width="10.28515625" style="16"/>
  </cols>
  <sheetData>
    <row r="1" spans="1:53" ht="21" customHeight="1" thickBot="1">
      <c r="A1" s="1276">
        <v>13</v>
      </c>
      <c r="B1" s="1276"/>
      <c r="C1" s="15" t="s">
        <v>86</v>
      </c>
      <c r="D1" s="15"/>
      <c r="E1" s="15"/>
      <c r="F1" s="15"/>
      <c r="G1" s="15"/>
      <c r="H1" s="15"/>
      <c r="I1" s="15"/>
      <c r="J1" s="15"/>
      <c r="K1" s="15"/>
      <c r="L1" s="15"/>
      <c r="M1" s="15"/>
      <c r="N1" s="15"/>
      <c r="O1" s="15"/>
      <c r="P1" s="15"/>
      <c r="Q1" s="15"/>
      <c r="R1" s="15"/>
      <c r="S1" s="15"/>
      <c r="T1" s="15"/>
      <c r="U1" s="15"/>
      <c r="V1" s="1277" t="s">
        <v>282</v>
      </c>
      <c r="W1" s="1277"/>
      <c r="X1" s="1277"/>
      <c r="Y1" s="1277"/>
      <c r="Z1" s="1277"/>
      <c r="AA1" s="1277"/>
      <c r="AC1" s="413" t="s">
        <v>376</v>
      </c>
      <c r="AT1" s="413" t="s">
        <v>376</v>
      </c>
    </row>
    <row r="3" spans="1:53">
      <c r="AC3" s="413" t="s">
        <v>305</v>
      </c>
      <c r="AG3" s="115" t="s">
        <v>728</v>
      </c>
      <c r="AT3" s="413" t="s">
        <v>305</v>
      </c>
    </row>
    <row r="4" spans="1:53" ht="12.75" thickBot="1">
      <c r="AG4" s="115" t="str">
        <f>CONCATENATE("常用従業員の平均年齢は、男性が",TEXT(AD6,"0.0"),"歳、女性が",TEXT(AE6,"0.0"),"歳となった")</f>
        <v>常用従業員の平均年齢は、男性が48.5歳、女性が46.6歳となった</v>
      </c>
    </row>
    <row r="5" spans="1:53" ht="12.75" customHeight="1" thickBot="1">
      <c r="B5" s="1221" t="s">
        <v>887</v>
      </c>
      <c r="C5" s="1221"/>
      <c r="D5" s="1221"/>
      <c r="E5" s="1221"/>
      <c r="F5" s="1221"/>
      <c r="G5" s="1221"/>
      <c r="H5" s="1221"/>
      <c r="I5" s="1221"/>
      <c r="J5" s="1221"/>
      <c r="K5" s="1221"/>
      <c r="L5" s="1221"/>
      <c r="M5" s="1221"/>
      <c r="O5" s="17"/>
      <c r="P5" s="18"/>
      <c r="Q5" s="18"/>
      <c r="R5" s="18"/>
      <c r="S5" s="18"/>
      <c r="T5" s="18"/>
      <c r="U5" s="18"/>
      <c r="V5" s="18"/>
      <c r="W5" s="18"/>
      <c r="X5" s="18"/>
      <c r="Y5" s="18"/>
      <c r="Z5" s="18"/>
      <c r="AA5" s="19"/>
      <c r="AC5" s="629"/>
      <c r="AD5" s="628" t="s">
        <v>650</v>
      </c>
      <c r="AE5" s="628" t="s">
        <v>651</v>
      </c>
      <c r="AF5" s="630"/>
      <c r="AG5" s="115" t="s">
        <v>729</v>
      </c>
      <c r="AI5" s="1044" t="s">
        <v>762</v>
      </c>
      <c r="AJ5" s="1044" t="s">
        <v>763</v>
      </c>
      <c r="AK5" s="1044" t="s">
        <v>764</v>
      </c>
      <c r="AT5" s="414"/>
      <c r="AU5" s="421" t="s">
        <v>651</v>
      </c>
      <c r="AV5" s="420" t="s">
        <v>650</v>
      </c>
    </row>
    <row r="6" spans="1:53" ht="12.75" thickBot="1">
      <c r="B6" s="1221"/>
      <c r="C6" s="1221"/>
      <c r="D6" s="1221"/>
      <c r="E6" s="1221"/>
      <c r="F6" s="1221"/>
      <c r="G6" s="1221"/>
      <c r="H6" s="1221"/>
      <c r="I6" s="1221"/>
      <c r="J6" s="1221"/>
      <c r="K6" s="1221"/>
      <c r="L6" s="1221"/>
      <c r="M6" s="1221"/>
      <c r="O6" s="20"/>
      <c r="P6" s="21"/>
      <c r="Q6" s="21"/>
      <c r="R6" s="21"/>
      <c r="S6" s="21"/>
      <c r="T6" s="21"/>
      <c r="U6" s="21"/>
      <c r="V6" s="21"/>
      <c r="W6" s="21"/>
      <c r="X6" s="21"/>
      <c r="Y6" s="21"/>
      <c r="Z6" s="21"/>
      <c r="AA6" s="22"/>
      <c r="AC6" s="628" t="s">
        <v>160</v>
      </c>
      <c r="AD6" s="811">
        <f>AV6</f>
        <v>48.463254759746185</v>
      </c>
      <c r="AE6" s="811">
        <f>AU6</f>
        <v>46.643000000000022</v>
      </c>
      <c r="AF6" s="630"/>
      <c r="AG6" s="115" t="s">
        <v>784</v>
      </c>
      <c r="AI6" s="1044" t="s">
        <v>739</v>
      </c>
      <c r="AJ6" s="1044"/>
      <c r="AK6" s="1044"/>
      <c r="AL6" s="115" t="s">
        <v>783</v>
      </c>
      <c r="AT6" s="425" t="s">
        <v>160</v>
      </c>
      <c r="AU6" s="416">
        <f>+集計･資料!EW32</f>
        <v>46.643000000000022</v>
      </c>
      <c r="AV6" s="415">
        <f>+集計･資料!ES32</f>
        <v>48.463254759746185</v>
      </c>
    </row>
    <row r="7" spans="1:53">
      <c r="B7" s="1221"/>
      <c r="C7" s="1221"/>
      <c r="D7" s="1221"/>
      <c r="E7" s="1221"/>
      <c r="F7" s="1221"/>
      <c r="G7" s="1221"/>
      <c r="H7" s="1221"/>
      <c r="I7" s="1221"/>
      <c r="J7" s="1221"/>
      <c r="K7" s="1221"/>
      <c r="L7" s="1221"/>
      <c r="M7" s="1221"/>
      <c r="O7" s="20"/>
      <c r="P7" s="21"/>
      <c r="Q7" s="21"/>
      <c r="R7" s="21"/>
      <c r="S7" s="21"/>
      <c r="T7" s="21"/>
      <c r="U7" s="21"/>
      <c r="V7" s="21"/>
      <c r="W7" s="21"/>
      <c r="X7" s="21"/>
      <c r="Y7" s="21"/>
      <c r="Z7" s="21"/>
      <c r="AA7" s="22"/>
      <c r="AF7" s="237"/>
      <c r="AG7" s="115" t="str">
        <f>CONCATENATE(AG6,AI6,AJ6,AK6,AL6)</f>
        <v>業種別では、「情報通信業」が他の業種と比較して平均年齢が低く、</v>
      </c>
    </row>
    <row r="8" spans="1:53">
      <c r="B8" s="1221"/>
      <c r="C8" s="1221"/>
      <c r="D8" s="1221"/>
      <c r="E8" s="1221"/>
      <c r="F8" s="1221"/>
      <c r="G8" s="1221"/>
      <c r="H8" s="1221"/>
      <c r="I8" s="1221"/>
      <c r="J8" s="1221"/>
      <c r="K8" s="1221"/>
      <c r="L8" s="1221"/>
      <c r="M8" s="1221"/>
      <c r="O8" s="20"/>
      <c r="P8" s="21"/>
      <c r="Q8" s="21"/>
      <c r="R8" s="21"/>
      <c r="S8" s="21"/>
      <c r="T8" s="21"/>
      <c r="U8" s="21"/>
      <c r="V8" s="21"/>
      <c r="W8" s="21"/>
      <c r="X8" s="21"/>
      <c r="Y8" s="21"/>
      <c r="Z8" s="21"/>
      <c r="AA8" s="22"/>
      <c r="AC8" s="413" t="s">
        <v>306</v>
      </c>
      <c r="AG8" s="115" t="s">
        <v>730</v>
      </c>
    </row>
    <row r="9" spans="1:53">
      <c r="B9" s="1221"/>
      <c r="C9" s="1221"/>
      <c r="D9" s="1221"/>
      <c r="E9" s="1221"/>
      <c r="F9" s="1221"/>
      <c r="G9" s="1221"/>
      <c r="H9" s="1221"/>
      <c r="I9" s="1221"/>
      <c r="J9" s="1221"/>
      <c r="K9" s="1221"/>
      <c r="L9" s="1221"/>
      <c r="M9" s="1221"/>
      <c r="O9" s="20"/>
      <c r="P9" s="21"/>
      <c r="Q9" s="21"/>
      <c r="R9" s="21"/>
      <c r="S9" s="21"/>
      <c r="T9" s="21"/>
      <c r="U9" s="21"/>
      <c r="V9" s="21"/>
      <c r="W9" s="21"/>
      <c r="X9" s="21"/>
      <c r="Y9" s="21"/>
      <c r="Z9" s="21"/>
      <c r="AA9" s="22"/>
      <c r="AG9" s="115" t="s">
        <v>827</v>
      </c>
    </row>
    <row r="10" spans="1:53">
      <c r="B10" s="1221"/>
      <c r="C10" s="1221"/>
      <c r="D10" s="1221"/>
      <c r="E10" s="1221"/>
      <c r="F10" s="1221"/>
      <c r="G10" s="1221"/>
      <c r="H10" s="1221"/>
      <c r="I10" s="1221"/>
      <c r="J10" s="1221"/>
      <c r="K10" s="1221"/>
      <c r="L10" s="1221"/>
      <c r="M10" s="1221"/>
      <c r="O10" s="20"/>
      <c r="P10" s="21"/>
      <c r="Q10" s="21"/>
      <c r="R10" s="21"/>
      <c r="S10" s="21"/>
      <c r="T10" s="21"/>
      <c r="U10" s="21"/>
      <c r="V10" s="21"/>
      <c r="W10" s="21"/>
      <c r="X10" s="21"/>
      <c r="Y10" s="21"/>
      <c r="Z10" s="21"/>
      <c r="AA10" s="22"/>
      <c r="AC10" s="610" t="s">
        <v>645</v>
      </c>
      <c r="AD10" s="1023" t="s">
        <v>650</v>
      </c>
      <c r="AE10" s="1023" t="s">
        <v>651</v>
      </c>
    </row>
    <row r="11" spans="1:53">
      <c r="B11" s="1221"/>
      <c r="C11" s="1221"/>
      <c r="D11" s="1221"/>
      <c r="E11" s="1221"/>
      <c r="F11" s="1221"/>
      <c r="G11" s="1221"/>
      <c r="H11" s="1221"/>
      <c r="I11" s="1221"/>
      <c r="J11" s="1221"/>
      <c r="K11" s="1221"/>
      <c r="L11" s="1221"/>
      <c r="M11" s="1221"/>
      <c r="O11" s="20"/>
      <c r="P11" s="21"/>
      <c r="Q11" s="21"/>
      <c r="R11" s="21"/>
      <c r="S11" s="21"/>
      <c r="T11" s="21"/>
      <c r="U11" s="21"/>
      <c r="V11" s="21"/>
      <c r="W11" s="21"/>
      <c r="X11" s="21"/>
      <c r="Y11" s="21"/>
      <c r="Z11" s="21"/>
      <c r="AA11" s="22"/>
      <c r="AC11" s="784" t="s">
        <v>634</v>
      </c>
      <c r="AD11" s="922">
        <f>+集計･資料!ES30</f>
        <v>46.803244444444431</v>
      </c>
      <c r="AE11" s="922">
        <f>+集計･資料!EW30</f>
        <v>49.417777777777793</v>
      </c>
      <c r="AF11" s="630"/>
      <c r="AG11" s="1039" t="s">
        <v>768</v>
      </c>
      <c r="AH11" s="1038"/>
      <c r="AI11" s="1038"/>
      <c r="AJ11" s="1038"/>
      <c r="AK11" s="1038"/>
      <c r="AL11" s="1038"/>
      <c r="AM11" s="1038"/>
      <c r="AN11" s="1038"/>
      <c r="AO11" s="1038"/>
      <c r="AP11" s="1038"/>
      <c r="AQ11" s="1038"/>
      <c r="AR11" s="1038"/>
    </row>
    <row r="12" spans="1:53">
      <c r="B12" s="1221"/>
      <c r="C12" s="1221"/>
      <c r="D12" s="1221"/>
      <c r="E12" s="1221"/>
      <c r="F12" s="1221"/>
      <c r="G12" s="1221"/>
      <c r="H12" s="1221"/>
      <c r="I12" s="1221"/>
      <c r="J12" s="1221"/>
      <c r="K12" s="1221"/>
      <c r="L12" s="1221"/>
      <c r="M12" s="1221"/>
      <c r="O12" s="20"/>
      <c r="P12" s="21"/>
      <c r="Q12" s="21"/>
      <c r="R12" s="21"/>
      <c r="S12" s="21"/>
      <c r="T12" s="21"/>
      <c r="U12" s="21"/>
      <c r="V12" s="21"/>
      <c r="W12" s="21"/>
      <c r="X12" s="21"/>
      <c r="Y12" s="21"/>
      <c r="Z12" s="21"/>
      <c r="AA12" s="22"/>
      <c r="AC12" s="1002" t="s">
        <v>633</v>
      </c>
      <c r="AD12" s="922">
        <f>+集計･資料!ES28</f>
        <v>47.906976744186061</v>
      </c>
      <c r="AE12" s="922">
        <f>+集計･資料!EW28</f>
        <v>48.225974025974018</v>
      </c>
      <c r="AF12" s="630"/>
      <c r="AG12" s="1232" t="str">
        <f>CONCATENATE("　",AG4,CHAR(10),"　",AG7,AG9)</f>
        <v>　常用従業員の平均年齢は、男性が48.5歳、女性が46.6歳となった
　業種別では、「情報通信業」が他の業種と比較して平均年齢が低く、一方「不動産業」は平均年齢が50歳を超え、高い数値を示した。</v>
      </c>
      <c r="AH12" s="1232"/>
      <c r="AI12" s="1232"/>
      <c r="AJ12" s="1232"/>
      <c r="AK12" s="1232"/>
      <c r="AL12" s="1232"/>
      <c r="AM12" s="1232"/>
      <c r="AN12" s="1232"/>
      <c r="AO12" s="1232"/>
      <c r="AP12" s="1232"/>
      <c r="AQ12" s="1232"/>
      <c r="AR12" s="1232"/>
      <c r="AX12" s="32"/>
      <c r="AY12" s="32"/>
      <c r="AZ12" s="32"/>
      <c r="BA12" s="32"/>
    </row>
    <row r="13" spans="1:53">
      <c r="B13" s="1221"/>
      <c r="C13" s="1221"/>
      <c r="D13" s="1221"/>
      <c r="E13" s="1221"/>
      <c r="F13" s="1221"/>
      <c r="G13" s="1221"/>
      <c r="H13" s="1221"/>
      <c r="I13" s="1221"/>
      <c r="J13" s="1221"/>
      <c r="K13" s="1221"/>
      <c r="L13" s="1221"/>
      <c r="M13" s="1221"/>
      <c r="O13" s="20"/>
      <c r="P13" s="21"/>
      <c r="Q13" s="21"/>
      <c r="R13" s="21"/>
      <c r="S13" s="21"/>
      <c r="T13" s="21"/>
      <c r="U13" s="21"/>
      <c r="V13" s="21"/>
      <c r="W13" s="21"/>
      <c r="X13" s="21"/>
      <c r="Y13" s="21"/>
      <c r="Z13" s="21"/>
      <c r="AA13" s="22"/>
      <c r="AC13" s="1002" t="s">
        <v>623</v>
      </c>
      <c r="AD13" s="922">
        <f>+集計･資料!ES26</f>
        <v>42.316666666666663</v>
      </c>
      <c r="AE13" s="922">
        <f>+集計･資料!EW26</f>
        <v>40.69166666666667</v>
      </c>
      <c r="AF13" s="237"/>
      <c r="AG13" s="1232"/>
      <c r="AH13" s="1232"/>
      <c r="AI13" s="1232"/>
      <c r="AJ13" s="1232"/>
      <c r="AK13" s="1232"/>
      <c r="AL13" s="1232"/>
      <c r="AM13" s="1232"/>
      <c r="AN13" s="1232"/>
      <c r="AO13" s="1232"/>
      <c r="AP13" s="1232"/>
      <c r="AQ13" s="1232"/>
      <c r="AR13" s="1232"/>
      <c r="AX13" s="106"/>
      <c r="AY13" s="32"/>
      <c r="AZ13" s="106"/>
      <c r="BA13" s="106"/>
    </row>
    <row r="14" spans="1:53">
      <c r="B14" s="1221"/>
      <c r="C14" s="1221"/>
      <c r="D14" s="1221"/>
      <c r="E14" s="1221"/>
      <c r="F14" s="1221"/>
      <c r="G14" s="1221"/>
      <c r="H14" s="1221"/>
      <c r="I14" s="1221"/>
      <c r="J14" s="1221"/>
      <c r="K14" s="1221"/>
      <c r="L14" s="1221"/>
      <c r="M14" s="1221"/>
      <c r="O14" s="20"/>
      <c r="P14" s="21"/>
      <c r="Q14" s="21"/>
      <c r="R14" s="21"/>
      <c r="S14" s="21"/>
      <c r="T14" s="21"/>
      <c r="U14" s="21"/>
      <c r="V14" s="21"/>
      <c r="W14" s="21"/>
      <c r="X14" s="21"/>
      <c r="Y14" s="21"/>
      <c r="Z14" s="21"/>
      <c r="AA14" s="22"/>
      <c r="AC14" s="1002" t="s">
        <v>624</v>
      </c>
      <c r="AD14" s="922">
        <f>+集計･資料!ES24</f>
        <v>53.117391304347827</v>
      </c>
      <c r="AE14" s="922">
        <f>+集計･資料!EW24</f>
        <v>48.976470588235294</v>
      </c>
      <c r="AF14" s="237"/>
      <c r="AG14" s="1232"/>
      <c r="AH14" s="1232"/>
      <c r="AI14" s="1232"/>
      <c r="AJ14" s="1232"/>
      <c r="AK14" s="1232"/>
      <c r="AL14" s="1232"/>
      <c r="AM14" s="1232"/>
      <c r="AN14" s="1232"/>
      <c r="AO14" s="1232"/>
      <c r="AP14" s="1232"/>
      <c r="AQ14" s="1232"/>
      <c r="AR14" s="1232"/>
      <c r="AX14" s="106"/>
      <c r="AY14" s="32"/>
      <c r="AZ14" s="106"/>
      <c r="BA14" s="106"/>
    </row>
    <row r="15" spans="1:53">
      <c r="B15" s="1221"/>
      <c r="C15" s="1221"/>
      <c r="D15" s="1221"/>
      <c r="E15" s="1221"/>
      <c r="F15" s="1221"/>
      <c r="G15" s="1221"/>
      <c r="H15" s="1221"/>
      <c r="I15" s="1221"/>
      <c r="J15" s="1221"/>
      <c r="K15" s="1221"/>
      <c r="L15" s="1221"/>
      <c r="M15" s="1221"/>
      <c r="O15" s="20"/>
      <c r="P15" s="21"/>
      <c r="Q15" s="21"/>
      <c r="R15" s="21"/>
      <c r="S15" s="21"/>
      <c r="T15" s="21"/>
      <c r="U15" s="21"/>
      <c r="V15" s="21"/>
      <c r="W15" s="21"/>
      <c r="X15" s="21"/>
      <c r="Y15" s="21"/>
      <c r="Z15" s="21"/>
      <c r="AA15" s="22"/>
      <c r="AC15" s="1002" t="s">
        <v>625</v>
      </c>
      <c r="AD15" s="922">
        <f>+集計･資料!ES22</f>
        <v>49.675471698113213</v>
      </c>
      <c r="AE15" s="922">
        <f>+集計･資料!EW22</f>
        <v>46.25663265306121</v>
      </c>
      <c r="AF15" s="237"/>
      <c r="AG15" s="1232"/>
      <c r="AH15" s="1232"/>
      <c r="AI15" s="1232"/>
      <c r="AJ15" s="1232"/>
      <c r="AK15" s="1232"/>
      <c r="AL15" s="1232"/>
      <c r="AM15" s="1232"/>
      <c r="AN15" s="1232"/>
      <c r="AO15" s="1232"/>
      <c r="AP15" s="1232"/>
      <c r="AQ15" s="1232"/>
      <c r="AR15" s="1232"/>
      <c r="AX15" s="106"/>
      <c r="AY15" s="32"/>
      <c r="AZ15" s="106"/>
      <c r="BA15" s="106"/>
    </row>
    <row r="16" spans="1:53">
      <c r="B16" s="1221"/>
      <c r="C16" s="1221"/>
      <c r="D16" s="1221"/>
      <c r="E16" s="1221"/>
      <c r="F16" s="1221"/>
      <c r="G16" s="1221"/>
      <c r="H16" s="1221"/>
      <c r="I16" s="1221"/>
      <c r="J16" s="1221"/>
      <c r="K16" s="1221"/>
      <c r="L16" s="1221"/>
      <c r="M16" s="1221"/>
      <c r="O16" s="20"/>
      <c r="P16" s="21"/>
      <c r="Q16" s="21"/>
      <c r="R16" s="21"/>
      <c r="S16" s="21"/>
      <c r="T16" s="21"/>
      <c r="U16" s="21"/>
      <c r="V16" s="21"/>
      <c r="W16" s="21"/>
      <c r="X16" s="21"/>
      <c r="Y16" s="21"/>
      <c r="Z16" s="21"/>
      <c r="AA16" s="22"/>
      <c r="AC16" s="1002" t="s">
        <v>626</v>
      </c>
      <c r="AD16" s="922">
        <f>+集計･資料!ES20</f>
        <v>46.556999999999995</v>
      </c>
      <c r="AE16" s="922">
        <f>+集計･資料!EW20</f>
        <v>46.949999999999996</v>
      </c>
      <c r="AF16" s="237"/>
      <c r="AG16" s="1232"/>
      <c r="AH16" s="1232"/>
      <c r="AI16" s="1232"/>
      <c r="AJ16" s="1232"/>
      <c r="AK16" s="1232"/>
      <c r="AL16" s="1232"/>
      <c r="AM16" s="1232"/>
      <c r="AN16" s="1232"/>
      <c r="AO16" s="1232"/>
      <c r="AP16" s="1232"/>
      <c r="AQ16" s="1232"/>
      <c r="AR16" s="1232"/>
      <c r="AX16" s="106"/>
      <c r="AY16" s="32"/>
      <c r="AZ16" s="106"/>
      <c r="BA16" s="106"/>
    </row>
    <row r="17" spans="1:53">
      <c r="B17" s="1221"/>
      <c r="C17" s="1221"/>
      <c r="D17" s="1221"/>
      <c r="E17" s="1221"/>
      <c r="F17" s="1221"/>
      <c r="G17" s="1221"/>
      <c r="H17" s="1221"/>
      <c r="I17" s="1221"/>
      <c r="J17" s="1221"/>
      <c r="K17" s="1221"/>
      <c r="L17" s="1221"/>
      <c r="M17" s="1221"/>
      <c r="O17" s="23"/>
      <c r="P17" s="24"/>
      <c r="Q17" s="24"/>
      <c r="R17" s="24"/>
      <c r="S17" s="24"/>
      <c r="T17" s="24"/>
      <c r="U17" s="24"/>
      <c r="V17" s="24"/>
      <c r="W17" s="24"/>
      <c r="X17" s="24"/>
      <c r="Y17" s="24"/>
      <c r="Z17" s="24"/>
      <c r="AA17" s="25"/>
      <c r="AC17" s="1002" t="s">
        <v>632</v>
      </c>
      <c r="AD17" s="1077">
        <f>+集計･資料!ES18</f>
        <v>59.81666666666667</v>
      </c>
      <c r="AE17" s="1077">
        <f>+集計･資料!EW18</f>
        <v>55.442857142857136</v>
      </c>
      <c r="AF17" s="237"/>
      <c r="AG17" s="1232"/>
      <c r="AH17" s="1232"/>
      <c r="AI17" s="1232"/>
      <c r="AJ17" s="1232"/>
      <c r="AK17" s="1232"/>
      <c r="AL17" s="1232"/>
      <c r="AM17" s="1232"/>
      <c r="AN17" s="1232"/>
      <c r="AO17" s="1232"/>
      <c r="AP17" s="1232"/>
      <c r="AQ17" s="1232"/>
      <c r="AR17" s="1232"/>
      <c r="AX17" s="106"/>
      <c r="AY17" s="32"/>
      <c r="AZ17" s="106"/>
      <c r="BA17" s="106"/>
    </row>
    <row r="18" spans="1:53">
      <c r="AC18" s="1002" t="s">
        <v>627</v>
      </c>
      <c r="AD18" s="922">
        <f>+集計･資料!ES16</f>
        <v>44.127586206896552</v>
      </c>
      <c r="AE18" s="922">
        <f>+集計･資料!EW16</f>
        <v>46.680769230769222</v>
      </c>
      <c r="AF18" s="237"/>
      <c r="AG18" s="1232"/>
      <c r="AH18" s="1232"/>
      <c r="AI18" s="1232"/>
      <c r="AJ18" s="1232"/>
      <c r="AK18" s="1232"/>
      <c r="AL18" s="1232"/>
      <c r="AM18" s="1232"/>
      <c r="AN18" s="1232"/>
      <c r="AO18" s="1232"/>
      <c r="AP18" s="1232"/>
      <c r="AQ18" s="1232"/>
      <c r="AR18" s="1232"/>
      <c r="AX18" s="106"/>
      <c r="AY18" s="32"/>
      <c r="AZ18" s="106"/>
      <c r="BA18" s="106"/>
    </row>
    <row r="19" spans="1:53">
      <c r="AC19" s="1002" t="s">
        <v>628</v>
      </c>
      <c r="AD19" s="922">
        <f>+集計･資料!ES14</f>
        <v>48.381102362204736</v>
      </c>
      <c r="AE19" s="922">
        <f>+集計･資料!EW14</f>
        <v>45.388023952095814</v>
      </c>
      <c r="AF19" s="237"/>
      <c r="AG19" s="1232"/>
      <c r="AH19" s="1232"/>
      <c r="AI19" s="1232"/>
      <c r="AJ19" s="1232"/>
      <c r="AK19" s="1232"/>
      <c r="AL19" s="1232"/>
      <c r="AM19" s="1232"/>
      <c r="AN19" s="1232"/>
      <c r="AO19" s="1232"/>
      <c r="AP19" s="1232"/>
      <c r="AQ19" s="1232"/>
      <c r="AR19" s="1232"/>
      <c r="AX19" s="106"/>
      <c r="AY19" s="32"/>
      <c r="AZ19" s="106"/>
      <c r="BA19" s="106"/>
    </row>
    <row r="20" spans="1:53">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991" t="s">
        <v>629</v>
      </c>
      <c r="AD20" s="922">
        <f>+集計･資料!ES12</f>
        <v>51.116216216216223</v>
      </c>
      <c r="AE20" s="1085">
        <f>+集計･資料!EW12</f>
        <v>42.259999999999991</v>
      </c>
      <c r="AF20" s="237"/>
      <c r="AG20" s="1232"/>
      <c r="AH20" s="1232"/>
      <c r="AI20" s="1232"/>
      <c r="AJ20" s="1232"/>
      <c r="AK20" s="1232"/>
      <c r="AL20" s="1232"/>
      <c r="AM20" s="1232"/>
      <c r="AN20" s="1232"/>
      <c r="AO20" s="1232"/>
      <c r="AP20" s="1232"/>
      <c r="AQ20" s="1232"/>
      <c r="AR20" s="1232"/>
      <c r="AX20" s="106"/>
      <c r="AY20" s="32"/>
      <c r="AZ20" s="106"/>
      <c r="BA20" s="106"/>
    </row>
    <row r="21" spans="1:53">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991" t="s">
        <v>631</v>
      </c>
      <c r="AD21" s="922">
        <f>+集計･資料!ES10</f>
        <v>49.085245901639354</v>
      </c>
      <c r="AE21" s="922">
        <f>+集計･資料!EW10</f>
        <v>44.443650793650804</v>
      </c>
      <c r="AF21" s="237"/>
      <c r="AG21" s="1232"/>
      <c r="AH21" s="1232"/>
      <c r="AI21" s="1232"/>
      <c r="AJ21" s="1232"/>
      <c r="AK21" s="1232"/>
      <c r="AL21" s="1232"/>
      <c r="AM21" s="1232"/>
      <c r="AN21" s="1232"/>
      <c r="AO21" s="1232"/>
      <c r="AP21" s="1232"/>
      <c r="AQ21" s="1232"/>
      <c r="AR21" s="1232"/>
      <c r="AX21" s="106"/>
      <c r="AY21" s="32"/>
      <c r="AZ21" s="106"/>
      <c r="BA21" s="106"/>
    </row>
    <row r="22" spans="1:53">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991" t="s">
        <v>630</v>
      </c>
      <c r="AD22" s="922">
        <f>+集計･資料!ES8</f>
        <v>48.225471698113211</v>
      </c>
      <c r="AE22" s="922">
        <f>+集計･資料!EW8</f>
        <v>45.567010309278359</v>
      </c>
      <c r="AF22" s="237"/>
      <c r="AG22" s="1232"/>
      <c r="AH22" s="1232"/>
      <c r="AI22" s="1232"/>
      <c r="AJ22" s="1232"/>
      <c r="AK22" s="1232"/>
      <c r="AL22" s="1232"/>
      <c r="AM22" s="1232"/>
      <c r="AN22" s="1232"/>
      <c r="AO22" s="1232"/>
      <c r="AP22" s="1232"/>
      <c r="AQ22" s="1232"/>
      <c r="AR22" s="1232"/>
      <c r="AX22" s="106"/>
      <c r="AY22" s="32"/>
      <c r="AZ22" s="106"/>
      <c r="BA22" s="106"/>
    </row>
    <row r="23" spans="1:53">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151</v>
      </c>
      <c r="AD23" s="812" t="e">
        <f>+集計･資料!ES6</f>
        <v>#DIV/0!</v>
      </c>
      <c r="AE23" s="812" t="e">
        <f>+集計･資料!EW6</f>
        <v>#DIV/0!</v>
      </c>
      <c r="AF23" s="237"/>
      <c r="AG23" s="1232"/>
      <c r="AH23" s="1232"/>
      <c r="AI23" s="1232"/>
      <c r="AJ23" s="1232"/>
      <c r="AK23" s="1232"/>
      <c r="AL23" s="1232"/>
      <c r="AM23" s="1232"/>
      <c r="AN23" s="1232"/>
      <c r="AO23" s="1232"/>
      <c r="AP23" s="1232"/>
      <c r="AQ23" s="1232"/>
      <c r="AR23" s="1232"/>
      <c r="AX23" s="106"/>
      <c r="AY23" s="32"/>
      <c r="AZ23" s="106"/>
      <c r="BA23" s="106"/>
    </row>
    <row r="24" spans="1:53">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C24" s="128"/>
      <c r="AD24" s="417"/>
      <c r="AF24" s="237"/>
      <c r="AG24" s="1232"/>
      <c r="AH24" s="1232"/>
      <c r="AI24" s="1232"/>
      <c r="AJ24" s="1232"/>
      <c r="AK24" s="1232"/>
      <c r="AL24" s="1232"/>
      <c r="AM24" s="1232"/>
      <c r="AN24" s="1232"/>
      <c r="AO24" s="1232"/>
      <c r="AP24" s="1232"/>
      <c r="AQ24" s="1232"/>
      <c r="AR24" s="1232"/>
      <c r="AT24" s="128"/>
      <c r="AU24" s="417"/>
      <c r="AW24" s="106"/>
      <c r="AX24" s="106"/>
      <c r="AY24" s="32"/>
      <c r="AZ24" s="106"/>
      <c r="BA24" s="106"/>
    </row>
    <row r="25" spans="1:53">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307</v>
      </c>
      <c r="AF25" s="237"/>
      <c r="AW25" s="106"/>
      <c r="AX25" s="106"/>
      <c r="AY25" s="32"/>
      <c r="AZ25" s="106"/>
      <c r="BA25" s="106"/>
    </row>
    <row r="26" spans="1:53">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237"/>
      <c r="AW26" s="32"/>
      <c r="AX26" s="32"/>
      <c r="AY26" s="32"/>
      <c r="AZ26" s="32"/>
      <c r="BA26" s="32"/>
    </row>
    <row r="27" spans="1:53">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8" t="s">
        <v>646</v>
      </c>
      <c r="AD27" s="628" t="s">
        <v>650</v>
      </c>
      <c r="AE27" s="628" t="s">
        <v>651</v>
      </c>
    </row>
    <row r="28" spans="1:53">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613" t="s">
        <v>436</v>
      </c>
      <c r="AD28" s="922">
        <f>+集計･資料!ES81</f>
        <v>52.504464285714278</v>
      </c>
      <c r="AE28" s="922">
        <f>+集計･資料!EW81</f>
        <v>49.32921348314607</v>
      </c>
    </row>
    <row r="29" spans="1:53">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613" t="s">
        <v>437</v>
      </c>
      <c r="AD29" s="812">
        <f>+集計･資料!ES79</f>
        <v>50.258388059701474</v>
      </c>
      <c r="AE29" s="812">
        <f>+集計･資料!EW79</f>
        <v>50.576517571884978</v>
      </c>
    </row>
    <row r="30" spans="1:53">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613" t="s">
        <v>438</v>
      </c>
      <c r="AD30" s="812">
        <f>+集計･資料!ES77</f>
        <v>47.763092269326677</v>
      </c>
      <c r="AE30" s="812">
        <f>+集計･資料!EW77</f>
        <v>45.977179487179463</v>
      </c>
      <c r="AF30" s="630"/>
    </row>
    <row r="31" spans="1:53">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613" t="s">
        <v>439</v>
      </c>
      <c r="AD31" s="812">
        <f>+集計･資料!ES75</f>
        <v>46.270285714285706</v>
      </c>
      <c r="AE31" s="812">
        <f>+集計･資料!EW75</f>
        <v>43.45809523809524</v>
      </c>
      <c r="AF31" s="630"/>
    </row>
    <row r="32" spans="1:53">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613" t="s">
        <v>440</v>
      </c>
      <c r="AD32" s="812">
        <f>+集計･資料!ES73</f>
        <v>44.928765432098778</v>
      </c>
      <c r="AE32" s="812">
        <f>+集計･資料!EW73</f>
        <v>40.932530120481928</v>
      </c>
      <c r="AF32" s="237"/>
    </row>
    <row r="33" spans="1:48">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613" t="s">
        <v>441</v>
      </c>
      <c r="AD33" s="812">
        <f>+集計･資料!ES71</f>
        <v>44.743478260869558</v>
      </c>
      <c r="AE33" s="812">
        <f>+集計･資料!EW71</f>
        <v>40.897142857142867</v>
      </c>
      <c r="AF33" s="237"/>
    </row>
    <row r="34" spans="1:48">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F34" s="237"/>
    </row>
    <row r="35" spans="1:48">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F35" s="237"/>
    </row>
    <row r="36" spans="1:48">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F36" s="237"/>
      <c r="AG36" s="33"/>
    </row>
    <row r="37" spans="1:48">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F37" s="237"/>
      <c r="AG37" s="33"/>
    </row>
    <row r="38" spans="1:48">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F38" s="237"/>
      <c r="AG38" s="33"/>
    </row>
    <row r="39" spans="1:48">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G39" s="33"/>
    </row>
    <row r="40" spans="1:48">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G40" s="33"/>
    </row>
    <row r="41" spans="1:48">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G41" s="33"/>
    </row>
    <row r="42" spans="1:48">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18"/>
      <c r="AE42" s="418"/>
      <c r="AG42" s="33"/>
      <c r="AU42" s="418"/>
      <c r="AV42" s="418"/>
    </row>
    <row r="43" spans="1:48">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419"/>
      <c r="AE43" s="419"/>
      <c r="AG43" s="33"/>
      <c r="AU43" s="419"/>
      <c r="AV43" s="419"/>
    </row>
    <row r="44" spans="1:48">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D44" s="418"/>
      <c r="AE44" s="418"/>
      <c r="AG44" s="33"/>
      <c r="AU44" s="418"/>
      <c r="AV44" s="418"/>
    </row>
    <row r="45" spans="1:48">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D45" s="419"/>
      <c r="AE45" s="419"/>
      <c r="AG45" s="33"/>
      <c r="AU45" s="419"/>
      <c r="AV45" s="419"/>
    </row>
    <row r="46" spans="1:48">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D46" s="418"/>
      <c r="AE46" s="418"/>
      <c r="AG46" s="33"/>
      <c r="AU46" s="418"/>
      <c r="AV46" s="418"/>
    </row>
    <row r="47" spans="1:48">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D47" s="418"/>
      <c r="AE47" s="418"/>
      <c r="AG47" s="33"/>
      <c r="AU47" s="418"/>
      <c r="AV47" s="418"/>
    </row>
    <row r="48" spans="1:48">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D48" s="418"/>
      <c r="AE48" s="418"/>
      <c r="AG48" s="33"/>
      <c r="AU48" s="418"/>
      <c r="AV48" s="418"/>
    </row>
    <row r="49" spans="1:48">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D49" s="418"/>
      <c r="AE49" s="418"/>
      <c r="AG49" s="33"/>
      <c r="AU49" s="418"/>
      <c r="AV49" s="418"/>
    </row>
    <row r="50" spans="1:48">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D50" s="418"/>
      <c r="AE50" s="418"/>
      <c r="AG50" s="33"/>
      <c r="AU50" s="418"/>
      <c r="AV50" s="418"/>
    </row>
    <row r="51" spans="1:48">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D51" s="418"/>
      <c r="AE51" s="418"/>
      <c r="AG51" s="33"/>
      <c r="AU51" s="418"/>
      <c r="AV51" s="418"/>
    </row>
    <row r="52" spans="1:48">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D52" s="418"/>
      <c r="AE52" s="418"/>
      <c r="AG52" s="33"/>
      <c r="AU52" s="418"/>
      <c r="AV52" s="418"/>
    </row>
    <row r="53" spans="1:48">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D53" s="418"/>
      <c r="AE53" s="418"/>
      <c r="AG53" s="33"/>
      <c r="AU53" s="418"/>
      <c r="AV53" s="418"/>
    </row>
    <row r="54" spans="1:48">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D54" s="418"/>
      <c r="AE54" s="418"/>
      <c r="AG54" s="33"/>
      <c r="AU54" s="418"/>
      <c r="AV54" s="418"/>
    </row>
  </sheetData>
  <mergeCells count="4">
    <mergeCell ref="A1:B1"/>
    <mergeCell ref="V1:AA1"/>
    <mergeCell ref="B5:M17"/>
    <mergeCell ref="AG12:AR24"/>
  </mergeCells>
  <phoneticPr fontId="5"/>
  <conditionalFormatting sqref="AD11:AD22">
    <cfRule type="top10" dxfId="43" priority="3" bottom="1" rank="1"/>
  </conditionalFormatting>
  <conditionalFormatting sqref="AE11:AE22">
    <cfRule type="top10" dxfId="42" priority="1" bottom="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業種リスト!$A$2:$A$14</xm:f>
          </x14:formula1>
          <xm:sqref>AI6:AK6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59999389629810485"/>
  </sheetPr>
  <dimension ref="A1:O40"/>
  <sheetViews>
    <sheetView showGridLines="0" view="pageBreakPreview" zoomScaleNormal="100" workbookViewId="0">
      <selection activeCell="A23" sqref="A23:K23"/>
    </sheetView>
  </sheetViews>
  <sheetFormatPr defaultRowHeight="12"/>
  <cols>
    <col min="1" max="1" width="6.5703125" style="769" customWidth="1"/>
    <col min="2" max="2" width="12.28515625" style="769" customWidth="1"/>
    <col min="3" max="3" width="5.85546875" style="769" customWidth="1"/>
    <col min="4" max="4" width="4.42578125" style="769" customWidth="1"/>
    <col min="5" max="5" width="10" style="769" customWidth="1"/>
    <col min="6" max="6" width="6.7109375" style="769" bestFit="1" customWidth="1"/>
    <col min="7" max="7" width="3.28515625" style="769" customWidth="1"/>
    <col min="8" max="10" width="9.140625" style="769"/>
    <col min="11" max="11" width="14.7109375" style="769" customWidth="1"/>
    <col min="12" max="12" width="6.5703125" style="769" customWidth="1"/>
    <col min="13" max="13" width="2.5703125" style="769" customWidth="1"/>
    <col min="14" max="16384" width="9.140625" style="769"/>
  </cols>
  <sheetData>
    <row r="1" spans="1:12" ht="12.75" customHeight="1">
      <c r="A1" s="1119" t="s">
        <v>367</v>
      </c>
      <c r="B1" s="1119"/>
      <c r="C1" s="1119"/>
      <c r="D1" s="1119"/>
      <c r="E1" s="1119"/>
      <c r="F1" s="1119"/>
      <c r="G1" s="1119"/>
      <c r="H1" s="1119"/>
      <c r="I1" s="1119"/>
      <c r="J1" s="1119"/>
      <c r="K1" s="1119"/>
      <c r="L1" s="706"/>
    </row>
    <row r="2" spans="1:12" ht="12.75" customHeight="1">
      <c r="A2" s="1121"/>
      <c r="B2" s="1121"/>
      <c r="C2" s="1121"/>
      <c r="D2" s="1121"/>
      <c r="E2" s="1121"/>
      <c r="F2" s="1121"/>
      <c r="G2" s="1121"/>
      <c r="H2" s="1121"/>
      <c r="I2" s="1121"/>
      <c r="J2" s="1121"/>
      <c r="K2" s="1121"/>
      <c r="L2" s="770"/>
    </row>
    <row r="3" spans="1:12" ht="12.75" customHeight="1">
      <c r="A3" s="1121" t="s">
        <v>368</v>
      </c>
      <c r="B3" s="1121"/>
      <c r="C3" s="1121"/>
      <c r="D3" s="1121"/>
      <c r="E3" s="1121"/>
      <c r="F3" s="1121"/>
      <c r="G3" s="1121"/>
      <c r="H3" s="1121"/>
      <c r="I3" s="1121"/>
      <c r="J3" s="1121"/>
      <c r="K3" s="1121"/>
      <c r="L3" s="770"/>
    </row>
    <row r="4" spans="1:12" ht="29.25" customHeight="1">
      <c r="A4" s="1122" t="s">
        <v>475</v>
      </c>
      <c r="B4" s="1122"/>
      <c r="C4" s="1122"/>
      <c r="D4" s="1122"/>
      <c r="E4" s="1122"/>
      <c r="F4" s="1122"/>
      <c r="G4" s="1122"/>
      <c r="H4" s="1122"/>
      <c r="I4" s="1122"/>
      <c r="J4" s="1122"/>
      <c r="K4" s="1122"/>
      <c r="L4" s="1122"/>
    </row>
    <row r="5" spans="1:12" ht="12.75" customHeight="1">
      <c r="A5" s="1121"/>
      <c r="B5" s="1121"/>
      <c r="C5" s="1121"/>
      <c r="D5" s="1121"/>
      <c r="E5" s="1121"/>
      <c r="F5" s="1121"/>
      <c r="G5" s="1121"/>
      <c r="H5" s="1121"/>
      <c r="I5" s="1121"/>
      <c r="J5" s="1121"/>
      <c r="K5" s="1121"/>
      <c r="L5" s="770"/>
    </row>
    <row r="6" spans="1:12" ht="12.75" customHeight="1">
      <c r="A6" s="1121" t="s">
        <v>369</v>
      </c>
      <c r="B6" s="1121"/>
      <c r="C6" s="1121"/>
      <c r="D6" s="1121"/>
      <c r="E6" s="1121"/>
      <c r="F6" s="1121"/>
      <c r="G6" s="1121"/>
      <c r="H6" s="1121"/>
      <c r="I6" s="1121"/>
      <c r="J6" s="1121"/>
      <c r="K6" s="1121"/>
      <c r="L6" s="770"/>
    </row>
    <row r="7" spans="1:12" ht="54.75" customHeight="1">
      <c r="A7" s="1123" t="s">
        <v>698</v>
      </c>
      <c r="B7" s="1124"/>
      <c r="C7" s="1124"/>
      <c r="D7" s="1124"/>
      <c r="E7" s="1124"/>
      <c r="F7" s="1124"/>
      <c r="G7" s="1124"/>
      <c r="H7" s="1124"/>
      <c r="I7" s="1124"/>
      <c r="J7" s="1124"/>
      <c r="K7" s="1124"/>
      <c r="L7" s="1124"/>
    </row>
    <row r="8" spans="1:12" ht="12.75" customHeight="1">
      <c r="A8" s="1121"/>
      <c r="B8" s="1121"/>
      <c r="C8" s="1121"/>
      <c r="D8" s="1121"/>
      <c r="E8" s="1121"/>
      <c r="F8" s="1121"/>
      <c r="G8" s="1121"/>
      <c r="H8" s="1121"/>
      <c r="I8" s="1121"/>
      <c r="J8" s="1121"/>
      <c r="K8" s="1121"/>
      <c r="L8" s="770"/>
    </row>
    <row r="9" spans="1:12" ht="12.75" customHeight="1">
      <c r="A9" s="1121" t="s">
        <v>476</v>
      </c>
      <c r="B9" s="1121"/>
      <c r="C9" s="1121"/>
      <c r="D9" s="1121"/>
      <c r="E9" s="1121"/>
      <c r="F9" s="1121"/>
      <c r="G9" s="1121"/>
      <c r="H9" s="1121"/>
      <c r="I9" s="1121"/>
      <c r="J9" s="1121"/>
      <c r="K9" s="1121"/>
      <c r="L9" s="770"/>
    </row>
    <row r="10" spans="1:12" ht="12.75" customHeight="1">
      <c r="A10" s="1120" t="s">
        <v>697</v>
      </c>
      <c r="B10" s="1121"/>
      <c r="C10" s="1121"/>
      <c r="D10" s="1121"/>
      <c r="E10" s="1121"/>
      <c r="F10" s="1121"/>
      <c r="G10" s="1121"/>
      <c r="H10" s="1121"/>
      <c r="I10" s="1121"/>
      <c r="J10" s="1121"/>
      <c r="K10" s="1121"/>
      <c r="L10" s="770"/>
    </row>
    <row r="11" spans="1:12" ht="12.75" customHeight="1">
      <c r="A11" s="1120" t="s">
        <v>696</v>
      </c>
      <c r="B11" s="1121"/>
      <c r="C11" s="1121"/>
      <c r="D11" s="1121"/>
      <c r="E11" s="1121"/>
      <c r="F11" s="1121"/>
      <c r="G11" s="1121"/>
      <c r="H11" s="1121"/>
      <c r="I11" s="1121"/>
      <c r="J11" s="1121"/>
      <c r="K11" s="1121"/>
      <c r="L11" s="770"/>
    </row>
    <row r="12" spans="1:12" ht="12.75" customHeight="1">
      <c r="A12" s="1120" t="s">
        <v>695</v>
      </c>
      <c r="B12" s="1121"/>
      <c r="C12" s="1121"/>
      <c r="D12" s="1121"/>
      <c r="E12" s="1121"/>
      <c r="F12" s="1121"/>
      <c r="G12" s="1121"/>
      <c r="H12" s="1121"/>
      <c r="I12" s="1121"/>
      <c r="J12" s="1121"/>
      <c r="K12" s="1121"/>
      <c r="L12" s="770"/>
    </row>
    <row r="13" spans="1:12" ht="12.75" customHeight="1">
      <c r="A13" s="1121" t="s">
        <v>39</v>
      </c>
      <c r="B13" s="1121"/>
      <c r="C13" s="1121"/>
      <c r="D13" s="1121"/>
      <c r="E13" s="1121"/>
      <c r="F13" s="1121"/>
      <c r="G13" s="1121"/>
      <c r="H13" s="1121"/>
      <c r="I13" s="1121"/>
      <c r="J13" s="1121"/>
      <c r="K13" s="1121"/>
      <c r="L13" s="770"/>
    </row>
    <row r="14" spans="1:12" ht="12.75" customHeight="1">
      <c r="A14" s="1121" t="s">
        <v>477</v>
      </c>
      <c r="B14" s="1121"/>
      <c r="C14" s="1121"/>
      <c r="D14" s="1121"/>
      <c r="E14" s="1121"/>
      <c r="F14" s="1121"/>
      <c r="G14" s="1121"/>
      <c r="H14" s="1121"/>
      <c r="I14" s="1121"/>
      <c r="J14" s="1121"/>
      <c r="K14" s="1121"/>
      <c r="L14" s="770"/>
    </row>
    <row r="15" spans="1:12" ht="12.75" customHeight="1">
      <c r="A15" s="1121" t="s">
        <v>311</v>
      </c>
      <c r="B15" s="1121"/>
      <c r="C15" s="1121"/>
      <c r="D15" s="1121"/>
      <c r="E15" s="1121"/>
      <c r="F15" s="1121"/>
      <c r="G15" s="1121"/>
      <c r="H15" s="1121"/>
      <c r="I15" s="1121"/>
      <c r="J15" s="1121"/>
      <c r="K15" s="1121"/>
      <c r="L15" s="770"/>
    </row>
    <row r="16" spans="1:12" ht="12.75" customHeight="1">
      <c r="A16" s="1121" t="s">
        <v>478</v>
      </c>
      <c r="B16" s="1121"/>
      <c r="C16" s="1121"/>
      <c r="D16" s="1121"/>
      <c r="E16" s="1121"/>
      <c r="F16" s="1121"/>
      <c r="G16" s="1121"/>
      <c r="H16" s="1121"/>
      <c r="I16" s="1121"/>
      <c r="J16" s="1121"/>
      <c r="K16" s="1121"/>
      <c r="L16" s="770"/>
    </row>
    <row r="17" spans="1:15" ht="12.75" customHeight="1">
      <c r="A17" s="1121" t="s">
        <v>479</v>
      </c>
      <c r="B17" s="1121"/>
      <c r="C17" s="1121"/>
      <c r="D17" s="1121"/>
      <c r="E17" s="1121"/>
      <c r="F17" s="1121"/>
      <c r="G17" s="1121"/>
      <c r="H17" s="1121"/>
      <c r="I17" s="1121"/>
      <c r="J17" s="1121"/>
      <c r="K17" s="1121"/>
      <c r="L17" s="770"/>
    </row>
    <row r="18" spans="1:15" ht="12.75" customHeight="1">
      <c r="A18" s="1121" t="s">
        <v>537</v>
      </c>
      <c r="B18" s="1121"/>
      <c r="C18" s="1121"/>
      <c r="D18" s="1121"/>
      <c r="E18" s="1121"/>
      <c r="F18" s="1121"/>
      <c r="G18" s="1121"/>
      <c r="H18" s="1121"/>
      <c r="I18" s="1121"/>
      <c r="J18" s="1121"/>
      <c r="K18" s="1121"/>
      <c r="L18" s="770"/>
    </row>
    <row r="19" spans="1:15" ht="12.75" customHeight="1">
      <c r="A19" s="1120" t="s">
        <v>536</v>
      </c>
      <c r="B19" s="1121"/>
      <c r="C19" s="1121"/>
      <c r="D19" s="1121"/>
      <c r="E19" s="1121"/>
      <c r="F19" s="1121"/>
      <c r="G19" s="1121"/>
      <c r="H19" s="1121"/>
      <c r="I19" s="1121"/>
      <c r="J19" s="1121"/>
      <c r="K19" s="1121"/>
      <c r="L19" s="770"/>
    </row>
    <row r="20" spans="1:15" ht="12.75" customHeight="1">
      <c r="A20" s="1121"/>
      <c r="B20" s="1121"/>
      <c r="C20" s="1121"/>
      <c r="D20" s="1121"/>
      <c r="E20" s="1121"/>
      <c r="F20" s="1121"/>
      <c r="G20" s="1121"/>
      <c r="H20" s="1121"/>
      <c r="I20" s="1121"/>
      <c r="J20" s="1121"/>
      <c r="K20" s="1121"/>
      <c r="L20" s="770"/>
    </row>
    <row r="21" spans="1:15" ht="12.75" customHeight="1">
      <c r="A21" s="1121" t="s">
        <v>370</v>
      </c>
      <c r="B21" s="1121"/>
      <c r="C21" s="1121"/>
      <c r="D21" s="1121"/>
      <c r="E21" s="1121"/>
      <c r="F21" s="1121"/>
      <c r="G21" s="1121"/>
      <c r="H21" s="1121"/>
      <c r="I21" s="1121"/>
      <c r="J21" s="1121"/>
      <c r="K21" s="1121"/>
      <c r="L21" s="770"/>
    </row>
    <row r="22" spans="1:15" ht="12.75" customHeight="1">
      <c r="A22" s="770"/>
      <c r="B22" s="1007" t="s">
        <v>966</v>
      </c>
      <c r="C22" s="1006"/>
      <c r="D22" s="772"/>
      <c r="E22" s="777"/>
      <c r="F22" s="770"/>
      <c r="G22" s="770"/>
      <c r="H22" s="770"/>
      <c r="I22" s="770"/>
      <c r="J22" s="770"/>
      <c r="K22" s="770"/>
      <c r="L22" s="770"/>
    </row>
    <row r="23" spans="1:15" ht="12.75" customHeight="1">
      <c r="A23" s="1121"/>
      <c r="B23" s="1121"/>
      <c r="C23" s="1121"/>
      <c r="D23" s="1121"/>
      <c r="E23" s="1121"/>
      <c r="F23" s="1121"/>
      <c r="G23" s="1121"/>
      <c r="H23" s="1121"/>
      <c r="I23" s="1121"/>
      <c r="J23" s="1121"/>
      <c r="K23" s="1121"/>
      <c r="L23" s="770"/>
    </row>
    <row r="24" spans="1:15" ht="12.75" customHeight="1">
      <c r="A24" s="1121" t="s">
        <v>371</v>
      </c>
      <c r="B24" s="1121"/>
      <c r="C24" s="1121"/>
      <c r="D24" s="1121"/>
      <c r="E24" s="1121"/>
      <c r="F24" s="1121"/>
      <c r="G24" s="1121"/>
      <c r="H24" s="1121"/>
      <c r="I24" s="1121"/>
      <c r="J24" s="1121"/>
      <c r="K24" s="1121"/>
      <c r="L24" s="770"/>
    </row>
    <row r="25" spans="1:15" ht="12.75" customHeight="1">
      <c r="A25" s="1121" t="s">
        <v>372</v>
      </c>
      <c r="B25" s="1121"/>
      <c r="C25" s="1121"/>
      <c r="D25" s="1121"/>
      <c r="E25" s="1121"/>
      <c r="F25" s="1121"/>
      <c r="G25" s="1121"/>
      <c r="H25" s="1121"/>
      <c r="I25" s="1121"/>
      <c r="J25" s="1121"/>
      <c r="K25" s="1121"/>
      <c r="L25" s="770"/>
    </row>
    <row r="26" spans="1:15" ht="12.75" customHeight="1">
      <c r="A26" s="1121"/>
      <c r="B26" s="1121"/>
      <c r="C26" s="1121"/>
      <c r="D26" s="1121"/>
      <c r="E26" s="1121"/>
      <c r="F26" s="1121"/>
      <c r="G26" s="1121"/>
      <c r="H26" s="1121"/>
      <c r="I26" s="1121"/>
      <c r="J26" s="1121"/>
      <c r="K26" s="1121"/>
      <c r="L26" s="770"/>
    </row>
    <row r="27" spans="1:15" ht="12.75" customHeight="1">
      <c r="A27" s="1121" t="s">
        <v>480</v>
      </c>
      <c r="B27" s="1121"/>
      <c r="C27" s="1121"/>
      <c r="D27" s="1121"/>
      <c r="E27" s="1121"/>
      <c r="F27" s="1121"/>
      <c r="G27" s="1121"/>
      <c r="H27" s="1121"/>
      <c r="I27" s="1121"/>
      <c r="J27" s="1121"/>
      <c r="K27" s="1121"/>
      <c r="L27" s="770"/>
    </row>
    <row r="28" spans="1:15" ht="12.75" customHeight="1">
      <c r="A28" s="953" t="str">
        <f>表紙!H24</f>
        <v>R5</v>
      </c>
      <c r="B28" s="770" t="s">
        <v>253</v>
      </c>
      <c r="C28" s="954">
        <v>2500</v>
      </c>
      <c r="D28" s="770" t="s">
        <v>481</v>
      </c>
      <c r="E28" s="770"/>
      <c r="F28" s="770"/>
      <c r="G28" s="770"/>
      <c r="H28" s="953" t="str">
        <f>表紙!H25</f>
        <v>R4</v>
      </c>
      <c r="I28" s="770" t="s">
        <v>253</v>
      </c>
      <c r="J28" s="954">
        <v>2500</v>
      </c>
      <c r="K28" s="770" t="s">
        <v>481</v>
      </c>
      <c r="L28" s="770"/>
      <c r="M28" s="770"/>
      <c r="N28" s="770"/>
      <c r="O28" s="770"/>
    </row>
    <row r="29" spans="1:15" ht="12.75" customHeight="1">
      <c r="A29" s="770"/>
      <c r="B29" s="770" t="s">
        <v>254</v>
      </c>
      <c r="C29" s="972">
        <v>1320</v>
      </c>
      <c r="D29" s="770" t="s">
        <v>481</v>
      </c>
      <c r="E29" s="770"/>
      <c r="F29" s="770"/>
      <c r="G29" s="770"/>
      <c r="H29" s="770"/>
      <c r="I29" s="770" t="s">
        <v>254</v>
      </c>
      <c r="J29" s="972">
        <v>1102</v>
      </c>
      <c r="K29" s="770" t="s">
        <v>481</v>
      </c>
      <c r="L29" s="770"/>
      <c r="M29" s="770"/>
      <c r="N29" s="770"/>
      <c r="O29" s="770"/>
    </row>
    <row r="30" spans="1:15" ht="12.75" customHeight="1">
      <c r="A30" s="778"/>
      <c r="B30" s="671" t="s">
        <v>285</v>
      </c>
      <c r="C30" s="975">
        <v>1278</v>
      </c>
      <c r="D30" s="778" t="s">
        <v>360</v>
      </c>
      <c r="E30" s="778"/>
      <c r="F30" s="973">
        <f>+C30/2500</f>
        <v>0.51119999999999999</v>
      </c>
      <c r="G30" s="778" t="s">
        <v>106</v>
      </c>
      <c r="H30" s="778"/>
      <c r="I30" s="671" t="s">
        <v>285</v>
      </c>
      <c r="J30" s="975">
        <v>1073</v>
      </c>
      <c r="K30" s="778" t="s">
        <v>360</v>
      </c>
      <c r="L30" s="779">
        <f>+J30/2500</f>
        <v>0.42920000000000003</v>
      </c>
      <c r="M30" s="770" t="s">
        <v>482</v>
      </c>
    </row>
    <row r="31" spans="1:15" ht="12.75" customHeight="1">
      <c r="A31" s="1125"/>
      <c r="B31" s="1125"/>
      <c r="C31" s="1125"/>
      <c r="D31" s="1125"/>
      <c r="E31" s="1125"/>
      <c r="F31" s="1125"/>
      <c r="G31" s="1125"/>
      <c r="H31" s="1125"/>
      <c r="I31" s="1125"/>
      <c r="J31" s="1125"/>
      <c r="K31" s="1125"/>
      <c r="L31" s="778"/>
    </row>
    <row r="32" spans="1:15" ht="12.75" customHeight="1">
      <c r="A32" s="1121" t="s">
        <v>373</v>
      </c>
      <c r="B32" s="1121"/>
      <c r="C32" s="1121"/>
      <c r="D32" s="1121"/>
      <c r="E32" s="1121"/>
      <c r="F32" s="1121"/>
      <c r="G32" s="1121"/>
      <c r="H32" s="1121"/>
      <c r="I32" s="1121"/>
      <c r="J32" s="1121"/>
      <c r="K32" s="1121"/>
      <c r="L32" s="770"/>
    </row>
    <row r="33" spans="1:12" ht="12.75" customHeight="1">
      <c r="A33" s="1120" t="s">
        <v>849</v>
      </c>
      <c r="B33" s="1121"/>
      <c r="C33" s="1121"/>
      <c r="D33" s="1121"/>
      <c r="E33" s="1121"/>
      <c r="F33" s="1121"/>
      <c r="G33" s="1121"/>
      <c r="H33" s="1121"/>
      <c r="I33" s="1121"/>
      <c r="J33" s="1121"/>
      <c r="K33" s="1121"/>
      <c r="L33" s="707"/>
    </row>
    <row r="34" spans="1:12" ht="12.75" customHeight="1">
      <c r="A34" s="1126"/>
      <c r="B34" s="1126"/>
      <c r="C34" s="1126"/>
      <c r="D34" s="1126"/>
      <c r="E34" s="1126"/>
      <c r="F34" s="1126"/>
      <c r="G34" s="1126"/>
      <c r="H34" s="1126"/>
      <c r="I34" s="1126"/>
      <c r="J34" s="1126"/>
      <c r="K34" s="1126"/>
      <c r="L34" s="707"/>
    </row>
    <row r="35" spans="1:12">
      <c r="A35" s="769" t="s">
        <v>467</v>
      </c>
    </row>
    <row r="36" spans="1:12" ht="29.25" customHeight="1">
      <c r="A36" s="1122" t="s">
        <v>103</v>
      </c>
      <c r="B36" s="1122"/>
      <c r="C36" s="1122"/>
      <c r="D36" s="1122"/>
      <c r="E36" s="1122"/>
      <c r="F36" s="1122"/>
      <c r="G36" s="1122"/>
      <c r="H36" s="1122"/>
      <c r="I36" s="1122"/>
      <c r="J36" s="1122"/>
      <c r="K36" s="1122"/>
      <c r="L36" s="771"/>
    </row>
    <row r="37" spans="1:12" ht="29.25" customHeight="1">
      <c r="A37" s="1122" t="s">
        <v>104</v>
      </c>
      <c r="B37" s="1122"/>
      <c r="C37" s="1122"/>
      <c r="D37" s="1122"/>
      <c r="E37" s="1122"/>
      <c r="F37" s="1122"/>
      <c r="G37" s="1122"/>
      <c r="H37" s="1122"/>
      <c r="I37" s="1122"/>
      <c r="J37" s="1122"/>
      <c r="K37" s="1122"/>
      <c r="L37" s="771"/>
    </row>
    <row r="38" spans="1:12" ht="36.75" customHeight="1">
      <c r="A38" s="1122" t="s">
        <v>105</v>
      </c>
      <c r="B38" s="1122"/>
      <c r="C38" s="1122"/>
      <c r="D38" s="1122"/>
      <c r="E38" s="1122"/>
      <c r="F38" s="1122"/>
      <c r="G38" s="1122"/>
      <c r="H38" s="1122"/>
      <c r="I38" s="1122"/>
      <c r="J38" s="1122"/>
      <c r="K38" s="1122"/>
      <c r="L38" s="771"/>
    </row>
    <row r="39" spans="1:12">
      <c r="A39" s="1025"/>
      <c r="B39" s="1026"/>
      <c r="C39" s="1026"/>
      <c r="D39" s="1026"/>
      <c r="E39" s="1026"/>
      <c r="F39" s="1026"/>
      <c r="G39" s="1026"/>
      <c r="H39" s="1026"/>
      <c r="I39" s="1026"/>
      <c r="J39" s="1026"/>
      <c r="K39" s="1026"/>
    </row>
    <row r="40" spans="1:12">
      <c r="A40" s="1026"/>
      <c r="B40" s="1026"/>
      <c r="C40" s="1026"/>
      <c r="D40" s="1026"/>
      <c r="E40" s="1026"/>
      <c r="F40" s="1026"/>
      <c r="G40" s="1026"/>
      <c r="H40" s="1026"/>
      <c r="I40" s="1026"/>
      <c r="J40" s="1026"/>
      <c r="K40" s="1026"/>
    </row>
  </sheetData>
  <mergeCells count="33">
    <mergeCell ref="A36:K36"/>
    <mergeCell ref="A38:K38"/>
    <mergeCell ref="A37:K37"/>
    <mergeCell ref="A31:K31"/>
    <mergeCell ref="A32:K32"/>
    <mergeCell ref="A33:K33"/>
    <mergeCell ref="A34:K34"/>
    <mergeCell ref="A27:K27"/>
    <mergeCell ref="A21:K21"/>
    <mergeCell ref="A23:K23"/>
    <mergeCell ref="A24:K24"/>
    <mergeCell ref="A14:K14"/>
    <mergeCell ref="A15:K15"/>
    <mergeCell ref="A16:K16"/>
    <mergeCell ref="A17:K17"/>
    <mergeCell ref="A18:K18"/>
    <mergeCell ref="A20:K20"/>
    <mergeCell ref="A25:K25"/>
    <mergeCell ref="A26:K26"/>
    <mergeCell ref="A19:K19"/>
    <mergeCell ref="A10:K10"/>
    <mergeCell ref="A11:K11"/>
    <mergeCell ref="A12:K12"/>
    <mergeCell ref="A13:K13"/>
    <mergeCell ref="A1:K1"/>
    <mergeCell ref="A2:K2"/>
    <mergeCell ref="A3:K3"/>
    <mergeCell ref="A4:L4"/>
    <mergeCell ref="A9:K9"/>
    <mergeCell ref="A5:K5"/>
    <mergeCell ref="A6:K6"/>
    <mergeCell ref="A8:K8"/>
    <mergeCell ref="A7:L7"/>
  </mergeCells>
  <phoneticPr fontId="3"/>
  <printOptions horizontalCentered="1" verticalCentered="1"/>
  <pageMargins left="0" right="0" top="0" bottom="0" header="0.51181102362204722" footer="0.51181102362204722"/>
  <pageSetup paperSize="9" scale="103"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tabColor theme="9" tint="0.59999389629810485"/>
  </sheetPr>
  <dimension ref="A1:AV54"/>
  <sheetViews>
    <sheetView showGridLines="0" view="pageBreakPreview" topLeftCell="K1" zoomScaleNormal="100" workbookViewId="0">
      <selection activeCell="AG7" sqref="AG7"/>
    </sheetView>
  </sheetViews>
  <sheetFormatPr defaultColWidth="10.28515625" defaultRowHeight="12"/>
  <cols>
    <col min="1" max="27" width="3.5703125" style="16" customWidth="1"/>
    <col min="28" max="28" width="2.7109375" style="16" customWidth="1"/>
    <col min="29" max="29" width="16.28515625" style="413" customWidth="1"/>
    <col min="30" max="30" width="9.140625" style="413" customWidth="1"/>
    <col min="31" max="31" width="9.7109375" style="413" customWidth="1"/>
    <col min="32" max="32" width="8.28515625" style="115" customWidth="1"/>
    <col min="33" max="33" width="7.7109375" style="115" bestFit="1" customWidth="1"/>
    <col min="34" max="34" width="5.42578125" style="115" bestFit="1" customWidth="1"/>
    <col min="35" max="36" width="7.140625" style="115" bestFit="1" customWidth="1"/>
    <col min="37" max="37" width="8.28515625" style="115" bestFit="1" customWidth="1"/>
    <col min="38" max="38" width="5.42578125" style="115" bestFit="1" customWidth="1"/>
    <col min="39" max="44" width="5.42578125" style="115" customWidth="1"/>
    <col min="45" max="45" width="2.7109375" style="16" customWidth="1"/>
    <col min="46" max="46" width="16.28515625" style="413" customWidth="1"/>
    <col min="47" max="47" width="9.140625" style="413" customWidth="1"/>
    <col min="48" max="48" width="9.7109375" style="413" customWidth="1"/>
    <col min="49" max="16384" width="10.28515625" style="16"/>
  </cols>
  <sheetData>
    <row r="1" spans="1:48" ht="21" customHeight="1" thickBot="1">
      <c r="A1" s="1276">
        <v>14</v>
      </c>
      <c r="B1" s="1276"/>
      <c r="C1" s="15" t="s">
        <v>308</v>
      </c>
      <c r="D1" s="15"/>
      <c r="E1" s="15"/>
      <c r="F1" s="15"/>
      <c r="G1" s="15"/>
      <c r="H1" s="15"/>
      <c r="I1" s="15"/>
      <c r="J1" s="15"/>
      <c r="K1" s="15"/>
      <c r="L1" s="15"/>
      <c r="M1" s="15"/>
      <c r="N1" s="15"/>
      <c r="O1" s="15"/>
      <c r="P1" s="15"/>
      <c r="Q1" s="15"/>
      <c r="R1" s="15"/>
      <c r="S1" s="15"/>
      <c r="T1" s="15"/>
      <c r="U1" s="15"/>
      <c r="V1" s="1277" t="s">
        <v>282</v>
      </c>
      <c r="W1" s="1277"/>
      <c r="X1" s="1277"/>
      <c r="Y1" s="1277"/>
      <c r="Z1" s="1277"/>
      <c r="AA1" s="1277"/>
      <c r="AC1" s="413" t="s">
        <v>377</v>
      </c>
      <c r="AT1" s="413" t="s">
        <v>377</v>
      </c>
    </row>
    <row r="3" spans="1:48">
      <c r="AC3" s="413" t="s">
        <v>309</v>
      </c>
      <c r="AG3" s="115" t="s">
        <v>728</v>
      </c>
      <c r="AT3" s="413" t="s">
        <v>309</v>
      </c>
    </row>
    <row r="4" spans="1:48" ht="12.75" thickBot="1">
      <c r="AG4" s="115" t="str">
        <f>CONCATENATE("常用従業員の平均勤続年数は、男性が",TEXT(AD6,"0.0"),"年、女性は",TEXT(AE6,"0.0"),"年となった。")</f>
        <v>常用従業員の平均勤続年数は、男性が12.0年、女性は10.0年となった。</v>
      </c>
    </row>
    <row r="5" spans="1:48" ht="12.75" customHeight="1" thickBot="1">
      <c r="B5" s="1278" t="s">
        <v>888</v>
      </c>
      <c r="C5" s="1278"/>
      <c r="D5" s="1278"/>
      <c r="E5" s="1278"/>
      <c r="F5" s="1278"/>
      <c r="G5" s="1278"/>
      <c r="H5" s="1278"/>
      <c r="I5" s="1278"/>
      <c r="J5" s="1278"/>
      <c r="K5" s="1278"/>
      <c r="L5" s="1278"/>
      <c r="M5" s="1278"/>
      <c r="O5" s="17"/>
      <c r="P5" s="18"/>
      <c r="Q5" s="18"/>
      <c r="R5" s="18"/>
      <c r="S5" s="18"/>
      <c r="T5" s="18"/>
      <c r="U5" s="18"/>
      <c r="V5" s="18"/>
      <c r="W5" s="18"/>
      <c r="X5" s="18"/>
      <c r="Y5" s="18"/>
      <c r="Z5" s="18"/>
      <c r="AA5" s="19"/>
      <c r="AC5" s="628"/>
      <c r="AD5" s="628" t="s">
        <v>650</v>
      </c>
      <c r="AE5" s="628" t="s">
        <v>651</v>
      </c>
      <c r="AF5" s="630"/>
      <c r="AG5" s="115" t="s">
        <v>729</v>
      </c>
      <c r="AI5" s="1044" t="s">
        <v>762</v>
      </c>
      <c r="AJ5" s="1044" t="s">
        <v>763</v>
      </c>
      <c r="AK5" s="1044" t="s">
        <v>764</v>
      </c>
      <c r="AT5" s="424"/>
      <c r="AU5" s="421" t="s">
        <v>651</v>
      </c>
      <c r="AV5" s="423" t="s">
        <v>650</v>
      </c>
    </row>
    <row r="6" spans="1:48" ht="12.75" thickBot="1">
      <c r="B6" s="1278"/>
      <c r="C6" s="1278"/>
      <c r="D6" s="1278"/>
      <c r="E6" s="1278"/>
      <c r="F6" s="1278"/>
      <c r="G6" s="1278"/>
      <c r="H6" s="1278"/>
      <c r="I6" s="1278"/>
      <c r="J6" s="1278"/>
      <c r="K6" s="1278"/>
      <c r="L6" s="1278"/>
      <c r="M6" s="1278"/>
      <c r="O6" s="20"/>
      <c r="P6" s="21"/>
      <c r="Q6" s="21"/>
      <c r="R6" s="21"/>
      <c r="S6" s="21"/>
      <c r="T6" s="21"/>
      <c r="U6" s="21"/>
      <c r="V6" s="21"/>
      <c r="W6" s="21"/>
      <c r="X6" s="21"/>
      <c r="Y6" s="21"/>
      <c r="Z6" s="21"/>
      <c r="AA6" s="22"/>
      <c r="AC6" s="628" t="s">
        <v>160</v>
      </c>
      <c r="AD6" s="813">
        <f>AV6</f>
        <v>12.007287037037033</v>
      </c>
      <c r="AE6" s="813">
        <f>AU6</f>
        <v>10.022355816226778</v>
      </c>
      <c r="AF6" s="630"/>
      <c r="AG6" s="115" t="s">
        <v>971</v>
      </c>
      <c r="AI6" s="1044"/>
      <c r="AJ6" s="1044"/>
      <c r="AK6" s="1044"/>
      <c r="AT6" s="425" t="s">
        <v>160</v>
      </c>
      <c r="AU6" s="427">
        <f>+集計･資料!EX32</f>
        <v>10.022355816226778</v>
      </c>
      <c r="AV6" s="426">
        <f>+集計･資料!ET32</f>
        <v>12.007287037037033</v>
      </c>
    </row>
    <row r="7" spans="1:48">
      <c r="B7" s="1278"/>
      <c r="C7" s="1278"/>
      <c r="D7" s="1278"/>
      <c r="E7" s="1278"/>
      <c r="F7" s="1278"/>
      <c r="G7" s="1278"/>
      <c r="H7" s="1278"/>
      <c r="I7" s="1278"/>
      <c r="J7" s="1278"/>
      <c r="K7" s="1278"/>
      <c r="L7" s="1278"/>
      <c r="M7" s="1278"/>
      <c r="O7" s="20"/>
      <c r="P7" s="21"/>
      <c r="Q7" s="21"/>
      <c r="R7" s="21"/>
      <c r="S7" s="21"/>
      <c r="T7" s="21"/>
      <c r="U7" s="21"/>
      <c r="V7" s="21"/>
      <c r="W7" s="21"/>
      <c r="X7" s="21"/>
      <c r="Y7" s="21"/>
      <c r="Z7" s="21"/>
      <c r="AA7" s="22"/>
      <c r="AF7" s="237"/>
      <c r="AG7" s="115" t="s">
        <v>730</v>
      </c>
    </row>
    <row r="8" spans="1:48">
      <c r="B8" s="1278"/>
      <c r="C8" s="1278"/>
      <c r="D8" s="1278"/>
      <c r="E8" s="1278"/>
      <c r="F8" s="1278"/>
      <c r="G8" s="1278"/>
      <c r="H8" s="1278"/>
      <c r="I8" s="1278"/>
      <c r="J8" s="1278"/>
      <c r="K8" s="1278"/>
      <c r="L8" s="1278"/>
      <c r="M8" s="1278"/>
      <c r="O8" s="20"/>
      <c r="P8" s="21"/>
      <c r="Q8" s="21"/>
      <c r="R8" s="21"/>
      <c r="S8" s="21"/>
      <c r="T8" s="21"/>
      <c r="U8" s="21"/>
      <c r="V8" s="21"/>
      <c r="W8" s="21"/>
      <c r="X8" s="21"/>
      <c r="Y8" s="21"/>
      <c r="Z8" s="21"/>
      <c r="AA8" s="22"/>
      <c r="AC8" s="413" t="s">
        <v>310</v>
      </c>
      <c r="AG8" s="115" t="s">
        <v>838</v>
      </c>
      <c r="AT8" s="419"/>
      <c r="AU8" s="419"/>
      <c r="AV8" s="419"/>
    </row>
    <row r="9" spans="1:48">
      <c r="B9" s="1278"/>
      <c r="C9" s="1278"/>
      <c r="D9" s="1278"/>
      <c r="E9" s="1278"/>
      <c r="F9" s="1278"/>
      <c r="G9" s="1278"/>
      <c r="H9" s="1278"/>
      <c r="I9" s="1278"/>
      <c r="J9" s="1278"/>
      <c r="K9" s="1278"/>
      <c r="L9" s="1278"/>
      <c r="M9" s="1278"/>
      <c r="O9" s="20"/>
      <c r="P9" s="21"/>
      <c r="Q9" s="21"/>
      <c r="R9" s="21"/>
      <c r="S9" s="21"/>
      <c r="T9" s="21"/>
      <c r="U9" s="21"/>
      <c r="V9" s="21"/>
      <c r="W9" s="21"/>
      <c r="X9" s="21"/>
      <c r="Y9" s="21"/>
      <c r="Z9" s="21"/>
      <c r="AA9" s="22"/>
      <c r="AT9" s="419"/>
      <c r="AU9" s="419"/>
      <c r="AV9" s="419"/>
    </row>
    <row r="10" spans="1:48">
      <c r="B10" s="1278"/>
      <c r="C10" s="1278"/>
      <c r="D10" s="1278"/>
      <c r="E10" s="1278"/>
      <c r="F10" s="1278"/>
      <c r="G10" s="1278"/>
      <c r="H10" s="1278"/>
      <c r="I10" s="1278"/>
      <c r="J10" s="1278"/>
      <c r="K10" s="1278"/>
      <c r="L10" s="1278"/>
      <c r="M10" s="1278"/>
      <c r="O10" s="20"/>
      <c r="P10" s="21"/>
      <c r="Q10" s="21"/>
      <c r="R10" s="21"/>
      <c r="S10" s="21"/>
      <c r="T10" s="21"/>
      <c r="U10" s="21"/>
      <c r="V10" s="21"/>
      <c r="W10" s="21"/>
      <c r="X10" s="21"/>
      <c r="Y10" s="21"/>
      <c r="Z10" s="21"/>
      <c r="AA10" s="22"/>
      <c r="AC10" s="1003" t="s">
        <v>645</v>
      </c>
      <c r="AD10" s="628" t="s">
        <v>650</v>
      </c>
      <c r="AE10" s="628" t="s">
        <v>651</v>
      </c>
      <c r="AT10" s="630"/>
      <c r="AU10" s="631"/>
      <c r="AV10" s="631"/>
    </row>
    <row r="11" spans="1:48">
      <c r="B11" s="1278"/>
      <c r="C11" s="1278"/>
      <c r="D11" s="1278"/>
      <c r="E11" s="1278"/>
      <c r="F11" s="1278"/>
      <c r="G11" s="1278"/>
      <c r="H11" s="1278"/>
      <c r="I11" s="1278"/>
      <c r="J11" s="1278"/>
      <c r="K11" s="1278"/>
      <c r="L11" s="1278"/>
      <c r="M11" s="1278"/>
      <c r="O11" s="20"/>
      <c r="P11" s="21"/>
      <c r="Q11" s="21"/>
      <c r="R11" s="21"/>
      <c r="S11" s="21"/>
      <c r="T11" s="21"/>
      <c r="U11" s="21"/>
      <c r="V11" s="21"/>
      <c r="W11" s="21"/>
      <c r="X11" s="21"/>
      <c r="Y11" s="21"/>
      <c r="Z11" s="21"/>
      <c r="AA11" s="22"/>
      <c r="AC11" s="1002" t="s">
        <v>634</v>
      </c>
      <c r="AD11" s="871">
        <f>+集計･資料!ET30</f>
        <v>12.823853211009178</v>
      </c>
      <c r="AE11" s="871">
        <f>+集計･資料!EX30</f>
        <v>12.175988372093025</v>
      </c>
      <c r="AF11" s="630"/>
      <c r="AG11" s="1039" t="s">
        <v>768</v>
      </c>
      <c r="AH11" s="1038"/>
      <c r="AI11" s="1038"/>
      <c r="AJ11" s="1038"/>
      <c r="AK11" s="1038"/>
      <c r="AL11" s="1038"/>
      <c r="AM11" s="1038"/>
      <c r="AN11" s="1038"/>
      <c r="AO11" s="1038"/>
      <c r="AP11" s="1038"/>
      <c r="AQ11" s="1038"/>
      <c r="AR11" s="1038"/>
      <c r="AT11" s="632"/>
      <c r="AU11" s="419"/>
      <c r="AV11" s="419"/>
    </row>
    <row r="12" spans="1:48">
      <c r="B12" s="1278"/>
      <c r="C12" s="1278"/>
      <c r="D12" s="1278"/>
      <c r="E12" s="1278"/>
      <c r="F12" s="1278"/>
      <c r="G12" s="1278"/>
      <c r="H12" s="1278"/>
      <c r="I12" s="1278"/>
      <c r="J12" s="1278"/>
      <c r="K12" s="1278"/>
      <c r="L12" s="1278"/>
      <c r="M12" s="1278"/>
      <c r="O12" s="20"/>
      <c r="P12" s="21"/>
      <c r="Q12" s="21"/>
      <c r="R12" s="21"/>
      <c r="S12" s="21"/>
      <c r="T12" s="21"/>
      <c r="U12" s="21"/>
      <c r="V12" s="21"/>
      <c r="W12" s="21"/>
      <c r="X12" s="21"/>
      <c r="Y12" s="21"/>
      <c r="Z12" s="21"/>
      <c r="AA12" s="22"/>
      <c r="AC12" s="1002" t="s">
        <v>633</v>
      </c>
      <c r="AD12" s="871">
        <f>+集計･資料!ET28</f>
        <v>12.635928143712576</v>
      </c>
      <c r="AE12" s="871">
        <f>+集計･資料!EX28</f>
        <v>10.131972789115647</v>
      </c>
      <c r="AF12" s="630"/>
      <c r="AG12" s="1232" t="str">
        <f>CONCATENATE("　",AG4,CHAR(10),"　",AG6,,CHAR(10),"　",AG8)</f>
        <v>　常用従業員の平均勤続年数は、男性が12.0年、女性は10.0年となった。
　業種別では、「運送業」の女性が他の業種と比較して平均勤続年数が短い傾向となった。また男性は「卸売・小売業」、女性は「不動産業」がほかの業種と比較して平均勤続年数が長い傾向にあった。
　規模別では、概ね規模が小さいほど平均勤続年数が長い傾向にあった。男性は全ての規模において平均勤続年数が10年以上であった。</v>
      </c>
      <c r="AH12" s="1232"/>
      <c r="AI12" s="1232"/>
      <c r="AJ12" s="1232"/>
      <c r="AK12" s="1232"/>
      <c r="AL12" s="1232"/>
      <c r="AM12" s="1232"/>
      <c r="AN12" s="1232"/>
      <c r="AO12" s="1232"/>
      <c r="AP12" s="1232"/>
      <c r="AQ12" s="1232"/>
      <c r="AR12" s="1232"/>
      <c r="AT12" s="633"/>
      <c r="AU12" s="419"/>
      <c r="AV12" s="419"/>
    </row>
    <row r="13" spans="1:48">
      <c r="B13" s="1278"/>
      <c r="C13" s="1278"/>
      <c r="D13" s="1278"/>
      <c r="E13" s="1278"/>
      <c r="F13" s="1278"/>
      <c r="G13" s="1278"/>
      <c r="H13" s="1278"/>
      <c r="I13" s="1278"/>
      <c r="J13" s="1278"/>
      <c r="K13" s="1278"/>
      <c r="L13" s="1278"/>
      <c r="M13" s="1278"/>
      <c r="O13" s="20"/>
      <c r="P13" s="21"/>
      <c r="Q13" s="21"/>
      <c r="R13" s="21"/>
      <c r="S13" s="21"/>
      <c r="T13" s="21"/>
      <c r="U13" s="21"/>
      <c r="V13" s="21"/>
      <c r="W13" s="21"/>
      <c r="X13" s="21"/>
      <c r="Y13" s="21"/>
      <c r="Z13" s="21"/>
      <c r="AA13" s="22"/>
      <c r="AC13" s="1002" t="s">
        <v>623</v>
      </c>
      <c r="AD13" s="871">
        <f>+集計･資料!ET26</f>
        <v>13.149999999999999</v>
      </c>
      <c r="AE13" s="871">
        <f>+集計･資料!EX26</f>
        <v>8.7307692307692299</v>
      </c>
      <c r="AF13" s="237"/>
      <c r="AG13" s="1232"/>
      <c r="AH13" s="1232"/>
      <c r="AI13" s="1232"/>
      <c r="AJ13" s="1232"/>
      <c r="AK13" s="1232"/>
      <c r="AL13" s="1232"/>
      <c r="AM13" s="1232"/>
      <c r="AN13" s="1232"/>
      <c r="AO13" s="1232"/>
      <c r="AP13" s="1232"/>
      <c r="AQ13" s="1232"/>
      <c r="AR13" s="1232"/>
      <c r="AT13" s="633"/>
      <c r="AU13" s="419"/>
      <c r="AV13" s="419"/>
    </row>
    <row r="14" spans="1:48">
      <c r="B14" s="1278"/>
      <c r="C14" s="1278"/>
      <c r="D14" s="1278"/>
      <c r="E14" s="1278"/>
      <c r="F14" s="1278"/>
      <c r="G14" s="1278"/>
      <c r="H14" s="1278"/>
      <c r="I14" s="1278"/>
      <c r="J14" s="1278"/>
      <c r="K14" s="1278"/>
      <c r="L14" s="1278"/>
      <c r="M14" s="1278"/>
      <c r="O14" s="20"/>
      <c r="P14" s="21"/>
      <c r="Q14" s="21"/>
      <c r="R14" s="21"/>
      <c r="S14" s="21"/>
      <c r="T14" s="21"/>
      <c r="U14" s="21"/>
      <c r="V14" s="21"/>
      <c r="W14" s="21"/>
      <c r="X14" s="21"/>
      <c r="Y14" s="21"/>
      <c r="Z14" s="21"/>
      <c r="AA14" s="22"/>
      <c r="AC14" s="1002" t="s">
        <v>624</v>
      </c>
      <c r="AD14" s="1104">
        <f>+集計･資料!ET24</f>
        <v>9.0695652173913057</v>
      </c>
      <c r="AE14" s="871">
        <f>+集計･資料!EX24</f>
        <v>6.8411764705882359</v>
      </c>
      <c r="AF14" s="237"/>
      <c r="AG14" s="1232"/>
      <c r="AH14" s="1232"/>
      <c r="AI14" s="1232"/>
      <c r="AJ14" s="1232"/>
      <c r="AK14" s="1232"/>
      <c r="AL14" s="1232"/>
      <c r="AM14" s="1232"/>
      <c r="AN14" s="1232"/>
      <c r="AO14" s="1232"/>
      <c r="AP14" s="1232"/>
      <c r="AQ14" s="1232"/>
      <c r="AR14" s="1232"/>
      <c r="AT14" s="633"/>
      <c r="AU14" s="419"/>
      <c r="AV14" s="419"/>
    </row>
    <row r="15" spans="1:48">
      <c r="B15" s="1278"/>
      <c r="C15" s="1278"/>
      <c r="D15" s="1278"/>
      <c r="E15" s="1278"/>
      <c r="F15" s="1278"/>
      <c r="G15" s="1278"/>
      <c r="H15" s="1278"/>
      <c r="I15" s="1278"/>
      <c r="J15" s="1278"/>
      <c r="K15" s="1278"/>
      <c r="L15" s="1278"/>
      <c r="M15" s="1278"/>
      <c r="O15" s="20"/>
      <c r="P15" s="21"/>
      <c r="Q15" s="21"/>
      <c r="R15" s="21"/>
      <c r="S15" s="21"/>
      <c r="T15" s="21"/>
      <c r="U15" s="21"/>
      <c r="V15" s="21"/>
      <c r="W15" s="21"/>
      <c r="X15" s="21"/>
      <c r="Y15" s="21"/>
      <c r="Z15" s="21"/>
      <c r="AA15" s="22"/>
      <c r="AC15" s="1002" t="s">
        <v>625</v>
      </c>
      <c r="AD15" s="1104">
        <f>+集計･資料!ET22</f>
        <v>15.015700483091788</v>
      </c>
      <c r="AE15" s="871">
        <f>+集計･資料!EX22</f>
        <v>10.920103092783503</v>
      </c>
      <c r="AF15" s="237"/>
      <c r="AG15" s="1232"/>
      <c r="AH15" s="1232"/>
      <c r="AI15" s="1232"/>
      <c r="AJ15" s="1232"/>
      <c r="AK15" s="1232"/>
      <c r="AL15" s="1232"/>
      <c r="AM15" s="1232"/>
      <c r="AN15" s="1232"/>
      <c r="AO15" s="1232"/>
      <c r="AP15" s="1232"/>
      <c r="AQ15" s="1232"/>
      <c r="AR15" s="1232"/>
      <c r="AT15" s="633"/>
      <c r="AU15" s="419"/>
      <c r="AV15" s="419"/>
    </row>
    <row r="16" spans="1:48">
      <c r="B16" s="1278"/>
      <c r="C16" s="1278"/>
      <c r="D16" s="1278"/>
      <c r="E16" s="1278"/>
      <c r="F16" s="1278"/>
      <c r="G16" s="1278"/>
      <c r="H16" s="1278"/>
      <c r="I16" s="1278"/>
      <c r="J16" s="1278"/>
      <c r="K16" s="1278"/>
      <c r="L16" s="1278"/>
      <c r="M16" s="1278"/>
      <c r="O16" s="20"/>
      <c r="P16" s="21"/>
      <c r="Q16" s="21"/>
      <c r="R16" s="21"/>
      <c r="S16" s="21"/>
      <c r="T16" s="21"/>
      <c r="U16" s="21"/>
      <c r="V16" s="21"/>
      <c r="W16" s="21"/>
      <c r="X16" s="21"/>
      <c r="Y16" s="21"/>
      <c r="Z16" s="21"/>
      <c r="AA16" s="22"/>
      <c r="AC16" s="1002" t="s">
        <v>626</v>
      </c>
      <c r="AD16" s="871">
        <f>+集計･資料!ET20</f>
        <v>11.09</v>
      </c>
      <c r="AE16" s="871">
        <f>+集計･資料!EX20</f>
        <v>9.19</v>
      </c>
      <c r="AF16" s="237"/>
      <c r="AG16" s="1232"/>
      <c r="AH16" s="1232"/>
      <c r="AI16" s="1232"/>
      <c r="AJ16" s="1232"/>
      <c r="AK16" s="1232"/>
      <c r="AL16" s="1232"/>
      <c r="AM16" s="1232"/>
      <c r="AN16" s="1232"/>
      <c r="AO16" s="1232"/>
      <c r="AP16" s="1232"/>
      <c r="AQ16" s="1232"/>
      <c r="AR16" s="1232"/>
      <c r="AT16" s="633"/>
      <c r="AU16" s="419"/>
      <c r="AV16" s="419"/>
    </row>
    <row r="17" spans="1:48">
      <c r="B17" s="1278"/>
      <c r="C17" s="1278"/>
      <c r="D17" s="1278"/>
      <c r="E17" s="1278"/>
      <c r="F17" s="1278"/>
      <c r="G17" s="1278"/>
      <c r="H17" s="1278"/>
      <c r="I17" s="1278"/>
      <c r="J17" s="1278"/>
      <c r="K17" s="1278"/>
      <c r="L17" s="1278"/>
      <c r="M17" s="1278"/>
      <c r="O17" s="23"/>
      <c r="P17" s="24"/>
      <c r="Q17" s="24"/>
      <c r="R17" s="24"/>
      <c r="S17" s="24"/>
      <c r="T17" s="24"/>
      <c r="U17" s="24"/>
      <c r="V17" s="24"/>
      <c r="W17" s="24"/>
      <c r="X17" s="24"/>
      <c r="Y17" s="24"/>
      <c r="Z17" s="24"/>
      <c r="AA17" s="25"/>
      <c r="AC17" s="1002" t="s">
        <v>632</v>
      </c>
      <c r="AD17" s="871">
        <f>+集計･資料!ET18</f>
        <v>12.244444444444445</v>
      </c>
      <c r="AE17" s="1104">
        <f>+集計･資料!EX18</f>
        <v>15.778571428571428</v>
      </c>
      <c r="AF17" s="237"/>
      <c r="AG17" s="1232"/>
      <c r="AH17" s="1232"/>
      <c r="AI17" s="1232"/>
      <c r="AJ17" s="1232"/>
      <c r="AK17" s="1232"/>
      <c r="AL17" s="1232"/>
      <c r="AM17" s="1232"/>
      <c r="AN17" s="1232"/>
      <c r="AO17" s="1232"/>
      <c r="AP17" s="1232"/>
      <c r="AQ17" s="1232"/>
      <c r="AR17" s="1232"/>
      <c r="AT17" s="633"/>
      <c r="AU17" s="419"/>
      <c r="AV17" s="419"/>
    </row>
    <row r="18" spans="1:48">
      <c r="AC18" s="1002" t="s">
        <v>627</v>
      </c>
      <c r="AD18" s="871">
        <f>+集計･資料!ET16</f>
        <v>10.672413793103448</v>
      </c>
      <c r="AE18" s="871">
        <f>+集計･資料!EX16</f>
        <v>11.207692307692307</v>
      </c>
      <c r="AF18" s="237"/>
      <c r="AG18" s="1232"/>
      <c r="AH18" s="1232"/>
      <c r="AI18" s="1232"/>
      <c r="AJ18" s="1232"/>
      <c r="AK18" s="1232"/>
      <c r="AL18" s="1232"/>
      <c r="AM18" s="1232"/>
      <c r="AN18" s="1232"/>
      <c r="AO18" s="1232"/>
      <c r="AP18" s="1232"/>
      <c r="AQ18" s="1232"/>
      <c r="AR18" s="1232"/>
      <c r="AT18" s="633"/>
      <c r="AU18" s="419"/>
      <c r="AV18" s="419"/>
    </row>
    <row r="19" spans="1:48">
      <c r="AC19" s="1002" t="s">
        <v>628</v>
      </c>
      <c r="AD19" s="1104">
        <f>+集計･資料!ET14</f>
        <v>9.4320312499999979</v>
      </c>
      <c r="AE19" s="871">
        <f>+集計･資料!EX14</f>
        <v>8.273214285714289</v>
      </c>
      <c r="AF19" s="237"/>
      <c r="AG19" s="1232"/>
      <c r="AH19" s="1232"/>
      <c r="AI19" s="1232"/>
      <c r="AJ19" s="1232"/>
      <c r="AK19" s="1232"/>
      <c r="AL19" s="1232"/>
      <c r="AM19" s="1232"/>
      <c r="AN19" s="1232"/>
      <c r="AO19" s="1232"/>
      <c r="AP19" s="1232"/>
      <c r="AQ19" s="1232"/>
      <c r="AR19" s="1232"/>
      <c r="AT19" s="633"/>
      <c r="AU19" s="419"/>
      <c r="AV19" s="419"/>
    </row>
    <row r="20" spans="1:48">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1002" t="s">
        <v>629</v>
      </c>
      <c r="AD20" s="871">
        <f>+集計･資料!ET12</f>
        <v>10.667567567567568</v>
      </c>
      <c r="AE20" s="871">
        <f>+集計･資料!EX12</f>
        <v>9.3871794871794858</v>
      </c>
      <c r="AF20" s="237"/>
      <c r="AG20" s="1232"/>
      <c r="AH20" s="1232"/>
      <c r="AI20" s="1232"/>
      <c r="AJ20" s="1232"/>
      <c r="AK20" s="1232"/>
      <c r="AL20" s="1232"/>
      <c r="AM20" s="1232"/>
      <c r="AN20" s="1232"/>
      <c r="AO20" s="1232"/>
      <c r="AP20" s="1232"/>
      <c r="AQ20" s="1232"/>
      <c r="AR20" s="1232"/>
      <c r="AT20" s="633"/>
      <c r="AU20" s="419"/>
      <c r="AV20" s="419"/>
    </row>
    <row r="21" spans="1:48">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84" t="s">
        <v>631</v>
      </c>
      <c r="AD21" s="871">
        <f>+集計･資料!ET10</f>
        <v>10.591596638655464</v>
      </c>
      <c r="AE21" s="871">
        <f>+集計･資料!EX10</f>
        <v>8.85983606557377</v>
      </c>
      <c r="AF21" s="237"/>
      <c r="AG21" s="1232"/>
      <c r="AH21" s="1232"/>
      <c r="AI21" s="1232"/>
      <c r="AJ21" s="1232"/>
      <c r="AK21" s="1232"/>
      <c r="AL21" s="1232"/>
      <c r="AM21" s="1232"/>
      <c r="AN21" s="1232"/>
      <c r="AO21" s="1232"/>
      <c r="AP21" s="1232"/>
      <c r="AQ21" s="1232"/>
      <c r="AR21" s="1232"/>
      <c r="AT21" s="633"/>
      <c r="AU21" s="419"/>
      <c r="AV21" s="419"/>
    </row>
    <row r="22" spans="1:48">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84" t="s">
        <v>630</v>
      </c>
      <c r="AD22" s="1104">
        <f>+集計･資料!ET8</f>
        <v>9.5721153846153868</v>
      </c>
      <c r="AE22" s="871">
        <f>+集計･資料!EX8</f>
        <v>8.6582417582417595</v>
      </c>
      <c r="AF22" s="237"/>
      <c r="AG22" s="1232"/>
      <c r="AH22" s="1232"/>
      <c r="AI22" s="1232"/>
      <c r="AJ22" s="1232"/>
      <c r="AK22" s="1232"/>
      <c r="AL22" s="1232"/>
      <c r="AM22" s="1232"/>
      <c r="AN22" s="1232"/>
      <c r="AO22" s="1232"/>
      <c r="AP22" s="1232"/>
      <c r="AQ22" s="1232"/>
      <c r="AR22" s="1232"/>
      <c r="AT22" s="633"/>
      <c r="AU22" s="419"/>
      <c r="AV22" s="419"/>
    </row>
    <row r="23" spans="1:48">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151</v>
      </c>
      <c r="AD23" s="814" t="e">
        <f>+集計･資料!ET6</f>
        <v>#DIV/0!</v>
      </c>
      <c r="AE23" s="814" t="e">
        <f>+集計･資料!EX6</f>
        <v>#DIV/0!</v>
      </c>
      <c r="AF23" s="237"/>
      <c r="AG23" s="1232"/>
      <c r="AH23" s="1232"/>
      <c r="AI23" s="1232"/>
      <c r="AJ23" s="1232"/>
      <c r="AK23" s="1232"/>
      <c r="AL23" s="1232"/>
      <c r="AM23" s="1232"/>
      <c r="AN23" s="1232"/>
      <c r="AO23" s="1232"/>
      <c r="AP23" s="1232"/>
      <c r="AQ23" s="1232"/>
      <c r="AR23" s="1232"/>
      <c r="AT23" s="633"/>
      <c r="AU23" s="419"/>
      <c r="AV23" s="419"/>
    </row>
    <row r="24" spans="1:48">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428"/>
      <c r="AE24" s="428"/>
      <c r="AF24" s="237"/>
      <c r="AG24" s="1232"/>
      <c r="AH24" s="1232"/>
      <c r="AI24" s="1232"/>
      <c r="AJ24" s="1232"/>
      <c r="AK24" s="1232"/>
      <c r="AL24" s="1232"/>
      <c r="AM24" s="1232"/>
      <c r="AN24" s="1232"/>
      <c r="AO24" s="1232"/>
      <c r="AP24" s="1232"/>
      <c r="AQ24" s="1232"/>
      <c r="AR24" s="1232"/>
      <c r="AU24" s="428"/>
      <c r="AV24" s="428"/>
    </row>
    <row r="25" spans="1:48">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312</v>
      </c>
      <c r="AF25" s="237"/>
      <c r="AT25" s="419"/>
      <c r="AU25" s="419"/>
      <c r="AV25" s="419"/>
    </row>
    <row r="26" spans="1:48">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237"/>
      <c r="AT26" s="419"/>
      <c r="AU26" s="419"/>
      <c r="AV26" s="419"/>
    </row>
    <row r="27" spans="1:48">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8" t="s">
        <v>646</v>
      </c>
      <c r="AD27" s="628" t="s">
        <v>650</v>
      </c>
      <c r="AE27" s="628" t="s">
        <v>651</v>
      </c>
      <c r="AT27" s="631"/>
      <c r="AU27" s="631"/>
      <c r="AV27" s="631"/>
    </row>
    <row r="28" spans="1:48">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613" t="s">
        <v>436</v>
      </c>
      <c r="AD28" s="871">
        <f>+集計･資料!ET81</f>
        <v>12.522935779816514</v>
      </c>
      <c r="AE28" s="871">
        <f>+集計･資料!EX81</f>
        <v>9.9813953488372089</v>
      </c>
      <c r="AT28" s="634"/>
      <c r="AU28" s="419"/>
      <c r="AV28" s="419"/>
    </row>
    <row r="29" spans="1:48">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613" t="s">
        <v>437</v>
      </c>
      <c r="AD29" s="871">
        <f>+集計･資料!ET79</f>
        <v>12.363522012578612</v>
      </c>
      <c r="AE29" s="814">
        <f>+集計･資料!EX79</f>
        <v>11.411010101010103</v>
      </c>
      <c r="AT29" s="634"/>
      <c r="AU29" s="419"/>
      <c r="AV29" s="419"/>
    </row>
    <row r="30" spans="1:48">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613" t="s">
        <v>438</v>
      </c>
      <c r="AD30" s="871">
        <f>+集計･資料!ET77</f>
        <v>11.684296482412062</v>
      </c>
      <c r="AE30" s="992">
        <f>+集計･資料!EX77</f>
        <v>9.8015625000000028</v>
      </c>
      <c r="AF30" s="630"/>
      <c r="AT30" s="634"/>
      <c r="AU30" s="419"/>
      <c r="AV30" s="419"/>
    </row>
    <row r="31" spans="1:48">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613" t="s">
        <v>439</v>
      </c>
      <c r="AD31" s="871">
        <f>+集計･資料!ET75</f>
        <v>11.975428571428573</v>
      </c>
      <c r="AE31" s="992">
        <f>+集計･資料!EX75</f>
        <v>9.2817307692307658</v>
      </c>
      <c r="AF31" s="630"/>
      <c r="AT31" s="634"/>
      <c r="AU31" s="419"/>
      <c r="AV31" s="419"/>
    </row>
    <row r="32" spans="1:48">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613" t="s">
        <v>440</v>
      </c>
      <c r="AD32" s="871">
        <f>+集計･資料!ET73</f>
        <v>11.528395061728391</v>
      </c>
      <c r="AE32" s="992">
        <f>+集計･資料!EX73</f>
        <v>7.9963414634146357</v>
      </c>
      <c r="AF32" s="237"/>
      <c r="AT32" s="634"/>
      <c r="AU32" s="419"/>
      <c r="AV32" s="419"/>
    </row>
    <row r="33" spans="1:48">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613" t="s">
        <v>441</v>
      </c>
      <c r="AD33" s="871">
        <f>+集計･資料!ET71</f>
        <v>12.024637681159414</v>
      </c>
      <c r="AE33" s="992">
        <f>+集計･資料!EX71</f>
        <v>8.8657142857142865</v>
      </c>
      <c r="AF33" s="237"/>
      <c r="AT33" s="634"/>
      <c r="AU33" s="419"/>
      <c r="AV33" s="419"/>
    </row>
    <row r="34" spans="1:48">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D34" s="429"/>
      <c r="AE34" s="429"/>
      <c r="AF34" s="237"/>
      <c r="AT34" s="419"/>
      <c r="AU34" s="429"/>
      <c r="AV34" s="429"/>
    </row>
    <row r="35" spans="1:48">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D35" s="417"/>
      <c r="AE35" s="417"/>
      <c r="AF35" s="237"/>
      <c r="AU35" s="417"/>
      <c r="AV35" s="417"/>
    </row>
    <row r="36" spans="1:48">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429"/>
      <c r="AE36" s="429"/>
      <c r="AF36" s="237"/>
      <c r="AG36" s="33"/>
      <c r="AU36" s="429"/>
      <c r="AV36" s="429"/>
    </row>
    <row r="37" spans="1:48">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417"/>
      <c r="AE37" s="417"/>
      <c r="AF37" s="237"/>
      <c r="AG37" s="33"/>
      <c r="AU37" s="417"/>
      <c r="AV37" s="417"/>
    </row>
    <row r="38" spans="1:48">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417"/>
      <c r="AE38" s="417"/>
      <c r="AF38" s="237"/>
      <c r="AG38" s="33"/>
      <c r="AU38" s="417"/>
      <c r="AV38" s="417"/>
    </row>
    <row r="39" spans="1:48">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417"/>
      <c r="AE39" s="417"/>
      <c r="AG39" s="33"/>
      <c r="AU39" s="417"/>
      <c r="AV39" s="417"/>
    </row>
    <row r="40" spans="1:48">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417"/>
      <c r="AE40" s="417"/>
      <c r="AG40" s="33"/>
      <c r="AU40" s="417"/>
      <c r="AV40" s="417"/>
    </row>
    <row r="41" spans="1:48">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417"/>
      <c r="AE41" s="417"/>
      <c r="AG41" s="33"/>
      <c r="AU41" s="417"/>
      <c r="AV41" s="417"/>
    </row>
    <row r="42" spans="1:48">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G42" s="33"/>
    </row>
    <row r="43" spans="1:48">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G43" s="33"/>
    </row>
    <row r="44" spans="1:48">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G44" s="33"/>
    </row>
    <row r="45" spans="1:48">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G45" s="33"/>
    </row>
    <row r="46" spans="1:48">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G46" s="33"/>
    </row>
    <row r="47" spans="1:48">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G47" s="33"/>
    </row>
    <row r="48" spans="1:48">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G48" s="33"/>
    </row>
    <row r="49" spans="1:33">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G49" s="33"/>
    </row>
    <row r="50" spans="1:33">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G50" s="33"/>
    </row>
    <row r="51" spans="1:33">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G51" s="33"/>
    </row>
    <row r="52" spans="1:33">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G52" s="33"/>
    </row>
    <row r="53" spans="1:33">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G53" s="33"/>
    </row>
    <row r="54" spans="1:33">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G54" s="33"/>
    </row>
  </sheetData>
  <mergeCells count="4">
    <mergeCell ref="A1:B1"/>
    <mergeCell ref="V1:AA1"/>
    <mergeCell ref="B5:M17"/>
    <mergeCell ref="AG12:AR24"/>
  </mergeCells>
  <phoneticPr fontId="5"/>
  <conditionalFormatting sqref="AE11:AE22">
    <cfRule type="top10" dxfId="41" priority="1" bottom="1" rank="3"/>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4"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tabColor theme="9" tint="0.59999389629810485"/>
  </sheetPr>
  <dimension ref="A1:AV54"/>
  <sheetViews>
    <sheetView showGridLines="0" view="pageBreakPreview" zoomScaleNormal="100" workbookViewId="0">
      <selection activeCell="B5" sqref="B5:M17"/>
    </sheetView>
  </sheetViews>
  <sheetFormatPr defaultColWidth="10.28515625" defaultRowHeight="12"/>
  <cols>
    <col min="1" max="27" width="3.5703125" style="16" customWidth="1"/>
    <col min="28" max="28" width="1.85546875" style="16" customWidth="1"/>
    <col min="29" max="29" width="15.85546875" style="16" customWidth="1"/>
    <col min="30" max="30" width="9.7109375" style="16" customWidth="1"/>
    <col min="31" max="31" width="10.42578125" style="16" customWidth="1"/>
    <col min="32" max="32" width="8.28515625" style="115" customWidth="1"/>
    <col min="33" max="33" width="7.7109375" style="115" bestFit="1" customWidth="1"/>
    <col min="34" max="34" width="5.42578125" style="115" bestFit="1" customWidth="1"/>
    <col min="35" max="36" width="7.140625" style="115" bestFit="1" customWidth="1"/>
    <col min="37" max="37" width="8.28515625" style="115" bestFit="1" customWidth="1"/>
    <col min="38" max="38" width="5.42578125" style="115" bestFit="1" customWidth="1"/>
    <col min="39" max="44" width="5.42578125" style="115" customWidth="1"/>
    <col min="45" max="45" width="1.85546875" style="16" customWidth="1"/>
    <col min="46" max="46" width="15.85546875" style="16" customWidth="1"/>
    <col min="47" max="47" width="9.7109375" style="16" customWidth="1"/>
    <col min="48" max="48" width="10.42578125" style="16" customWidth="1"/>
    <col min="49" max="16384" width="10.28515625" style="16"/>
  </cols>
  <sheetData>
    <row r="1" spans="1:48" ht="21" customHeight="1" thickBot="1">
      <c r="A1" s="1276">
        <v>15</v>
      </c>
      <c r="B1" s="1276"/>
      <c r="C1" s="15" t="s">
        <v>605</v>
      </c>
      <c r="D1" s="15"/>
      <c r="E1" s="15"/>
      <c r="F1" s="15"/>
      <c r="G1" s="15"/>
      <c r="H1" s="15"/>
      <c r="I1" s="15"/>
      <c r="J1" s="15"/>
      <c r="K1" s="15"/>
      <c r="L1" s="15"/>
      <c r="M1" s="15"/>
      <c r="N1" s="15"/>
      <c r="O1" s="15"/>
      <c r="P1" s="15"/>
      <c r="Q1" s="15"/>
      <c r="R1" s="15"/>
      <c r="S1" s="15"/>
      <c r="T1" s="15"/>
      <c r="U1" s="15"/>
      <c r="V1" s="1277" t="s">
        <v>282</v>
      </c>
      <c r="W1" s="1277"/>
      <c r="X1" s="1277"/>
      <c r="Y1" s="1277"/>
      <c r="Z1" s="1277"/>
      <c r="AA1" s="1277"/>
      <c r="AC1" s="16" t="s">
        <v>378</v>
      </c>
      <c r="AT1" s="16" t="s">
        <v>378</v>
      </c>
    </row>
    <row r="2" spans="1:48">
      <c r="AB2" s="815"/>
      <c r="AC2" s="815"/>
      <c r="AD2" s="815"/>
      <c r="AE2" s="815"/>
    </row>
    <row r="3" spans="1:48">
      <c r="AB3" s="815"/>
      <c r="AC3" s="413" t="s">
        <v>606</v>
      </c>
      <c r="AD3" s="413"/>
      <c r="AE3" s="413"/>
      <c r="AG3" s="115" t="s">
        <v>728</v>
      </c>
      <c r="AT3" s="413" t="s">
        <v>606</v>
      </c>
      <c r="AU3" s="413"/>
      <c r="AV3" s="413"/>
    </row>
    <row r="4" spans="1:48" ht="12.75" thickBot="1">
      <c r="AB4" s="816"/>
      <c r="AC4" s="413"/>
      <c r="AD4" s="413"/>
      <c r="AE4" s="413"/>
      <c r="AG4" s="115" t="str">
        <f>CONCATENATE("常用従業員の平均給与は男性が",TEXT(AD6,"###,###円"),"、女性が",TEXT(AE6,"###,###円"),"となった。")</f>
        <v>常用従業員の平均給与は男性が334,047円、女性が242,570円となった。</v>
      </c>
      <c r="AT4" s="413"/>
      <c r="AU4" s="413"/>
      <c r="AV4" s="413"/>
    </row>
    <row r="5" spans="1:48" ht="12.75" customHeight="1" thickBot="1">
      <c r="B5" s="1252" t="s">
        <v>934</v>
      </c>
      <c r="C5" s="1253"/>
      <c r="D5" s="1253"/>
      <c r="E5" s="1253"/>
      <c r="F5" s="1253"/>
      <c r="G5" s="1253"/>
      <c r="H5" s="1253"/>
      <c r="I5" s="1253"/>
      <c r="J5" s="1253"/>
      <c r="K5" s="1253"/>
      <c r="L5" s="1253"/>
      <c r="M5" s="1254"/>
      <c r="O5" s="17"/>
      <c r="P5" s="18"/>
      <c r="Q5" s="18"/>
      <c r="R5" s="18"/>
      <c r="S5" s="18"/>
      <c r="T5" s="18"/>
      <c r="U5" s="18"/>
      <c r="V5" s="18"/>
      <c r="W5" s="18"/>
      <c r="X5" s="18"/>
      <c r="Y5" s="18"/>
      <c r="Z5" s="18"/>
      <c r="AA5" s="19"/>
      <c r="AB5" s="816"/>
      <c r="AC5" s="628"/>
      <c r="AD5" s="628" t="s">
        <v>650</v>
      </c>
      <c r="AE5" s="628" t="s">
        <v>651</v>
      </c>
      <c r="AF5" s="630"/>
      <c r="AG5" s="115" t="s">
        <v>729</v>
      </c>
      <c r="AI5" s="1044" t="s">
        <v>762</v>
      </c>
      <c r="AJ5" s="1044" t="s">
        <v>763</v>
      </c>
      <c r="AK5" s="1044" t="s">
        <v>764</v>
      </c>
      <c r="AT5" s="424"/>
      <c r="AU5" s="421" t="s">
        <v>651</v>
      </c>
      <c r="AV5" s="423" t="s">
        <v>650</v>
      </c>
    </row>
    <row r="6" spans="1:48" ht="12.75" thickBot="1">
      <c r="B6" s="1255"/>
      <c r="C6" s="1221"/>
      <c r="D6" s="1221"/>
      <c r="E6" s="1221"/>
      <c r="F6" s="1221"/>
      <c r="G6" s="1221"/>
      <c r="H6" s="1221"/>
      <c r="I6" s="1221"/>
      <c r="J6" s="1221"/>
      <c r="K6" s="1221"/>
      <c r="L6" s="1221"/>
      <c r="M6" s="1256"/>
      <c r="O6" s="20"/>
      <c r="P6" s="21"/>
      <c r="Q6" s="21"/>
      <c r="R6" s="21"/>
      <c r="S6" s="21"/>
      <c r="T6" s="21"/>
      <c r="U6" s="21"/>
      <c r="V6" s="21"/>
      <c r="W6" s="21"/>
      <c r="X6" s="21"/>
      <c r="Y6" s="21"/>
      <c r="Z6" s="21"/>
      <c r="AA6" s="22"/>
      <c r="AB6" s="816"/>
      <c r="AC6" s="628" t="s">
        <v>160</v>
      </c>
      <c r="AD6" s="817">
        <f>AV6</f>
        <v>334047.11340110906</v>
      </c>
      <c r="AE6" s="817">
        <f>AU6</f>
        <v>242569.92884801549</v>
      </c>
      <c r="AF6" s="630"/>
      <c r="AG6" s="115" t="s">
        <v>785</v>
      </c>
      <c r="AI6" s="1044" t="s">
        <v>745</v>
      </c>
      <c r="AJ6" s="1044" t="s">
        <v>736</v>
      </c>
      <c r="AK6" s="1044" t="s">
        <v>742</v>
      </c>
      <c r="AL6" s="115" t="s">
        <v>786</v>
      </c>
      <c r="AT6" s="425" t="s">
        <v>160</v>
      </c>
      <c r="AU6" s="431">
        <f>+集計･資料!EY32</f>
        <v>242569.92884801549</v>
      </c>
      <c r="AV6" s="430">
        <f>+集計･資料!EU32</f>
        <v>334047.11340110906</v>
      </c>
    </row>
    <row r="7" spans="1:48">
      <c r="B7" s="1255"/>
      <c r="C7" s="1221"/>
      <c r="D7" s="1221"/>
      <c r="E7" s="1221"/>
      <c r="F7" s="1221"/>
      <c r="G7" s="1221"/>
      <c r="H7" s="1221"/>
      <c r="I7" s="1221"/>
      <c r="J7" s="1221"/>
      <c r="K7" s="1221"/>
      <c r="L7" s="1221"/>
      <c r="M7" s="1256"/>
      <c r="O7" s="20"/>
      <c r="P7" s="21"/>
      <c r="Q7" s="21"/>
      <c r="R7" s="21"/>
      <c r="S7" s="21"/>
      <c r="T7" s="21"/>
      <c r="U7" s="21"/>
      <c r="V7" s="21"/>
      <c r="W7" s="21"/>
      <c r="X7" s="21"/>
      <c r="Y7" s="21"/>
      <c r="Z7" s="21"/>
      <c r="AA7" s="22"/>
      <c r="AB7" s="816"/>
      <c r="AC7" s="413"/>
      <c r="AD7" s="413"/>
      <c r="AE7" s="413"/>
      <c r="AF7" s="237"/>
      <c r="AG7" s="115" t="s">
        <v>787</v>
      </c>
      <c r="AI7" s="1044" t="s">
        <v>744</v>
      </c>
      <c r="AJ7" s="1044" t="s">
        <v>743</v>
      </c>
      <c r="AK7" s="1044" t="s">
        <v>746</v>
      </c>
      <c r="AL7" s="115" t="s">
        <v>788</v>
      </c>
      <c r="AT7" s="413"/>
      <c r="AU7" s="413"/>
      <c r="AV7" s="413"/>
    </row>
    <row r="8" spans="1:48">
      <c r="B8" s="1255"/>
      <c r="C8" s="1221"/>
      <c r="D8" s="1221"/>
      <c r="E8" s="1221"/>
      <c r="F8" s="1221"/>
      <c r="G8" s="1221"/>
      <c r="H8" s="1221"/>
      <c r="I8" s="1221"/>
      <c r="J8" s="1221"/>
      <c r="K8" s="1221"/>
      <c r="L8" s="1221"/>
      <c r="M8" s="1256"/>
      <c r="O8" s="20"/>
      <c r="P8" s="21"/>
      <c r="Q8" s="21"/>
      <c r="R8" s="21"/>
      <c r="S8" s="21"/>
      <c r="T8" s="21"/>
      <c r="U8" s="21"/>
      <c r="V8" s="21"/>
      <c r="W8" s="21"/>
      <c r="X8" s="21"/>
      <c r="Y8" s="21"/>
      <c r="Z8" s="21"/>
      <c r="AA8" s="22"/>
      <c r="AB8" s="816"/>
      <c r="AC8" s="816"/>
      <c r="AD8" s="413"/>
      <c r="AE8" s="413"/>
      <c r="AG8" s="115" t="str">
        <f>CONCATENATE(AG6,AI6,AJ6,AK6,AL6,AG7,AI7,AJ7,AK7,AL7)</f>
        <v>業種別では、男性は「医療・福祉」「建設業」「金融･保険業」で、女性は「飲食店・宿泊業」「不動産業」「教育・学習支援業」で高い値を示した。</v>
      </c>
      <c r="AT8" s="413" t="s">
        <v>607</v>
      </c>
      <c r="AU8" s="419"/>
      <c r="AV8" s="419"/>
    </row>
    <row r="9" spans="1:48">
      <c r="B9" s="1255"/>
      <c r="C9" s="1221"/>
      <c r="D9" s="1221"/>
      <c r="E9" s="1221"/>
      <c r="F9" s="1221"/>
      <c r="G9" s="1221"/>
      <c r="H9" s="1221"/>
      <c r="I9" s="1221"/>
      <c r="J9" s="1221"/>
      <c r="K9" s="1221"/>
      <c r="L9" s="1221"/>
      <c r="M9" s="1256"/>
      <c r="O9" s="20"/>
      <c r="P9" s="21"/>
      <c r="Q9" s="21"/>
      <c r="R9" s="21"/>
      <c r="S9" s="21"/>
      <c r="T9" s="21"/>
      <c r="U9" s="21"/>
      <c r="V9" s="21"/>
      <c r="W9" s="21"/>
      <c r="X9" s="21"/>
      <c r="Y9" s="21"/>
      <c r="Z9" s="21"/>
      <c r="AA9" s="22"/>
      <c r="AB9" s="816"/>
      <c r="AC9" s="413"/>
      <c r="AD9" s="413"/>
      <c r="AE9" s="413"/>
      <c r="AG9" s="115" t="s">
        <v>730</v>
      </c>
      <c r="AI9" s="1044" t="s">
        <v>762</v>
      </c>
      <c r="AJ9" s="1044" t="s">
        <v>763</v>
      </c>
      <c r="AK9" s="1044" t="s">
        <v>764</v>
      </c>
      <c r="AT9" s="419"/>
      <c r="AU9" s="419"/>
      <c r="AV9" s="419"/>
    </row>
    <row r="10" spans="1:48">
      <c r="B10" s="1255"/>
      <c r="C10" s="1221"/>
      <c r="D10" s="1221"/>
      <c r="E10" s="1221"/>
      <c r="F10" s="1221"/>
      <c r="G10" s="1221"/>
      <c r="H10" s="1221"/>
      <c r="I10" s="1221"/>
      <c r="J10" s="1221"/>
      <c r="K10" s="1221"/>
      <c r="L10" s="1221"/>
      <c r="M10" s="1256"/>
      <c r="O10" s="20"/>
      <c r="P10" s="21"/>
      <c r="Q10" s="21"/>
      <c r="R10" s="21"/>
      <c r="S10" s="21"/>
      <c r="T10" s="21"/>
      <c r="U10" s="21"/>
      <c r="V10" s="21"/>
      <c r="W10" s="21"/>
      <c r="X10" s="21"/>
      <c r="Y10" s="21"/>
      <c r="Z10" s="21"/>
      <c r="AA10" s="22"/>
      <c r="AB10" s="816"/>
      <c r="AC10" s="610" t="s">
        <v>645</v>
      </c>
      <c r="AD10" s="628" t="s">
        <v>650</v>
      </c>
      <c r="AE10" s="628" t="s">
        <v>651</v>
      </c>
      <c r="AG10" s="115" t="s">
        <v>795</v>
      </c>
      <c r="AI10" s="1044" t="s">
        <v>789</v>
      </c>
      <c r="AJ10" s="1044" t="s">
        <v>792</v>
      </c>
      <c r="AK10" s="1044" t="s">
        <v>794</v>
      </c>
      <c r="AL10" s="115" t="s">
        <v>932</v>
      </c>
      <c r="AS10" s="650"/>
      <c r="AT10" s="610" t="s">
        <v>645</v>
      </c>
      <c r="AU10" s="628" t="s">
        <v>651</v>
      </c>
      <c r="AV10" s="628" t="s">
        <v>650</v>
      </c>
    </row>
    <row r="11" spans="1:48">
      <c r="B11" s="1255"/>
      <c r="C11" s="1221"/>
      <c r="D11" s="1221"/>
      <c r="E11" s="1221"/>
      <c r="F11" s="1221"/>
      <c r="G11" s="1221"/>
      <c r="H11" s="1221"/>
      <c r="I11" s="1221"/>
      <c r="J11" s="1221"/>
      <c r="K11" s="1221"/>
      <c r="L11" s="1221"/>
      <c r="M11" s="1256"/>
      <c r="O11" s="20"/>
      <c r="P11" s="21"/>
      <c r="Q11" s="21"/>
      <c r="R11" s="21"/>
      <c r="S11" s="21"/>
      <c r="T11" s="21"/>
      <c r="U11" s="21"/>
      <c r="V11" s="21"/>
      <c r="W11" s="21"/>
      <c r="X11" s="21"/>
      <c r="Y11" s="21"/>
      <c r="Z11" s="21"/>
      <c r="AA11" s="22"/>
      <c r="AB11" s="816"/>
      <c r="AC11" s="784" t="s">
        <v>634</v>
      </c>
      <c r="AD11" s="818">
        <f>+集計･資料!EU30</f>
        <v>374298.68161434977</v>
      </c>
      <c r="AE11" s="818">
        <f>+集計･資料!EY30</f>
        <v>247502.54101123594</v>
      </c>
      <c r="AF11" s="630"/>
      <c r="AG11" s="115" t="s">
        <v>787</v>
      </c>
      <c r="AH11" s="1038"/>
      <c r="AI11" s="1044"/>
      <c r="AJ11" s="1044"/>
      <c r="AK11" s="1044"/>
      <c r="AL11" s="1039" t="s">
        <v>933</v>
      </c>
      <c r="AM11" s="1038"/>
      <c r="AN11" s="1038"/>
      <c r="AO11" s="1038"/>
      <c r="AP11" s="1038"/>
      <c r="AQ11" s="1038"/>
      <c r="AR11" s="1038"/>
      <c r="AS11" s="443"/>
      <c r="AT11" s="611" t="s">
        <v>151</v>
      </c>
      <c r="AU11" s="440" t="e">
        <f>+集計･資料!EY6</f>
        <v>#DIV/0!</v>
      </c>
      <c r="AV11" s="440" t="e">
        <f>+集計･資料!EU6</f>
        <v>#DIV/0!</v>
      </c>
    </row>
    <row r="12" spans="1:48" ht="12" customHeight="1">
      <c r="B12" s="1255"/>
      <c r="C12" s="1221"/>
      <c r="D12" s="1221"/>
      <c r="E12" s="1221"/>
      <c r="F12" s="1221"/>
      <c r="G12" s="1221"/>
      <c r="H12" s="1221"/>
      <c r="I12" s="1221"/>
      <c r="J12" s="1221"/>
      <c r="K12" s="1221"/>
      <c r="L12" s="1221"/>
      <c r="M12" s="1256"/>
      <c r="O12" s="20"/>
      <c r="P12" s="21"/>
      <c r="Q12" s="21"/>
      <c r="R12" s="21"/>
      <c r="S12" s="21"/>
      <c r="T12" s="21"/>
      <c r="U12" s="21"/>
      <c r="V12" s="21"/>
      <c r="W12" s="21"/>
      <c r="X12" s="21"/>
      <c r="Y12" s="21"/>
      <c r="Z12" s="21"/>
      <c r="AA12" s="22"/>
      <c r="AB12" s="816"/>
      <c r="AC12" s="784" t="s">
        <v>633</v>
      </c>
      <c r="AD12" s="818">
        <f>+集計･資料!EU28</f>
        <v>295491.5269461078</v>
      </c>
      <c r="AE12" s="818">
        <f>+集計･資料!EY28</f>
        <v>225462.90199999997</v>
      </c>
      <c r="AF12" s="630"/>
      <c r="AG12" s="115" t="str">
        <f>CONCATENATE(AG10,AI10,AJ10,AK10,AL10,AG11,AI11,AJ11,AK11,AL11)</f>
        <v>規模別では、男性は「1～4人」「30～49人」「100人以上」の事業所を除き330,000円を超え、女性は概ね220,000円台～250,000円台となった。</v>
      </c>
      <c r="AS12" s="443"/>
      <c r="AT12" s="612" t="s">
        <v>630</v>
      </c>
      <c r="AU12" s="440">
        <f>+集計･資料!EY8</f>
        <v>241950.0105263158</v>
      </c>
      <c r="AV12" s="440">
        <f>+集計･資料!EU8</f>
        <v>297154.95238095237</v>
      </c>
    </row>
    <row r="13" spans="1:48">
      <c r="B13" s="1255"/>
      <c r="C13" s="1221"/>
      <c r="D13" s="1221"/>
      <c r="E13" s="1221"/>
      <c r="F13" s="1221"/>
      <c r="G13" s="1221"/>
      <c r="H13" s="1221"/>
      <c r="I13" s="1221"/>
      <c r="J13" s="1221"/>
      <c r="K13" s="1221"/>
      <c r="L13" s="1221"/>
      <c r="M13" s="1256"/>
      <c r="O13" s="20"/>
      <c r="P13" s="21"/>
      <c r="Q13" s="21"/>
      <c r="R13" s="21"/>
      <c r="S13" s="21"/>
      <c r="T13" s="21"/>
      <c r="U13" s="21"/>
      <c r="V13" s="21"/>
      <c r="W13" s="21"/>
      <c r="X13" s="21"/>
      <c r="Y13" s="21"/>
      <c r="Z13" s="21"/>
      <c r="AA13" s="22"/>
      <c r="AB13" s="816"/>
      <c r="AC13" s="784" t="s">
        <v>623</v>
      </c>
      <c r="AD13" s="818">
        <f>+集計･資料!EU26</f>
        <v>302305.16666666669</v>
      </c>
      <c r="AE13" s="818">
        <f>+集計･資料!EY26</f>
        <v>245027</v>
      </c>
      <c r="AF13" s="237"/>
      <c r="AS13" s="443"/>
      <c r="AT13" s="612" t="s">
        <v>631</v>
      </c>
      <c r="AU13" s="440">
        <f>+集計･資料!EY10</f>
        <v>250221.37903225806</v>
      </c>
      <c r="AV13" s="440">
        <f>+集計･資料!EU10</f>
        <v>316080.58571428573</v>
      </c>
    </row>
    <row r="14" spans="1:48">
      <c r="B14" s="1255"/>
      <c r="C14" s="1221"/>
      <c r="D14" s="1221"/>
      <c r="E14" s="1221"/>
      <c r="F14" s="1221"/>
      <c r="G14" s="1221"/>
      <c r="H14" s="1221"/>
      <c r="I14" s="1221"/>
      <c r="J14" s="1221"/>
      <c r="K14" s="1221"/>
      <c r="L14" s="1221"/>
      <c r="M14" s="1256"/>
      <c r="O14" s="20"/>
      <c r="P14" s="21"/>
      <c r="Q14" s="21"/>
      <c r="R14" s="21"/>
      <c r="S14" s="21"/>
      <c r="T14" s="21"/>
      <c r="U14" s="21"/>
      <c r="V14" s="21"/>
      <c r="W14" s="21"/>
      <c r="X14" s="21"/>
      <c r="Y14" s="21"/>
      <c r="Z14" s="21"/>
      <c r="AA14" s="22"/>
      <c r="AB14" s="816"/>
      <c r="AC14" s="784" t="s">
        <v>624</v>
      </c>
      <c r="AD14" s="818">
        <f>+集計･資料!EU24</f>
        <v>277823.86363636365</v>
      </c>
      <c r="AE14" s="818">
        <f>+集計･資料!EY24</f>
        <v>220900.4375</v>
      </c>
      <c r="AF14" s="237"/>
      <c r="AG14" s="1039" t="s">
        <v>768</v>
      </c>
      <c r="AS14" s="443"/>
      <c r="AT14" s="612" t="s">
        <v>629</v>
      </c>
      <c r="AU14" s="440">
        <f>+集計･資料!EY12</f>
        <v>258743.92499999999</v>
      </c>
      <c r="AV14" s="440">
        <f>+集計･資料!EU12</f>
        <v>318768.7297297297</v>
      </c>
    </row>
    <row r="15" spans="1:48">
      <c r="B15" s="1255"/>
      <c r="C15" s="1221"/>
      <c r="D15" s="1221"/>
      <c r="E15" s="1221"/>
      <c r="F15" s="1221"/>
      <c r="G15" s="1221"/>
      <c r="H15" s="1221"/>
      <c r="I15" s="1221"/>
      <c r="J15" s="1221"/>
      <c r="K15" s="1221"/>
      <c r="L15" s="1221"/>
      <c r="M15" s="1256"/>
      <c r="O15" s="20"/>
      <c r="P15" s="21"/>
      <c r="Q15" s="21"/>
      <c r="R15" s="21"/>
      <c r="S15" s="21"/>
      <c r="T15" s="21"/>
      <c r="U15" s="21"/>
      <c r="V15" s="21"/>
      <c r="W15" s="21"/>
      <c r="X15" s="21"/>
      <c r="Y15" s="21"/>
      <c r="Z15" s="21"/>
      <c r="AA15" s="22"/>
      <c r="AB15" s="816"/>
      <c r="AC15" s="784" t="s">
        <v>625</v>
      </c>
      <c r="AD15" s="818">
        <f>+集計･資料!EU22</f>
        <v>332916.26442307694</v>
      </c>
      <c r="AE15" s="818">
        <f>+集計･資料!EY22</f>
        <v>226384.39790575916</v>
      </c>
      <c r="AF15" s="237"/>
      <c r="AG15" s="1252" t="str">
        <f>CONCATENATE("　",AG4,CHAR(10),"　",AG8,CHAR(10),"　",AG12)</f>
        <v>　常用従業員の平均給与は男性が334,047円、女性が242,570円となった。
　業種別では、男性は「医療・福祉」「建設業」「金融･保険業」で、女性は「飲食店・宿泊業」「不動産業」「教育・学習支援業」で高い値を示した。
　規模別では、男性は「1～4人」「30～49人」「100人以上」の事業所を除き330,000円を超え、女性は概ね220,000円台～250,000円台となった。</v>
      </c>
      <c r="AH15" s="1253"/>
      <c r="AI15" s="1253"/>
      <c r="AJ15" s="1253"/>
      <c r="AK15" s="1253"/>
      <c r="AL15" s="1253"/>
      <c r="AM15" s="1253"/>
      <c r="AN15" s="1253"/>
      <c r="AO15" s="1253"/>
      <c r="AP15" s="1253"/>
      <c r="AQ15" s="1253"/>
      <c r="AR15" s="1254"/>
      <c r="AS15" s="443"/>
      <c r="AT15" s="612" t="s">
        <v>628</v>
      </c>
      <c r="AU15" s="440">
        <f>+集計･資料!EY14</f>
        <v>257187.95773809523</v>
      </c>
      <c r="AV15" s="440">
        <f>+集計･資料!EU14</f>
        <v>393928.32258064515</v>
      </c>
    </row>
    <row r="16" spans="1:48">
      <c r="B16" s="1255"/>
      <c r="C16" s="1221"/>
      <c r="D16" s="1221"/>
      <c r="E16" s="1221"/>
      <c r="F16" s="1221"/>
      <c r="G16" s="1221"/>
      <c r="H16" s="1221"/>
      <c r="I16" s="1221"/>
      <c r="J16" s="1221"/>
      <c r="K16" s="1221"/>
      <c r="L16" s="1221"/>
      <c r="M16" s="1256"/>
      <c r="O16" s="20"/>
      <c r="P16" s="21"/>
      <c r="Q16" s="21"/>
      <c r="R16" s="21"/>
      <c r="S16" s="21"/>
      <c r="T16" s="21"/>
      <c r="U16" s="21"/>
      <c r="V16" s="21"/>
      <c r="W16" s="21"/>
      <c r="X16" s="21"/>
      <c r="Y16" s="21"/>
      <c r="Z16" s="21"/>
      <c r="AA16" s="22"/>
      <c r="AB16" s="816"/>
      <c r="AC16" s="784" t="s">
        <v>626</v>
      </c>
      <c r="AD16" s="818">
        <f>+集計･資料!EU20</f>
        <v>354505.68421052629</v>
      </c>
      <c r="AE16" s="818">
        <f>+集計･資料!EY20</f>
        <v>223104.85</v>
      </c>
      <c r="AF16" s="237"/>
      <c r="AG16" s="1255"/>
      <c r="AH16" s="1221"/>
      <c r="AI16" s="1221"/>
      <c r="AJ16" s="1221"/>
      <c r="AK16" s="1221"/>
      <c r="AL16" s="1221"/>
      <c r="AM16" s="1221"/>
      <c r="AN16" s="1221"/>
      <c r="AO16" s="1221"/>
      <c r="AP16" s="1221"/>
      <c r="AQ16" s="1221"/>
      <c r="AR16" s="1256"/>
      <c r="AS16" s="443"/>
      <c r="AT16" s="612" t="s">
        <v>627</v>
      </c>
      <c r="AU16" s="440">
        <f>+集計･資料!EY16</f>
        <v>283083.88</v>
      </c>
      <c r="AV16" s="440">
        <f>+集計･資料!EU16</f>
        <v>271142.1724137931</v>
      </c>
    </row>
    <row r="17" spans="1:48">
      <c r="B17" s="1257"/>
      <c r="C17" s="1258"/>
      <c r="D17" s="1258"/>
      <c r="E17" s="1258"/>
      <c r="F17" s="1258"/>
      <c r="G17" s="1258"/>
      <c r="H17" s="1258"/>
      <c r="I17" s="1258"/>
      <c r="J17" s="1258"/>
      <c r="K17" s="1258"/>
      <c r="L17" s="1258"/>
      <c r="M17" s="1259"/>
      <c r="O17" s="23"/>
      <c r="P17" s="24"/>
      <c r="Q17" s="24"/>
      <c r="R17" s="24"/>
      <c r="S17" s="24"/>
      <c r="T17" s="24"/>
      <c r="U17" s="24"/>
      <c r="V17" s="24"/>
      <c r="W17" s="24"/>
      <c r="X17" s="24"/>
      <c r="Y17" s="24"/>
      <c r="Z17" s="24"/>
      <c r="AA17" s="25"/>
      <c r="AB17" s="816"/>
      <c r="AC17" s="784" t="s">
        <v>632</v>
      </c>
      <c r="AD17" s="818">
        <f>+集計･資料!EU18</f>
        <v>328339.4117647059</v>
      </c>
      <c r="AE17" s="818">
        <f>+集計･資料!EY18</f>
        <v>279341.61538461538</v>
      </c>
      <c r="AF17" s="237"/>
      <c r="AG17" s="1255"/>
      <c r="AH17" s="1221"/>
      <c r="AI17" s="1221"/>
      <c r="AJ17" s="1221"/>
      <c r="AK17" s="1221"/>
      <c r="AL17" s="1221"/>
      <c r="AM17" s="1221"/>
      <c r="AN17" s="1221"/>
      <c r="AO17" s="1221"/>
      <c r="AP17" s="1221"/>
      <c r="AQ17" s="1221"/>
      <c r="AR17" s="1256"/>
      <c r="AS17" s="443"/>
      <c r="AT17" s="612" t="s">
        <v>632</v>
      </c>
      <c r="AU17" s="440">
        <f>+集計･資料!EY18</f>
        <v>279341.61538461538</v>
      </c>
      <c r="AV17" s="440">
        <f>+集計･資料!EU18</f>
        <v>328339.4117647059</v>
      </c>
    </row>
    <row r="18" spans="1:48">
      <c r="AB18" s="816"/>
      <c r="AC18" s="784" t="s">
        <v>627</v>
      </c>
      <c r="AD18" s="818">
        <f>+集計･資料!EU16</f>
        <v>271142.1724137931</v>
      </c>
      <c r="AE18" s="818">
        <f>+集計･資料!EY16</f>
        <v>283083.88</v>
      </c>
      <c r="AF18" s="237"/>
      <c r="AG18" s="1255"/>
      <c r="AH18" s="1221"/>
      <c r="AI18" s="1221"/>
      <c r="AJ18" s="1221"/>
      <c r="AK18" s="1221"/>
      <c r="AL18" s="1221"/>
      <c r="AM18" s="1221"/>
      <c r="AN18" s="1221"/>
      <c r="AO18" s="1221"/>
      <c r="AP18" s="1221"/>
      <c r="AQ18" s="1221"/>
      <c r="AR18" s="1256"/>
      <c r="AS18" s="443"/>
      <c r="AT18" s="612" t="s">
        <v>626</v>
      </c>
      <c r="AU18" s="440">
        <f>+集計･資料!EY20</f>
        <v>223104.85</v>
      </c>
      <c r="AV18" s="440">
        <f>+集計･資料!EU20</f>
        <v>354505.68421052629</v>
      </c>
    </row>
    <row r="19" spans="1:48">
      <c r="AB19" s="816"/>
      <c r="AC19" s="784" t="s">
        <v>628</v>
      </c>
      <c r="AD19" s="818">
        <f>+集計･資料!EU14</f>
        <v>393928.32258064515</v>
      </c>
      <c r="AE19" s="818">
        <f>+集計･資料!EY14</f>
        <v>257187.95773809523</v>
      </c>
      <c r="AF19" s="237"/>
      <c r="AG19" s="1255"/>
      <c r="AH19" s="1221"/>
      <c r="AI19" s="1221"/>
      <c r="AJ19" s="1221"/>
      <c r="AK19" s="1221"/>
      <c r="AL19" s="1221"/>
      <c r="AM19" s="1221"/>
      <c r="AN19" s="1221"/>
      <c r="AO19" s="1221"/>
      <c r="AP19" s="1221"/>
      <c r="AQ19" s="1221"/>
      <c r="AR19" s="1256"/>
      <c r="AS19" s="443"/>
      <c r="AT19" s="612" t="s">
        <v>625</v>
      </c>
      <c r="AU19" s="440">
        <f>+集計･資料!EY22</f>
        <v>226384.39790575916</v>
      </c>
      <c r="AV19" s="440">
        <f>+集計･資料!EU22</f>
        <v>332916.26442307694</v>
      </c>
    </row>
    <row r="20" spans="1:48">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B20" s="816"/>
      <c r="AC20" s="784" t="s">
        <v>629</v>
      </c>
      <c r="AD20" s="818">
        <f>+集計･資料!EU12</f>
        <v>318768.7297297297</v>
      </c>
      <c r="AE20" s="818">
        <f>+集計･資料!EY12</f>
        <v>258743.92499999999</v>
      </c>
      <c r="AF20" s="237"/>
      <c r="AG20" s="1255"/>
      <c r="AH20" s="1221"/>
      <c r="AI20" s="1221"/>
      <c r="AJ20" s="1221"/>
      <c r="AK20" s="1221"/>
      <c r="AL20" s="1221"/>
      <c r="AM20" s="1221"/>
      <c r="AN20" s="1221"/>
      <c r="AO20" s="1221"/>
      <c r="AP20" s="1221"/>
      <c r="AQ20" s="1221"/>
      <c r="AR20" s="1256"/>
      <c r="AS20" s="443"/>
      <c r="AT20" s="612" t="s">
        <v>624</v>
      </c>
      <c r="AU20" s="440">
        <f>+集計･資料!EY24</f>
        <v>220900.4375</v>
      </c>
      <c r="AV20" s="440">
        <f>+集計･資料!EU24</f>
        <v>277823.86363636365</v>
      </c>
    </row>
    <row r="21" spans="1:48">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B21" s="816"/>
      <c r="AC21" s="784" t="s">
        <v>631</v>
      </c>
      <c r="AD21" s="818">
        <f>+集計･資料!EU10</f>
        <v>316080.58571428573</v>
      </c>
      <c r="AE21" s="818">
        <f>+集計･資料!EY10</f>
        <v>250221.37903225806</v>
      </c>
      <c r="AF21" s="237"/>
      <c r="AG21" s="1255"/>
      <c r="AH21" s="1221"/>
      <c r="AI21" s="1221"/>
      <c r="AJ21" s="1221"/>
      <c r="AK21" s="1221"/>
      <c r="AL21" s="1221"/>
      <c r="AM21" s="1221"/>
      <c r="AN21" s="1221"/>
      <c r="AO21" s="1221"/>
      <c r="AP21" s="1221"/>
      <c r="AQ21" s="1221"/>
      <c r="AR21" s="1256"/>
      <c r="AS21" s="443"/>
      <c r="AT21" s="612" t="s">
        <v>623</v>
      </c>
      <c r="AU21" s="440">
        <f>+集計･資料!EY26</f>
        <v>245027</v>
      </c>
      <c r="AV21" s="440">
        <f>+集計･資料!EU26</f>
        <v>302305.16666666669</v>
      </c>
    </row>
    <row r="22" spans="1:48">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B22" s="816"/>
      <c r="AC22" s="784" t="s">
        <v>630</v>
      </c>
      <c r="AD22" s="818">
        <f>+集計･資料!EU8</f>
        <v>297154.95238095237</v>
      </c>
      <c r="AE22" s="818">
        <f>+集計･資料!EY8</f>
        <v>241950.0105263158</v>
      </c>
      <c r="AF22" s="237"/>
      <c r="AG22" s="1255"/>
      <c r="AH22" s="1221"/>
      <c r="AI22" s="1221"/>
      <c r="AJ22" s="1221"/>
      <c r="AK22" s="1221"/>
      <c r="AL22" s="1221"/>
      <c r="AM22" s="1221"/>
      <c r="AN22" s="1221"/>
      <c r="AO22" s="1221"/>
      <c r="AP22" s="1221"/>
      <c r="AQ22" s="1221"/>
      <c r="AR22" s="1256"/>
      <c r="AS22" s="443"/>
      <c r="AT22" s="612" t="s">
        <v>633</v>
      </c>
      <c r="AU22" s="440">
        <f>+集計･資料!EY28</f>
        <v>225462.90199999997</v>
      </c>
      <c r="AV22" s="440">
        <f>+集計･資料!EU28</f>
        <v>295491.5269461078</v>
      </c>
    </row>
    <row r="23" spans="1:48">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B23" s="816"/>
      <c r="AC23" s="611" t="s">
        <v>151</v>
      </c>
      <c r="AD23" s="817" t="e">
        <f>+集計･資料!EU6</f>
        <v>#DIV/0!</v>
      </c>
      <c r="AE23" s="817" t="e">
        <f>+集計･資料!EY6</f>
        <v>#DIV/0!</v>
      </c>
      <c r="AF23" s="237"/>
      <c r="AG23" s="1255"/>
      <c r="AH23" s="1221"/>
      <c r="AI23" s="1221"/>
      <c r="AJ23" s="1221"/>
      <c r="AK23" s="1221"/>
      <c r="AL23" s="1221"/>
      <c r="AM23" s="1221"/>
      <c r="AN23" s="1221"/>
      <c r="AO23" s="1221"/>
      <c r="AP23" s="1221"/>
      <c r="AQ23" s="1221"/>
      <c r="AR23" s="1256"/>
      <c r="AS23" s="443"/>
      <c r="AT23" s="612" t="s">
        <v>634</v>
      </c>
      <c r="AU23" s="440">
        <f>+集計･資料!EY30</f>
        <v>247502.54101123594</v>
      </c>
      <c r="AV23" s="440">
        <f>+集計･資料!EU30</f>
        <v>374298.68161434977</v>
      </c>
    </row>
    <row r="24" spans="1:48">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B24" s="816"/>
      <c r="AC24" s="413"/>
      <c r="AD24" s="413"/>
      <c r="AE24" s="413"/>
      <c r="AF24" s="237"/>
      <c r="AG24" s="1255"/>
      <c r="AH24" s="1221"/>
      <c r="AI24" s="1221"/>
      <c r="AJ24" s="1221"/>
      <c r="AK24" s="1221"/>
      <c r="AL24" s="1221"/>
      <c r="AM24" s="1221"/>
      <c r="AN24" s="1221"/>
      <c r="AO24" s="1221"/>
      <c r="AP24" s="1221"/>
      <c r="AQ24" s="1221"/>
      <c r="AR24" s="1256"/>
      <c r="AS24" s="418"/>
      <c r="AT24" s="419"/>
      <c r="AU24" s="419"/>
      <c r="AV24" s="419"/>
    </row>
    <row r="25" spans="1:48" ht="12"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B25" s="816"/>
      <c r="AC25" s="413" t="s">
        <v>204</v>
      </c>
      <c r="AD25" s="413"/>
      <c r="AE25" s="413"/>
      <c r="AF25" s="237"/>
      <c r="AG25" s="1255"/>
      <c r="AH25" s="1221"/>
      <c r="AI25" s="1221"/>
      <c r="AJ25" s="1221"/>
      <c r="AK25" s="1221"/>
      <c r="AL25" s="1221"/>
      <c r="AM25" s="1221"/>
      <c r="AN25" s="1221"/>
      <c r="AO25" s="1221"/>
      <c r="AP25" s="1221"/>
      <c r="AQ25" s="1221"/>
      <c r="AR25" s="1256"/>
      <c r="AS25" s="419"/>
      <c r="AT25" s="413" t="s">
        <v>608</v>
      </c>
      <c r="AU25" s="413"/>
      <c r="AV25" s="413"/>
    </row>
    <row r="26" spans="1:48">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B26" s="816"/>
      <c r="AC26" s="413"/>
      <c r="AD26" s="413"/>
      <c r="AE26" s="413"/>
      <c r="AF26" s="237"/>
      <c r="AG26" s="1255"/>
      <c r="AH26" s="1221"/>
      <c r="AI26" s="1221"/>
      <c r="AJ26" s="1221"/>
      <c r="AK26" s="1221"/>
      <c r="AL26" s="1221"/>
      <c r="AM26" s="1221"/>
      <c r="AN26" s="1221"/>
      <c r="AO26" s="1221"/>
      <c r="AP26" s="1221"/>
      <c r="AQ26" s="1221"/>
      <c r="AR26" s="1256"/>
      <c r="AS26" s="419"/>
      <c r="AT26" s="413"/>
      <c r="AU26" s="413"/>
      <c r="AV26" s="413"/>
    </row>
    <row r="27" spans="1:48">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B27" s="816"/>
      <c r="AC27" s="628" t="s">
        <v>646</v>
      </c>
      <c r="AD27" s="628" t="s">
        <v>650</v>
      </c>
      <c r="AE27" s="628" t="s">
        <v>651</v>
      </c>
      <c r="AG27" s="1257"/>
      <c r="AH27" s="1258"/>
      <c r="AI27" s="1258"/>
      <c r="AJ27" s="1258"/>
      <c r="AK27" s="1258"/>
      <c r="AL27" s="1258"/>
      <c r="AM27" s="1258"/>
      <c r="AN27" s="1258"/>
      <c r="AO27" s="1258"/>
      <c r="AP27" s="1258"/>
      <c r="AQ27" s="1258"/>
      <c r="AR27" s="1259"/>
      <c r="AS27" s="650"/>
      <c r="AT27" s="628" t="s">
        <v>646</v>
      </c>
      <c r="AU27" s="628" t="s">
        <v>651</v>
      </c>
      <c r="AV27" s="628" t="s">
        <v>650</v>
      </c>
    </row>
    <row r="28" spans="1:48">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B28" s="816"/>
      <c r="AC28" s="613" t="s">
        <v>436</v>
      </c>
      <c r="AD28" s="818">
        <f>+集計･資料!EU81</f>
        <v>304243.80733944953</v>
      </c>
      <c r="AE28" s="818">
        <f>+集計･資料!EY81</f>
        <v>226894.77011494254</v>
      </c>
      <c r="AS28" s="443"/>
      <c r="AT28" s="613" t="s">
        <v>441</v>
      </c>
      <c r="AU28" s="440">
        <f>+集計･資料!EY71</f>
        <v>246875.02816901408</v>
      </c>
      <c r="AV28" s="440">
        <f>+集計･資料!EU71</f>
        <v>320420.2</v>
      </c>
    </row>
    <row r="29" spans="1:48">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B29" s="816"/>
      <c r="AC29" s="613" t="s">
        <v>437</v>
      </c>
      <c r="AD29" s="817">
        <f>+集計･資料!EU79</f>
        <v>333902.1165644172</v>
      </c>
      <c r="AE29" s="817">
        <f>+集計･資料!EY79</f>
        <v>249272.04360655736</v>
      </c>
      <c r="AS29" s="443"/>
      <c r="AT29" s="613" t="s">
        <v>440</v>
      </c>
      <c r="AU29" s="440">
        <f>+集計･資料!EY73</f>
        <v>250535.27926829265</v>
      </c>
      <c r="AV29" s="440">
        <f>+集計･資料!EU73</f>
        <v>346301.05</v>
      </c>
    </row>
    <row r="30" spans="1:48">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B30" s="816"/>
      <c r="AC30" s="613" t="s">
        <v>438</v>
      </c>
      <c r="AD30" s="817">
        <f>+集計･資料!EU77</f>
        <v>350042.48137755098</v>
      </c>
      <c r="AE30" s="817">
        <f>+集計･資料!EY77</f>
        <v>241801.5346354167</v>
      </c>
      <c r="AF30" s="630"/>
      <c r="AS30" s="443"/>
      <c r="AT30" s="613" t="s">
        <v>439</v>
      </c>
      <c r="AU30" s="440">
        <f>+集計･資料!EY75</f>
        <v>229645.27884615384</v>
      </c>
      <c r="AV30" s="440">
        <f>+集計･資料!EU75</f>
        <v>305468.2</v>
      </c>
    </row>
    <row r="31" spans="1:48">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B31" s="816"/>
      <c r="AC31" s="613" t="s">
        <v>439</v>
      </c>
      <c r="AD31" s="817">
        <f>+集計･資料!EU75</f>
        <v>305468.2</v>
      </c>
      <c r="AE31" s="817">
        <f>+集計･資料!EY75</f>
        <v>229645.27884615384</v>
      </c>
      <c r="AF31" s="630"/>
      <c r="AS31" s="443"/>
      <c r="AT31" s="613" t="s">
        <v>438</v>
      </c>
      <c r="AU31" s="440">
        <f>+集計･資料!EY77</f>
        <v>241801.5346354167</v>
      </c>
      <c r="AV31" s="440">
        <f>+集計･資料!EU77</f>
        <v>350042.48137755098</v>
      </c>
    </row>
    <row r="32" spans="1:48">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B32" s="816"/>
      <c r="AC32" s="613" t="s">
        <v>440</v>
      </c>
      <c r="AD32" s="817">
        <f>+集計･資料!EU73</f>
        <v>346301.05</v>
      </c>
      <c r="AE32" s="817">
        <f>+集計･資料!EY73</f>
        <v>250535.27926829265</v>
      </c>
      <c r="AF32" s="237"/>
      <c r="AS32" s="443"/>
      <c r="AT32" s="613" t="s">
        <v>437</v>
      </c>
      <c r="AU32" s="440">
        <f>+集計･資料!EY79</f>
        <v>249272.04360655736</v>
      </c>
      <c r="AV32" s="440">
        <f>+集計･資料!EU79</f>
        <v>333902.1165644172</v>
      </c>
    </row>
    <row r="33" spans="1:48">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B33" s="816"/>
      <c r="AC33" s="613" t="s">
        <v>441</v>
      </c>
      <c r="AD33" s="817">
        <f>+集計･資料!EU71</f>
        <v>320420.2</v>
      </c>
      <c r="AE33" s="817">
        <f>+集計･資料!EY71</f>
        <v>246875.02816901408</v>
      </c>
      <c r="AF33" s="237"/>
      <c r="AS33" s="443"/>
      <c r="AT33" s="613" t="s">
        <v>436</v>
      </c>
      <c r="AU33" s="440">
        <f>+集計･資料!EY81</f>
        <v>226894.77011494254</v>
      </c>
      <c r="AV33" s="440">
        <f>+集計･資料!EU81</f>
        <v>304243.80733944953</v>
      </c>
    </row>
    <row r="34" spans="1:48">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B34" s="816"/>
      <c r="AC34" s="816"/>
      <c r="AD34" s="816"/>
      <c r="AE34" s="816"/>
      <c r="AF34" s="237"/>
    </row>
    <row r="35" spans="1:48">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B35" s="816"/>
      <c r="AC35" s="816"/>
      <c r="AD35" s="816"/>
      <c r="AE35" s="816"/>
      <c r="AF35" s="237"/>
    </row>
    <row r="36" spans="1:48">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816"/>
      <c r="AC36" s="816"/>
      <c r="AD36" s="816"/>
      <c r="AE36" s="816"/>
      <c r="AF36" s="237"/>
    </row>
    <row r="37" spans="1:48">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B37" s="816"/>
      <c r="AC37" s="816"/>
      <c r="AD37" s="816"/>
      <c r="AE37" s="816"/>
      <c r="AF37" s="237"/>
    </row>
    <row r="38" spans="1:48">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B38" s="816"/>
      <c r="AC38" s="816"/>
      <c r="AD38" s="819"/>
      <c r="AE38" s="819"/>
      <c r="AF38" s="237"/>
      <c r="AG38" s="33"/>
    </row>
    <row r="39" spans="1:48">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32"/>
      <c r="AE39" s="32"/>
    </row>
    <row r="40" spans="1:48">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107"/>
      <c r="AE40" s="107"/>
    </row>
    <row r="41" spans="1:48">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32"/>
      <c r="AE41" s="32"/>
    </row>
    <row r="42" spans="1:48">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107"/>
      <c r="AE42" s="107"/>
    </row>
    <row r="43" spans="1:48">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107"/>
      <c r="AE43" s="107"/>
    </row>
    <row r="44" spans="1:48">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row>
    <row r="45" spans="1:48">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row>
    <row r="46" spans="1:48">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row>
    <row r="47" spans="1:48">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row>
    <row r="48" spans="1:48">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row>
    <row r="49" spans="1:33">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row>
    <row r="50" spans="1:33">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row>
    <row r="51" spans="1:33">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row>
    <row r="52" spans="1:33">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G52" s="33"/>
    </row>
    <row r="53" spans="1:33">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G53" s="33"/>
    </row>
    <row r="54" spans="1:33">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G54" s="33"/>
    </row>
  </sheetData>
  <mergeCells count="4">
    <mergeCell ref="A1:B1"/>
    <mergeCell ref="V1:AA1"/>
    <mergeCell ref="B5:M17"/>
    <mergeCell ref="AG15:AR27"/>
  </mergeCells>
  <phoneticPr fontId="5"/>
  <conditionalFormatting sqref="AD11:AD22">
    <cfRule type="top10" dxfId="40" priority="3" rank="3"/>
  </conditionalFormatting>
  <conditionalFormatting sqref="AE11:AE22">
    <cfRule type="top10" dxfId="39" priority="1" rank="3"/>
  </conditionalFormatting>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colBreaks count="1" manualBreakCount="1">
    <brk id="27" max="53"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C00-000000000000}">
          <x14:formula1>
            <xm:f>業種リスト!$A$2:$A$14</xm:f>
          </x14:formula1>
          <xm:sqref>AI6:AK7</xm:sqref>
        </x14:dataValidation>
        <x14:dataValidation type="list" allowBlank="1" showInputMessage="1" showErrorMessage="1" xr:uid="{00000000-0002-0000-1C00-000001000000}">
          <x14:formula1>
            <xm:f>業種リスト!$B$2:$B$8</xm:f>
          </x14:formula1>
          <xm:sqref>AI10:AK11</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1">
    <tabColor theme="9" tint="0.59999389629810485"/>
  </sheetPr>
  <dimension ref="A1:AU54"/>
  <sheetViews>
    <sheetView showGridLines="0" view="pageBreakPreview" zoomScaleNormal="100" zoomScaleSheetLayoutView="100" workbookViewId="0">
      <selection activeCell="B5" sqref="B5:L17"/>
    </sheetView>
  </sheetViews>
  <sheetFormatPr defaultColWidth="10.28515625" defaultRowHeight="12"/>
  <cols>
    <col min="1" max="27" width="3.5703125" style="16" customWidth="1"/>
    <col min="28" max="28" width="2.140625" style="16" customWidth="1"/>
    <col min="29" max="29" width="15" style="413" customWidth="1"/>
    <col min="30" max="31" width="11.7109375" style="413" customWidth="1"/>
    <col min="32" max="32" width="12.42578125" style="439" customWidth="1"/>
    <col min="33" max="33" width="8.28515625" style="115" customWidth="1"/>
    <col min="34" max="34" width="7.7109375" style="115" bestFit="1" customWidth="1"/>
    <col min="35" max="35" width="5.42578125" style="115" bestFit="1" customWidth="1"/>
    <col min="36" max="37" width="7.140625" style="115" bestFit="1" customWidth="1"/>
    <col min="38" max="38" width="8.28515625" style="115" bestFit="1" customWidth="1"/>
    <col min="39" max="39" width="5.42578125" style="115" bestFit="1" customWidth="1"/>
    <col min="40" max="45" width="5.42578125" style="115" customWidth="1"/>
    <col min="46" max="46" width="2.140625" style="16" customWidth="1"/>
    <col min="47" max="47" width="10.28515625" style="413" customWidth="1"/>
    <col min="48" max="16384" width="10.28515625" style="16"/>
  </cols>
  <sheetData>
    <row r="1" spans="1:45" ht="21" customHeight="1" thickBot="1">
      <c r="A1" s="1276">
        <v>16</v>
      </c>
      <c r="B1" s="1276"/>
      <c r="C1" s="15" t="s">
        <v>189</v>
      </c>
      <c r="D1" s="15"/>
      <c r="E1" s="15"/>
      <c r="F1" s="15"/>
      <c r="G1" s="15"/>
      <c r="H1" s="15"/>
      <c r="I1" s="15"/>
      <c r="J1" s="15"/>
      <c r="K1" s="15"/>
      <c r="L1" s="15"/>
      <c r="M1" s="15"/>
      <c r="N1" s="15"/>
      <c r="O1" s="15"/>
      <c r="P1" s="15"/>
      <c r="Q1" s="15"/>
      <c r="R1" s="15"/>
      <c r="S1" s="15"/>
      <c r="T1" s="15"/>
      <c r="U1" s="15"/>
      <c r="V1" s="1277" t="s">
        <v>282</v>
      </c>
      <c r="W1" s="1277"/>
      <c r="X1" s="1277"/>
      <c r="Y1" s="1277"/>
      <c r="Z1" s="1277"/>
      <c r="AA1" s="1277"/>
      <c r="AC1" s="413" t="s">
        <v>205</v>
      </c>
    </row>
    <row r="2" spans="1:45">
      <c r="AB2" s="815"/>
    </row>
    <row r="3" spans="1:45">
      <c r="AB3" s="816"/>
      <c r="AC3" s="413" t="s">
        <v>202</v>
      </c>
      <c r="AH3" s="115" t="s">
        <v>728</v>
      </c>
    </row>
    <row r="4" spans="1:45">
      <c r="AB4" s="816"/>
      <c r="AH4" s="115" t="str">
        <f>CONCATENATE("男性常用従業員の平均給与の内訳は、所定内給与が",TEXT(AF6,"0.0％"),"、所定外給与が",TEXT(1-AF6,"0.0％"),"となった。")</f>
        <v>男性常用従業員の平均給与の内訳は、所定内給与が91.6%、所定外給与が8.4%となった。</v>
      </c>
    </row>
    <row r="5" spans="1:45">
      <c r="B5" s="1278" t="s">
        <v>949</v>
      </c>
      <c r="C5" s="1279"/>
      <c r="D5" s="1279"/>
      <c r="E5" s="1279"/>
      <c r="F5" s="1279"/>
      <c r="G5" s="1279"/>
      <c r="H5" s="1279"/>
      <c r="I5" s="1279"/>
      <c r="J5" s="1279"/>
      <c r="K5" s="1279"/>
      <c r="L5" s="1279"/>
      <c r="O5" s="17"/>
      <c r="P5" s="18"/>
      <c r="Q5" s="18"/>
      <c r="R5" s="18"/>
      <c r="S5" s="18"/>
      <c r="T5" s="18"/>
      <c r="U5" s="18"/>
      <c r="V5" s="18"/>
      <c r="W5" s="18"/>
      <c r="X5" s="18"/>
      <c r="Y5" s="18"/>
      <c r="Z5" s="18"/>
      <c r="AA5" s="19"/>
      <c r="AB5" s="816"/>
      <c r="AC5" s="629"/>
      <c r="AD5" s="628" t="s">
        <v>609</v>
      </c>
      <c r="AE5" s="628" t="s">
        <v>610</v>
      </c>
      <c r="AF5" s="635" t="s">
        <v>611</v>
      </c>
      <c r="AG5" s="630"/>
      <c r="AH5" s="115" t="s">
        <v>729</v>
      </c>
      <c r="AJ5" s="1044" t="s">
        <v>803</v>
      </c>
      <c r="AK5" s="1044" t="s">
        <v>763</v>
      </c>
      <c r="AL5" s="1044" t="s">
        <v>764</v>
      </c>
    </row>
    <row r="6" spans="1:45">
      <c r="B6" s="1279"/>
      <c r="C6" s="1279"/>
      <c r="D6" s="1279"/>
      <c r="E6" s="1279"/>
      <c r="F6" s="1279"/>
      <c r="G6" s="1279"/>
      <c r="H6" s="1279"/>
      <c r="I6" s="1279"/>
      <c r="J6" s="1279"/>
      <c r="K6" s="1279"/>
      <c r="L6" s="1279"/>
      <c r="O6" s="20"/>
      <c r="P6" s="21"/>
      <c r="Q6" s="21"/>
      <c r="R6" s="21"/>
      <c r="S6" s="21"/>
      <c r="T6" s="21"/>
      <c r="U6" s="21"/>
      <c r="V6" s="21"/>
      <c r="W6" s="21"/>
      <c r="X6" s="21"/>
      <c r="Y6" s="21"/>
      <c r="Z6" s="21"/>
      <c r="AA6" s="22"/>
      <c r="AB6" s="816"/>
      <c r="AC6" s="628" t="s">
        <v>160</v>
      </c>
      <c r="AD6" s="817">
        <f>+集計･資料!EU32</f>
        <v>334047.11340110906</v>
      </c>
      <c r="AE6" s="817">
        <f>+集計･資料!EV32</f>
        <v>30602.410329985654</v>
      </c>
      <c r="AF6" s="800">
        <f>+AD6/+SUM(AD6:AE6)</f>
        <v>0.91607719649031283</v>
      </c>
      <c r="AG6" s="630"/>
      <c r="AH6" s="115" t="s">
        <v>801</v>
      </c>
      <c r="AJ6" s="1044" t="s">
        <v>743</v>
      </c>
      <c r="AK6" s="1044" t="s">
        <v>748</v>
      </c>
      <c r="AL6" s="1044"/>
      <c r="AM6" s="115" t="s">
        <v>805</v>
      </c>
    </row>
    <row r="7" spans="1:45">
      <c r="B7" s="1279"/>
      <c r="C7" s="1279"/>
      <c r="D7" s="1279"/>
      <c r="E7" s="1279"/>
      <c r="F7" s="1279"/>
      <c r="G7" s="1279"/>
      <c r="H7" s="1279"/>
      <c r="I7" s="1279"/>
      <c r="J7" s="1279"/>
      <c r="K7" s="1279"/>
      <c r="L7" s="1279"/>
      <c r="O7" s="20"/>
      <c r="P7" s="21"/>
      <c r="Q7" s="21"/>
      <c r="R7" s="21"/>
      <c r="S7" s="21"/>
      <c r="T7" s="21"/>
      <c r="U7" s="21"/>
      <c r="V7" s="21"/>
      <c r="W7" s="21"/>
      <c r="X7" s="21"/>
      <c r="Y7" s="21"/>
      <c r="Z7" s="21"/>
      <c r="AA7" s="22"/>
      <c r="AB7" s="816"/>
      <c r="AG7" s="237"/>
      <c r="AH7" s="115" t="str">
        <f>CONCATENATE(AH6,AJ6,AK6,AL6,AM6)</f>
        <v>業種別では、「不動産業」「その他」の所定外給与額がやや多く、他の業種と比較して所定内給与比率が低い。</v>
      </c>
    </row>
    <row r="8" spans="1:45">
      <c r="B8" s="1279"/>
      <c r="C8" s="1279"/>
      <c r="D8" s="1279"/>
      <c r="E8" s="1279"/>
      <c r="F8" s="1279"/>
      <c r="G8" s="1279"/>
      <c r="H8" s="1279"/>
      <c r="I8" s="1279"/>
      <c r="J8" s="1279"/>
      <c r="K8" s="1279"/>
      <c r="L8" s="1279"/>
      <c r="O8" s="20"/>
      <c r="P8" s="21"/>
      <c r="Q8" s="21"/>
      <c r="R8" s="21"/>
      <c r="S8" s="21"/>
      <c r="T8" s="21"/>
      <c r="U8" s="21"/>
      <c r="V8" s="21"/>
      <c r="W8" s="21"/>
      <c r="X8" s="21"/>
      <c r="Y8" s="21"/>
      <c r="Z8" s="21"/>
      <c r="AA8" s="22"/>
      <c r="AB8" s="816"/>
      <c r="AC8" s="413" t="s">
        <v>203</v>
      </c>
      <c r="AF8" s="413"/>
      <c r="AH8" s="115" t="s">
        <v>730</v>
      </c>
      <c r="AJ8" s="1044" t="s">
        <v>803</v>
      </c>
      <c r="AK8" s="1044" t="s">
        <v>763</v>
      </c>
      <c r="AL8" s="1044" t="s">
        <v>764</v>
      </c>
    </row>
    <row r="9" spans="1:45">
      <c r="B9" s="1279"/>
      <c r="C9" s="1279"/>
      <c r="D9" s="1279"/>
      <c r="E9" s="1279"/>
      <c r="F9" s="1279"/>
      <c r="G9" s="1279"/>
      <c r="H9" s="1279"/>
      <c r="I9" s="1279"/>
      <c r="J9" s="1279"/>
      <c r="K9" s="1279"/>
      <c r="L9" s="1279"/>
      <c r="O9" s="20"/>
      <c r="P9" s="21"/>
      <c r="Q9" s="21"/>
      <c r="R9" s="21"/>
      <c r="S9" s="21"/>
      <c r="T9" s="21"/>
      <c r="U9" s="21"/>
      <c r="V9" s="21"/>
      <c r="W9" s="21"/>
      <c r="X9" s="21"/>
      <c r="Y9" s="21"/>
      <c r="Z9" s="21"/>
      <c r="AA9" s="22"/>
      <c r="AB9" s="816"/>
      <c r="AF9" s="413"/>
      <c r="AH9" s="115" t="s">
        <v>802</v>
      </c>
      <c r="AJ9" s="1044" t="s">
        <v>792</v>
      </c>
      <c r="AK9" s="1044"/>
      <c r="AL9" s="1044"/>
      <c r="AM9" s="115" t="s">
        <v>804</v>
      </c>
    </row>
    <row r="10" spans="1:45">
      <c r="B10" s="1279"/>
      <c r="C10" s="1279"/>
      <c r="D10" s="1279"/>
      <c r="E10" s="1279"/>
      <c r="F10" s="1279"/>
      <c r="G10" s="1279"/>
      <c r="H10" s="1279"/>
      <c r="I10" s="1279"/>
      <c r="J10" s="1279"/>
      <c r="K10" s="1279"/>
      <c r="L10" s="1279"/>
      <c r="O10" s="20"/>
      <c r="P10" s="21"/>
      <c r="Q10" s="21"/>
      <c r="R10" s="21"/>
      <c r="S10" s="21"/>
      <c r="T10" s="21"/>
      <c r="U10" s="21"/>
      <c r="V10" s="21"/>
      <c r="W10" s="21"/>
      <c r="X10" s="21"/>
      <c r="Y10" s="21"/>
      <c r="Z10" s="21"/>
      <c r="AA10" s="22"/>
      <c r="AB10" s="816"/>
      <c r="AC10" s="610" t="s">
        <v>645</v>
      </c>
      <c r="AD10" s="628" t="s">
        <v>609</v>
      </c>
      <c r="AE10" s="628" t="s">
        <v>610</v>
      </c>
      <c r="AF10" s="635" t="s">
        <v>611</v>
      </c>
      <c r="AH10" s="115" t="str">
        <f>CONCATENATE(AH9,AJ9,AK9,AL9,AM9)</f>
        <v>規模別においては、「30～49人」規模の事業所の所定内給与比率がやや低い。</v>
      </c>
    </row>
    <row r="11" spans="1:45">
      <c r="B11" s="1279"/>
      <c r="C11" s="1279"/>
      <c r="D11" s="1279"/>
      <c r="E11" s="1279"/>
      <c r="F11" s="1279"/>
      <c r="G11" s="1279"/>
      <c r="H11" s="1279"/>
      <c r="I11" s="1279"/>
      <c r="J11" s="1279"/>
      <c r="K11" s="1279"/>
      <c r="L11" s="1279"/>
      <c r="O11" s="20"/>
      <c r="P11" s="21"/>
      <c r="Q11" s="21"/>
      <c r="R11" s="21"/>
      <c r="S11" s="21"/>
      <c r="T11" s="21"/>
      <c r="U11" s="21"/>
      <c r="V11" s="21"/>
      <c r="W11" s="21"/>
      <c r="X11" s="21"/>
      <c r="Y11" s="21"/>
      <c r="Z11" s="21"/>
      <c r="AA11" s="22"/>
      <c r="AB11" s="816"/>
      <c r="AC11" s="1002" t="s">
        <v>634</v>
      </c>
      <c r="AD11" s="817">
        <f>+集計･資料!EU30</f>
        <v>374298.68161434977</v>
      </c>
      <c r="AE11" s="817">
        <f>+集計･資料!EV30</f>
        <v>31888.308724832215</v>
      </c>
      <c r="AF11" s="826">
        <f t="shared" ref="AF11:AF23" si="0">+AD11/+SUM(AD11:AE11)</f>
        <v>0.92149352519093675</v>
      </c>
      <c r="AG11" s="630"/>
    </row>
    <row r="12" spans="1:45" ht="12" customHeight="1">
      <c r="B12" s="1279"/>
      <c r="C12" s="1279"/>
      <c r="D12" s="1279"/>
      <c r="E12" s="1279"/>
      <c r="F12" s="1279"/>
      <c r="G12" s="1279"/>
      <c r="H12" s="1279"/>
      <c r="I12" s="1279"/>
      <c r="J12" s="1279"/>
      <c r="K12" s="1279"/>
      <c r="L12" s="1279"/>
      <c r="O12" s="20"/>
      <c r="P12" s="21"/>
      <c r="Q12" s="21"/>
      <c r="R12" s="21"/>
      <c r="S12" s="21"/>
      <c r="T12" s="21"/>
      <c r="U12" s="21"/>
      <c r="V12" s="21"/>
      <c r="W12" s="21"/>
      <c r="X12" s="21"/>
      <c r="Y12" s="21"/>
      <c r="Z12" s="21"/>
      <c r="AA12" s="22"/>
      <c r="AB12" s="816"/>
      <c r="AC12" s="1002" t="s">
        <v>633</v>
      </c>
      <c r="AD12" s="818">
        <f>+集計･資料!EU28</f>
        <v>295491.5269461078</v>
      </c>
      <c r="AE12" s="818">
        <f>+集計･資料!EV28</f>
        <v>33541.090163934423</v>
      </c>
      <c r="AF12" s="826">
        <f t="shared" si="0"/>
        <v>0.89806150387602179</v>
      </c>
      <c r="AG12" s="630"/>
    </row>
    <row r="13" spans="1:45" ht="12" customHeight="1">
      <c r="B13" s="1279"/>
      <c r="C13" s="1279"/>
      <c r="D13" s="1279"/>
      <c r="E13" s="1279"/>
      <c r="F13" s="1279"/>
      <c r="G13" s="1279"/>
      <c r="H13" s="1279"/>
      <c r="I13" s="1279"/>
      <c r="J13" s="1279"/>
      <c r="K13" s="1279"/>
      <c r="L13" s="1279"/>
      <c r="O13" s="20"/>
      <c r="P13" s="21"/>
      <c r="Q13" s="21"/>
      <c r="R13" s="21"/>
      <c r="S13" s="21"/>
      <c r="T13" s="21"/>
      <c r="U13" s="21"/>
      <c r="V13" s="21"/>
      <c r="W13" s="21"/>
      <c r="X13" s="21"/>
      <c r="Y13" s="21"/>
      <c r="Z13" s="21"/>
      <c r="AA13" s="22"/>
      <c r="AB13" s="816"/>
      <c r="AC13" s="1002" t="s">
        <v>623</v>
      </c>
      <c r="AD13" s="818">
        <f>+集計･資料!EU26</f>
        <v>302305.16666666669</v>
      </c>
      <c r="AE13" s="818">
        <f>+集計･資料!EV26</f>
        <v>40890.400000000001</v>
      </c>
      <c r="AF13" s="826">
        <f t="shared" si="0"/>
        <v>0.88085393876979956</v>
      </c>
      <c r="AG13" s="237"/>
      <c r="AH13" s="1039" t="s">
        <v>768</v>
      </c>
      <c r="AI13" s="1038"/>
      <c r="AJ13" s="1038"/>
      <c r="AK13" s="1038"/>
      <c r="AL13" s="1038"/>
      <c r="AM13" s="1038"/>
      <c r="AN13" s="1038"/>
      <c r="AO13" s="1038"/>
      <c r="AP13" s="1038"/>
      <c r="AQ13" s="1038"/>
      <c r="AR13" s="1038"/>
      <c r="AS13" s="1038"/>
    </row>
    <row r="14" spans="1:45" ht="12" customHeight="1">
      <c r="B14" s="1279"/>
      <c r="C14" s="1279"/>
      <c r="D14" s="1279"/>
      <c r="E14" s="1279"/>
      <c r="F14" s="1279"/>
      <c r="G14" s="1279"/>
      <c r="H14" s="1279"/>
      <c r="I14" s="1279"/>
      <c r="J14" s="1279"/>
      <c r="K14" s="1279"/>
      <c r="L14" s="1279"/>
      <c r="O14" s="20"/>
      <c r="P14" s="21"/>
      <c r="Q14" s="21"/>
      <c r="R14" s="21"/>
      <c r="S14" s="21"/>
      <c r="T14" s="21"/>
      <c r="U14" s="21"/>
      <c r="V14" s="21"/>
      <c r="W14" s="21"/>
      <c r="X14" s="21"/>
      <c r="Y14" s="21"/>
      <c r="Z14" s="21"/>
      <c r="AA14" s="22"/>
      <c r="AB14" s="816"/>
      <c r="AC14" s="1002" t="s">
        <v>624</v>
      </c>
      <c r="AD14" s="818">
        <f>+集計･資料!EU24</f>
        <v>277823.86363636365</v>
      </c>
      <c r="AE14" s="818">
        <f>+集計･資料!EV24</f>
        <v>44114.55</v>
      </c>
      <c r="AF14" s="826">
        <f t="shared" si="0"/>
        <v>0.86297208369229172</v>
      </c>
      <c r="AG14" s="237"/>
      <c r="AH14" s="1232" t="str">
        <f>CONCATENATE("　",AH4,CHAR(10),"　",AH7,CHAR(10),"　",AH10)</f>
        <v>　男性常用従業員の平均給与の内訳は、所定内給与が91.6%、所定外給与が8.4%となった。
　業種別では、「不動産業」「その他」の所定外給与額がやや多く、他の業種と比較して所定内給与比率が低い。
　規模別においては、「30～49人」規模の事業所の所定内給与比率がやや低い。</v>
      </c>
      <c r="AI14" s="1232"/>
      <c r="AJ14" s="1232"/>
      <c r="AK14" s="1232"/>
      <c r="AL14" s="1232"/>
      <c r="AM14" s="1232"/>
      <c r="AN14" s="1232"/>
      <c r="AO14" s="1232"/>
      <c r="AP14" s="1232"/>
      <c r="AQ14" s="1232"/>
      <c r="AR14" s="1232"/>
      <c r="AS14" s="1232"/>
    </row>
    <row r="15" spans="1:45">
      <c r="B15" s="1279"/>
      <c r="C15" s="1279"/>
      <c r="D15" s="1279"/>
      <c r="E15" s="1279"/>
      <c r="F15" s="1279"/>
      <c r="G15" s="1279"/>
      <c r="H15" s="1279"/>
      <c r="I15" s="1279"/>
      <c r="J15" s="1279"/>
      <c r="K15" s="1279"/>
      <c r="L15" s="1279"/>
      <c r="O15" s="20"/>
      <c r="P15" s="21"/>
      <c r="Q15" s="21"/>
      <c r="R15" s="21"/>
      <c r="S15" s="21"/>
      <c r="T15" s="21"/>
      <c r="U15" s="21"/>
      <c r="V15" s="21"/>
      <c r="W15" s="21"/>
      <c r="X15" s="21"/>
      <c r="Y15" s="21"/>
      <c r="Z15" s="21"/>
      <c r="AA15" s="22"/>
      <c r="AB15" s="816"/>
      <c r="AC15" s="1002" t="s">
        <v>625</v>
      </c>
      <c r="AD15" s="818">
        <f>+集計･資料!EU22</f>
        <v>332916.26442307694</v>
      </c>
      <c r="AE15" s="818">
        <f>+集計･資料!EV22</f>
        <v>21814.473684210527</v>
      </c>
      <c r="AF15" s="826">
        <f t="shared" si="0"/>
        <v>0.93850413471185357</v>
      </c>
      <c r="AG15" s="237"/>
      <c r="AH15" s="1232"/>
      <c r="AI15" s="1232"/>
      <c r="AJ15" s="1232"/>
      <c r="AK15" s="1232"/>
      <c r="AL15" s="1232"/>
      <c r="AM15" s="1232"/>
      <c r="AN15" s="1232"/>
      <c r="AO15" s="1232"/>
      <c r="AP15" s="1232"/>
      <c r="AQ15" s="1232"/>
      <c r="AR15" s="1232"/>
      <c r="AS15" s="1232"/>
    </row>
    <row r="16" spans="1:45">
      <c r="B16" s="1279"/>
      <c r="C16" s="1279"/>
      <c r="D16" s="1279"/>
      <c r="E16" s="1279"/>
      <c r="F16" s="1279"/>
      <c r="G16" s="1279"/>
      <c r="H16" s="1279"/>
      <c r="I16" s="1279"/>
      <c r="J16" s="1279"/>
      <c r="K16" s="1279"/>
      <c r="L16" s="1279"/>
      <c r="O16" s="20"/>
      <c r="P16" s="21"/>
      <c r="Q16" s="21"/>
      <c r="R16" s="21"/>
      <c r="S16" s="21"/>
      <c r="T16" s="21"/>
      <c r="U16" s="21"/>
      <c r="V16" s="21"/>
      <c r="W16" s="21"/>
      <c r="X16" s="21"/>
      <c r="Y16" s="21"/>
      <c r="Z16" s="21"/>
      <c r="AA16" s="22"/>
      <c r="AB16" s="816"/>
      <c r="AC16" s="1002" t="s">
        <v>626</v>
      </c>
      <c r="AD16" s="818">
        <f>+集計･資料!EU20</f>
        <v>354505.68421052629</v>
      </c>
      <c r="AE16" s="818">
        <f>+集計･資料!EV20</f>
        <v>34901.181818181816</v>
      </c>
      <c r="AF16" s="826">
        <f t="shared" si="0"/>
        <v>0.91037348115066663</v>
      </c>
      <c r="AG16" s="237"/>
      <c r="AH16" s="1232"/>
      <c r="AI16" s="1232"/>
      <c r="AJ16" s="1232"/>
      <c r="AK16" s="1232"/>
      <c r="AL16" s="1232"/>
      <c r="AM16" s="1232"/>
      <c r="AN16" s="1232"/>
      <c r="AO16" s="1232"/>
      <c r="AP16" s="1232"/>
      <c r="AQ16" s="1232"/>
      <c r="AR16" s="1232"/>
      <c r="AS16" s="1232"/>
    </row>
    <row r="17" spans="1:45">
      <c r="B17" s="1279"/>
      <c r="C17" s="1279"/>
      <c r="D17" s="1279"/>
      <c r="E17" s="1279"/>
      <c r="F17" s="1279"/>
      <c r="G17" s="1279"/>
      <c r="H17" s="1279"/>
      <c r="I17" s="1279"/>
      <c r="J17" s="1279"/>
      <c r="K17" s="1279"/>
      <c r="L17" s="1279"/>
      <c r="O17" s="23"/>
      <c r="P17" s="24"/>
      <c r="Q17" s="24"/>
      <c r="R17" s="24"/>
      <c r="S17" s="24"/>
      <c r="T17" s="24"/>
      <c r="U17" s="24"/>
      <c r="V17" s="24"/>
      <c r="W17" s="24"/>
      <c r="X17" s="24"/>
      <c r="Y17" s="24"/>
      <c r="Z17" s="24"/>
      <c r="AA17" s="25"/>
      <c r="AB17" s="816"/>
      <c r="AC17" s="1002" t="s">
        <v>632</v>
      </c>
      <c r="AD17" s="818">
        <f>+集計･資料!EU18</f>
        <v>328339.4117647059</v>
      </c>
      <c r="AE17" s="818">
        <f>+集計･資料!EV18</f>
        <v>48773.166666666664</v>
      </c>
      <c r="AF17" s="826">
        <f t="shared" si="0"/>
        <v>0.87066682615164348</v>
      </c>
      <c r="AG17" s="237"/>
      <c r="AH17" s="1232"/>
      <c r="AI17" s="1232"/>
      <c r="AJ17" s="1232"/>
      <c r="AK17" s="1232"/>
      <c r="AL17" s="1232"/>
      <c r="AM17" s="1232"/>
      <c r="AN17" s="1232"/>
      <c r="AO17" s="1232"/>
      <c r="AP17" s="1232"/>
      <c r="AQ17" s="1232"/>
      <c r="AR17" s="1232"/>
      <c r="AS17" s="1232"/>
    </row>
    <row r="18" spans="1:45">
      <c r="AB18" s="816"/>
      <c r="AC18" s="1002" t="s">
        <v>627</v>
      </c>
      <c r="AD18" s="818">
        <f>+集計･資料!EU16</f>
        <v>271142.1724137931</v>
      </c>
      <c r="AE18" s="818">
        <f>+集計･資料!EV16</f>
        <v>44861.153846153844</v>
      </c>
      <c r="AF18" s="826">
        <f t="shared" si="0"/>
        <v>0.85803581760639236</v>
      </c>
      <c r="AG18" s="237"/>
      <c r="AH18" s="1232"/>
      <c r="AI18" s="1232"/>
      <c r="AJ18" s="1232"/>
      <c r="AK18" s="1232"/>
      <c r="AL18" s="1232"/>
      <c r="AM18" s="1232"/>
      <c r="AN18" s="1232"/>
      <c r="AO18" s="1232"/>
      <c r="AP18" s="1232"/>
      <c r="AQ18" s="1232"/>
      <c r="AR18" s="1232"/>
      <c r="AS18" s="1232"/>
    </row>
    <row r="19" spans="1:45">
      <c r="AB19" s="816"/>
      <c r="AC19" s="1002" t="s">
        <v>628</v>
      </c>
      <c r="AD19" s="818">
        <f>+集計･資料!EU14</f>
        <v>393928.32258064515</v>
      </c>
      <c r="AE19" s="818">
        <f>+集計･資料!EV14</f>
        <v>20815.337349397589</v>
      </c>
      <c r="AF19" s="826">
        <f t="shared" si="0"/>
        <v>0.94981155986107502</v>
      </c>
      <c r="AG19" s="237"/>
      <c r="AH19" s="1232"/>
      <c r="AI19" s="1232"/>
      <c r="AJ19" s="1232"/>
      <c r="AK19" s="1232"/>
      <c r="AL19" s="1232"/>
      <c r="AM19" s="1232"/>
      <c r="AN19" s="1232"/>
      <c r="AO19" s="1232"/>
      <c r="AP19" s="1232"/>
      <c r="AQ19" s="1232"/>
      <c r="AR19" s="1232"/>
      <c r="AS19" s="1232"/>
    </row>
    <row r="20" spans="1:45">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B20" s="816"/>
      <c r="AC20" s="1002" t="s">
        <v>629</v>
      </c>
      <c r="AD20" s="818">
        <f>+集計･資料!EU12</f>
        <v>318768.7297297297</v>
      </c>
      <c r="AE20" s="818">
        <f>+集計･資料!EV12</f>
        <v>19973.454545454544</v>
      </c>
      <c r="AF20" s="826">
        <f>+AD20/+SUM(AD20:AE20)</f>
        <v>0.94103641213688138</v>
      </c>
      <c r="AG20" s="237"/>
      <c r="AH20" s="1232"/>
      <c r="AI20" s="1232"/>
      <c r="AJ20" s="1232"/>
      <c r="AK20" s="1232"/>
      <c r="AL20" s="1232"/>
      <c r="AM20" s="1232"/>
      <c r="AN20" s="1232"/>
      <c r="AO20" s="1232"/>
      <c r="AP20" s="1232"/>
      <c r="AQ20" s="1232"/>
      <c r="AR20" s="1232"/>
      <c r="AS20" s="1232"/>
    </row>
    <row r="21" spans="1:45">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B21" s="816"/>
      <c r="AC21" s="784" t="s">
        <v>631</v>
      </c>
      <c r="AD21" s="818">
        <f>+集計･資料!EU10</f>
        <v>316080.58571428573</v>
      </c>
      <c r="AE21" s="818">
        <f>+集計･資料!EV10</f>
        <v>26546</v>
      </c>
      <c r="AF21" s="826">
        <f t="shared" si="0"/>
        <v>0.92252206598428832</v>
      </c>
      <c r="AG21" s="237"/>
      <c r="AH21" s="1232"/>
      <c r="AI21" s="1232"/>
      <c r="AJ21" s="1232"/>
      <c r="AK21" s="1232"/>
      <c r="AL21" s="1232"/>
      <c r="AM21" s="1232"/>
      <c r="AN21" s="1232"/>
      <c r="AO21" s="1232"/>
      <c r="AP21" s="1232"/>
      <c r="AQ21" s="1232"/>
      <c r="AR21" s="1232"/>
      <c r="AS21" s="1232"/>
    </row>
    <row r="22" spans="1:45">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B22" s="816"/>
      <c r="AC22" s="784" t="s">
        <v>630</v>
      </c>
      <c r="AD22" s="817">
        <f>+集計･資料!EU8</f>
        <v>297154.95238095237</v>
      </c>
      <c r="AE22" s="817">
        <f>+集計･資料!EV8</f>
        <v>45441.424657534248</v>
      </c>
      <c r="AF22" s="826">
        <f t="shared" si="0"/>
        <v>0.86736163105300601</v>
      </c>
      <c r="AG22" s="237"/>
      <c r="AH22" s="1232"/>
      <c r="AI22" s="1232"/>
      <c r="AJ22" s="1232"/>
      <c r="AK22" s="1232"/>
      <c r="AL22" s="1232"/>
      <c r="AM22" s="1232"/>
      <c r="AN22" s="1232"/>
      <c r="AO22" s="1232"/>
      <c r="AP22" s="1232"/>
      <c r="AQ22" s="1232"/>
      <c r="AR22" s="1232"/>
      <c r="AS22" s="1232"/>
    </row>
    <row r="23" spans="1:45">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B23" s="816"/>
      <c r="AC23" s="611" t="s">
        <v>151</v>
      </c>
      <c r="AD23" s="817" t="e">
        <f>+集計･資料!EU6</f>
        <v>#DIV/0!</v>
      </c>
      <c r="AE23" s="817" t="e">
        <f>+集計･資料!EV6</f>
        <v>#DIV/0!</v>
      </c>
      <c r="AF23" s="800" t="e">
        <f t="shared" si="0"/>
        <v>#DIV/0!</v>
      </c>
      <c r="AG23" s="237"/>
      <c r="AH23" s="1232"/>
      <c r="AI23" s="1232"/>
      <c r="AJ23" s="1232"/>
      <c r="AK23" s="1232"/>
      <c r="AL23" s="1232"/>
      <c r="AM23" s="1232"/>
      <c r="AN23" s="1232"/>
      <c r="AO23" s="1232"/>
      <c r="AP23" s="1232"/>
      <c r="AQ23" s="1232"/>
      <c r="AR23" s="1232"/>
      <c r="AS23" s="1232"/>
    </row>
    <row r="24" spans="1:45">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B24" s="816"/>
      <c r="AG24" s="237"/>
      <c r="AH24" s="1232"/>
      <c r="AI24" s="1232"/>
      <c r="AJ24" s="1232"/>
      <c r="AK24" s="1232"/>
      <c r="AL24" s="1232"/>
      <c r="AM24" s="1232"/>
      <c r="AN24" s="1232"/>
      <c r="AO24" s="1232"/>
      <c r="AP24" s="1232"/>
      <c r="AQ24" s="1232"/>
      <c r="AR24" s="1232"/>
      <c r="AS24" s="1232"/>
    </row>
    <row r="25" spans="1:45">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B25" s="816"/>
      <c r="AC25" s="413" t="s">
        <v>204</v>
      </c>
      <c r="AF25" s="413"/>
      <c r="AG25" s="237"/>
      <c r="AH25" s="1232"/>
      <c r="AI25" s="1232"/>
      <c r="AJ25" s="1232"/>
      <c r="AK25" s="1232"/>
      <c r="AL25" s="1232"/>
      <c r="AM25" s="1232"/>
      <c r="AN25" s="1232"/>
      <c r="AO25" s="1232"/>
      <c r="AP25" s="1232"/>
      <c r="AQ25" s="1232"/>
      <c r="AR25" s="1232"/>
      <c r="AS25" s="1232"/>
    </row>
    <row r="26" spans="1:45">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B26" s="816"/>
      <c r="AF26" s="413"/>
      <c r="AG26" s="237"/>
      <c r="AH26" s="1232"/>
      <c r="AI26" s="1232"/>
      <c r="AJ26" s="1232"/>
      <c r="AK26" s="1232"/>
      <c r="AL26" s="1232"/>
      <c r="AM26" s="1232"/>
      <c r="AN26" s="1232"/>
      <c r="AO26" s="1232"/>
      <c r="AP26" s="1232"/>
      <c r="AQ26" s="1232"/>
      <c r="AR26" s="1232"/>
      <c r="AS26" s="1232"/>
    </row>
    <row r="27" spans="1:45">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B27" s="816"/>
      <c r="AC27" s="628" t="s">
        <v>646</v>
      </c>
      <c r="AD27" s="628" t="s">
        <v>609</v>
      </c>
      <c r="AE27" s="628" t="s">
        <v>610</v>
      </c>
      <c r="AF27" s="635" t="s">
        <v>611</v>
      </c>
    </row>
    <row r="28" spans="1:45">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B28" s="816"/>
      <c r="AC28" s="1001" t="s">
        <v>436</v>
      </c>
      <c r="AD28" s="817">
        <f>+集計･資料!EU81</f>
        <v>304243.80733944953</v>
      </c>
      <c r="AE28" s="817">
        <f>+集計･資料!EV81</f>
        <v>29164.938775510203</v>
      </c>
      <c r="AF28" s="826">
        <f t="shared" ref="AF28:AF33" si="1">+AD28/+SUM(AD28:AE28)</f>
        <v>0.91252497387859743</v>
      </c>
    </row>
    <row r="29" spans="1:45">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B29" s="816"/>
      <c r="AC29" s="1001" t="s">
        <v>437</v>
      </c>
      <c r="AD29" s="818">
        <f>+集計･資料!EU79</f>
        <v>333902.1165644172</v>
      </c>
      <c r="AE29" s="818">
        <f>+集計･資料!EV79</f>
        <v>29718.24832214765</v>
      </c>
      <c r="AF29" s="826">
        <f t="shared" si="1"/>
        <v>0.91827122132882033</v>
      </c>
    </row>
    <row r="30" spans="1:45">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B30" s="816"/>
      <c r="AC30" s="1001" t="s">
        <v>438</v>
      </c>
      <c r="AD30" s="818">
        <f>+集計･資料!EU77</f>
        <v>350042.48137755098</v>
      </c>
      <c r="AE30" s="818">
        <f>+集計･資料!EV77</f>
        <v>31715.552727272727</v>
      </c>
      <c r="AF30" s="826">
        <f t="shared" si="1"/>
        <v>0.91692236994660281</v>
      </c>
      <c r="AG30" s="630"/>
    </row>
    <row r="31" spans="1:45">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B31" s="816"/>
      <c r="AC31" s="1001" t="s">
        <v>439</v>
      </c>
      <c r="AD31" s="818">
        <f>+集計･資料!EU75</f>
        <v>305468.2</v>
      </c>
      <c r="AE31" s="818">
        <f>+集計･資料!EV75</f>
        <v>33589.034090909088</v>
      </c>
      <c r="AF31" s="826">
        <f t="shared" si="1"/>
        <v>0.90093402908518061</v>
      </c>
      <c r="AG31" s="630"/>
    </row>
    <row r="32" spans="1:45">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B32" s="816"/>
      <c r="AC32" s="1001" t="s">
        <v>440</v>
      </c>
      <c r="AD32" s="818">
        <f>+集計･資料!EU73</f>
        <v>346301.05</v>
      </c>
      <c r="AE32" s="818">
        <f>+集計･資料!EV73</f>
        <v>26702.608695652172</v>
      </c>
      <c r="AF32" s="826">
        <f t="shared" si="1"/>
        <v>0.92841193893639573</v>
      </c>
      <c r="AG32" s="237"/>
    </row>
    <row r="33" spans="1:34">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B33" s="816"/>
      <c r="AC33" s="613" t="s">
        <v>441</v>
      </c>
      <c r="AD33" s="818">
        <f>+集計･資料!EU71</f>
        <v>320420.2</v>
      </c>
      <c r="AE33" s="818">
        <f>+集計･資料!EV71</f>
        <v>29144.582089552237</v>
      </c>
      <c r="AF33" s="826">
        <f t="shared" si="1"/>
        <v>0.91662609169225195</v>
      </c>
      <c r="AG33" s="237"/>
    </row>
    <row r="34" spans="1:34">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B34" s="816"/>
      <c r="AG34" s="237"/>
    </row>
    <row r="35" spans="1:34">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B35" s="816"/>
      <c r="AG35" s="237"/>
    </row>
    <row r="36" spans="1:34">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B36" s="816"/>
      <c r="AG36" s="237"/>
    </row>
    <row r="37" spans="1:34">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B37" s="816"/>
      <c r="AG37" s="237"/>
    </row>
    <row r="38" spans="1:34">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B38" s="816"/>
      <c r="AG38" s="237"/>
    </row>
    <row r="39" spans="1:34">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B39" s="816"/>
    </row>
    <row r="40" spans="1:34">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B40" s="816"/>
      <c r="AD40" s="442"/>
      <c r="AE40" s="442"/>
      <c r="AF40" s="820"/>
    </row>
    <row r="41" spans="1:34">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B41" s="816"/>
      <c r="AD41" s="419"/>
      <c r="AE41" s="419"/>
      <c r="AF41" s="418"/>
    </row>
    <row r="42" spans="1:34">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42"/>
      <c r="AE42" s="442"/>
      <c r="AF42" s="443"/>
    </row>
    <row r="43" spans="1:34">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D43" s="419"/>
      <c r="AE43" s="419"/>
      <c r="AF43" s="418"/>
    </row>
    <row r="44" spans="1:34">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D44" s="442"/>
      <c r="AE44" s="442"/>
      <c r="AF44" s="443"/>
    </row>
    <row r="45" spans="1:34">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D45" s="442"/>
      <c r="AE45" s="442"/>
      <c r="AF45" s="443"/>
    </row>
    <row r="46" spans="1:34">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D46" s="442"/>
      <c r="AE46" s="442"/>
      <c r="AF46" s="443"/>
    </row>
    <row r="47" spans="1:34">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D47" s="442"/>
      <c r="AE47" s="442"/>
      <c r="AF47" s="443"/>
      <c r="AH47" s="33"/>
    </row>
    <row r="48" spans="1:34">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D48" s="442"/>
      <c r="AE48" s="442"/>
      <c r="AF48" s="418"/>
      <c r="AH48" s="33"/>
    </row>
    <row r="49" spans="1:34">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D49" s="442"/>
      <c r="AE49" s="442"/>
      <c r="AF49" s="418"/>
      <c r="AH49" s="33"/>
    </row>
    <row r="50" spans="1:34">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D50" s="442"/>
      <c r="AE50" s="442"/>
      <c r="AF50" s="418"/>
      <c r="AH50" s="33"/>
    </row>
    <row r="51" spans="1:34">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D51" s="442"/>
      <c r="AE51" s="442"/>
      <c r="AF51" s="418"/>
      <c r="AH51" s="33"/>
    </row>
    <row r="52" spans="1:34">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D52" s="442"/>
      <c r="AE52" s="442"/>
      <c r="AF52" s="418"/>
      <c r="AH52" s="33"/>
    </row>
    <row r="53" spans="1:34">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D53" s="442"/>
      <c r="AE53" s="442"/>
      <c r="AF53" s="418"/>
      <c r="AH53" s="33"/>
    </row>
    <row r="54" spans="1:34">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D54" s="419"/>
      <c r="AE54" s="419"/>
      <c r="AF54" s="418"/>
      <c r="AH54" s="33"/>
    </row>
  </sheetData>
  <mergeCells count="4">
    <mergeCell ref="A1:B1"/>
    <mergeCell ref="V1:AA1"/>
    <mergeCell ref="B5:L17"/>
    <mergeCell ref="AH14:AS26"/>
  </mergeCells>
  <phoneticPr fontId="5"/>
  <conditionalFormatting sqref="AF11:AF22">
    <cfRule type="top10" dxfId="38" priority="3" stopIfTrue="1" bottom="1" rank="2"/>
  </conditionalFormatting>
  <conditionalFormatting sqref="AF28:AF33">
    <cfRule type="top10" dxfId="37" priority="2" stopIfTrue="1" bottom="1" rank="1"/>
  </conditionalFormatting>
  <conditionalFormatting sqref="AE11:AE22">
    <cfRule type="top10" dxfId="36" priority="1" rank="2"/>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D00-000000000000}">
          <x14:formula1>
            <xm:f>業種リスト!$B$2:$B$8</xm:f>
          </x14:formula1>
          <xm:sqref>AJ9:AL9</xm:sqref>
        </x14:dataValidation>
        <x14:dataValidation type="list" allowBlank="1" showInputMessage="1" showErrorMessage="1" xr:uid="{00000000-0002-0000-1D00-000001000000}">
          <x14:formula1>
            <xm:f>業種リスト!$A$2:$A$14</xm:f>
          </x14:formula1>
          <xm:sqref>AJ6:AL6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2">
    <tabColor theme="9" tint="0.59999389629810485"/>
  </sheetPr>
  <dimension ref="A1:AS58"/>
  <sheetViews>
    <sheetView showGridLines="0" view="pageBreakPreview" topLeftCell="A3" zoomScaleNormal="100" workbookViewId="0">
      <selection activeCell="B5" sqref="B5:M17"/>
    </sheetView>
  </sheetViews>
  <sheetFormatPr defaultColWidth="10.28515625" defaultRowHeight="12"/>
  <cols>
    <col min="1" max="27" width="3.5703125" style="16" customWidth="1"/>
    <col min="28" max="28" width="1.5703125" style="16" customWidth="1"/>
    <col min="29" max="29" width="15.28515625" style="413" customWidth="1"/>
    <col min="30" max="31" width="11.42578125" style="413" customWidth="1"/>
    <col min="32" max="32" width="12.5703125" style="413" customWidth="1"/>
    <col min="33" max="33" width="8.28515625" style="115" customWidth="1"/>
    <col min="34" max="34" width="7.7109375" style="115" bestFit="1" customWidth="1"/>
    <col min="35" max="35" width="5.42578125" style="115" bestFit="1" customWidth="1"/>
    <col min="36" max="37" width="7.140625" style="115" bestFit="1" customWidth="1"/>
    <col min="38" max="38" width="8.28515625" style="115" bestFit="1" customWidth="1"/>
    <col min="39" max="39" width="5.42578125" style="115" bestFit="1" customWidth="1"/>
    <col min="40" max="45" width="5.42578125" style="115" customWidth="1"/>
    <col min="46" max="46" width="1.5703125" style="16" customWidth="1"/>
    <col min="47" max="16384" width="10.28515625" style="16"/>
  </cols>
  <sheetData>
    <row r="1" spans="1:45" ht="21" customHeight="1" thickBot="1">
      <c r="A1" s="1276">
        <v>17</v>
      </c>
      <c r="B1" s="1276"/>
      <c r="C1" s="15" t="s">
        <v>190</v>
      </c>
      <c r="D1" s="15"/>
      <c r="E1" s="15"/>
      <c r="F1" s="15"/>
      <c r="G1" s="15"/>
      <c r="H1" s="15"/>
      <c r="I1" s="15"/>
      <c r="J1" s="15"/>
      <c r="K1" s="15"/>
      <c r="L1" s="15"/>
      <c r="M1" s="15"/>
      <c r="N1" s="15"/>
      <c r="O1" s="15"/>
      <c r="P1" s="15"/>
      <c r="Q1" s="15"/>
      <c r="R1" s="15"/>
      <c r="S1" s="15"/>
      <c r="T1" s="15"/>
      <c r="U1" s="15"/>
      <c r="V1" s="1277" t="s">
        <v>282</v>
      </c>
      <c r="W1" s="1277"/>
      <c r="X1" s="1277"/>
      <c r="Y1" s="1277"/>
      <c r="Z1" s="1277"/>
      <c r="AA1" s="1277"/>
      <c r="AC1" s="413" t="s">
        <v>206</v>
      </c>
    </row>
    <row r="3" spans="1:45">
      <c r="AC3" s="413" t="s">
        <v>612</v>
      </c>
      <c r="AF3" s="439"/>
      <c r="AH3" s="115" t="s">
        <v>728</v>
      </c>
    </row>
    <row r="4" spans="1:45">
      <c r="AF4" s="439"/>
      <c r="AH4" s="115" t="str">
        <f>CONCATENATE("女性常用従業員の平均給与の内訳は、所定内給与が",TEXT(AF6,"0.0％"),"、所定外給与が",TEXT(1-AF6,"0.0％"),"となった。")</f>
        <v>女性常用従業員の平均給与の内訳は、所定内給与が92.6%、所定外給与が7.4%となった。</v>
      </c>
    </row>
    <row r="5" spans="1:45" ht="12" customHeight="1">
      <c r="B5" s="1232" t="s">
        <v>950</v>
      </c>
      <c r="C5" s="1232"/>
      <c r="D5" s="1232"/>
      <c r="E5" s="1232"/>
      <c r="F5" s="1232"/>
      <c r="G5" s="1232"/>
      <c r="H5" s="1232"/>
      <c r="I5" s="1232"/>
      <c r="J5" s="1232"/>
      <c r="K5" s="1232"/>
      <c r="L5" s="1232"/>
      <c r="M5" s="1232"/>
      <c r="N5" s="880"/>
      <c r="O5" s="17"/>
      <c r="P5" s="18"/>
      <c r="Q5" s="18"/>
      <c r="R5" s="18"/>
      <c r="S5" s="18"/>
      <c r="T5" s="18"/>
      <c r="U5" s="18"/>
      <c r="V5" s="18"/>
      <c r="W5" s="18"/>
      <c r="X5" s="18"/>
      <c r="Y5" s="18"/>
      <c r="Z5" s="18"/>
      <c r="AA5" s="19"/>
      <c r="AC5" s="629"/>
      <c r="AD5" s="628" t="s">
        <v>609</v>
      </c>
      <c r="AE5" s="628" t="s">
        <v>610</v>
      </c>
      <c r="AF5" s="635" t="s">
        <v>611</v>
      </c>
      <c r="AG5" s="630"/>
      <c r="AH5" s="115" t="s">
        <v>729</v>
      </c>
      <c r="AJ5" s="1044" t="s">
        <v>803</v>
      </c>
      <c r="AK5" s="1044" t="s">
        <v>763</v>
      </c>
      <c r="AL5" s="1044" t="s">
        <v>764</v>
      </c>
    </row>
    <row r="6" spans="1:45">
      <c r="B6" s="1232"/>
      <c r="C6" s="1232"/>
      <c r="D6" s="1232"/>
      <c r="E6" s="1232"/>
      <c r="F6" s="1232"/>
      <c r="G6" s="1232"/>
      <c r="H6" s="1232"/>
      <c r="I6" s="1232"/>
      <c r="J6" s="1232"/>
      <c r="K6" s="1232"/>
      <c r="L6" s="1232"/>
      <c r="M6" s="1232"/>
      <c r="N6" s="880"/>
      <c r="O6" s="20"/>
      <c r="P6" s="21"/>
      <c r="Q6" s="21"/>
      <c r="R6" s="21"/>
      <c r="S6" s="21"/>
      <c r="T6" s="21"/>
      <c r="U6" s="21"/>
      <c r="V6" s="21"/>
      <c r="W6" s="21"/>
      <c r="X6" s="21"/>
      <c r="Y6" s="21"/>
      <c r="Z6" s="21"/>
      <c r="AA6" s="22"/>
      <c r="AC6" s="628" t="s">
        <v>160</v>
      </c>
      <c r="AD6" s="817">
        <f>+集計･資料!EY83</f>
        <v>242569.92884801549</v>
      </c>
      <c r="AE6" s="817">
        <f>+集計･資料!EZ32</f>
        <v>19393.552435064932</v>
      </c>
      <c r="AF6" s="800">
        <f>+AD6/+SUM(AD6:AE6)</f>
        <v>0.92596848866079906</v>
      </c>
      <c r="AG6" s="630"/>
      <c r="AH6" s="115" t="s">
        <v>801</v>
      </c>
      <c r="AJ6" s="1044" t="s">
        <v>744</v>
      </c>
      <c r="AK6" s="1044" t="s">
        <v>743</v>
      </c>
      <c r="AL6" s="1044" t="s">
        <v>747</v>
      </c>
      <c r="AM6" s="115" t="s">
        <v>805</v>
      </c>
    </row>
    <row r="7" spans="1:45">
      <c r="B7" s="1232"/>
      <c r="C7" s="1232"/>
      <c r="D7" s="1232"/>
      <c r="E7" s="1232"/>
      <c r="F7" s="1232"/>
      <c r="G7" s="1232"/>
      <c r="H7" s="1232"/>
      <c r="I7" s="1232"/>
      <c r="J7" s="1232"/>
      <c r="K7" s="1232"/>
      <c r="L7" s="1232"/>
      <c r="M7" s="1232"/>
      <c r="N7" s="880"/>
      <c r="O7" s="20"/>
      <c r="P7" s="21"/>
      <c r="Q7" s="21"/>
      <c r="R7" s="21"/>
      <c r="S7" s="21"/>
      <c r="T7" s="21"/>
      <c r="U7" s="21"/>
      <c r="V7" s="21"/>
      <c r="W7" s="21"/>
      <c r="X7" s="21"/>
      <c r="Y7" s="21"/>
      <c r="Z7" s="21"/>
      <c r="AA7" s="22"/>
      <c r="AF7" s="439"/>
      <c r="AG7" s="237"/>
      <c r="AH7" s="115" t="str">
        <f>CONCATENATE(AH6,AJ6,AK6,AL6,AM6)</f>
        <v>業種別では、「飲食店・宿泊業」「不動産業」「サービス業」の所定外給与額がやや多く、他の業種と比較して所定内給与比率が低い。</v>
      </c>
    </row>
    <row r="8" spans="1:45">
      <c r="B8" s="1232"/>
      <c r="C8" s="1232"/>
      <c r="D8" s="1232"/>
      <c r="E8" s="1232"/>
      <c r="F8" s="1232"/>
      <c r="G8" s="1232"/>
      <c r="H8" s="1232"/>
      <c r="I8" s="1232"/>
      <c r="J8" s="1232"/>
      <c r="K8" s="1232"/>
      <c r="L8" s="1232"/>
      <c r="M8" s="1232"/>
      <c r="N8" s="880"/>
      <c r="O8" s="20"/>
      <c r="P8" s="21"/>
      <c r="Q8" s="21"/>
      <c r="R8" s="21"/>
      <c r="S8" s="21"/>
      <c r="T8" s="21"/>
      <c r="U8" s="21"/>
      <c r="V8" s="21"/>
      <c r="W8" s="21"/>
      <c r="X8" s="21"/>
      <c r="Y8" s="21"/>
      <c r="Z8" s="21"/>
      <c r="AA8" s="22"/>
      <c r="AC8" s="413" t="s">
        <v>207</v>
      </c>
      <c r="AH8" s="115" t="s">
        <v>730</v>
      </c>
      <c r="AJ8" s="1044" t="s">
        <v>803</v>
      </c>
      <c r="AK8" s="1044" t="s">
        <v>763</v>
      </c>
      <c r="AL8" s="1044" t="s">
        <v>764</v>
      </c>
    </row>
    <row r="9" spans="1:45">
      <c r="B9" s="1232"/>
      <c r="C9" s="1232"/>
      <c r="D9" s="1232"/>
      <c r="E9" s="1232"/>
      <c r="F9" s="1232"/>
      <c r="G9" s="1232"/>
      <c r="H9" s="1232"/>
      <c r="I9" s="1232"/>
      <c r="J9" s="1232"/>
      <c r="K9" s="1232"/>
      <c r="L9" s="1232"/>
      <c r="M9" s="1232"/>
      <c r="N9" s="880"/>
      <c r="O9" s="20"/>
      <c r="P9" s="21"/>
      <c r="Q9" s="21"/>
      <c r="R9" s="21"/>
      <c r="S9" s="21"/>
      <c r="T9" s="21"/>
      <c r="U9" s="21"/>
      <c r="V9" s="21"/>
      <c r="W9" s="21"/>
      <c r="X9" s="21"/>
      <c r="Y9" s="21"/>
      <c r="Z9" s="21"/>
      <c r="AA9" s="22"/>
      <c r="AH9" s="115" t="s">
        <v>802</v>
      </c>
      <c r="AJ9" s="1044" t="s">
        <v>789</v>
      </c>
      <c r="AK9" s="1044"/>
      <c r="AL9" s="1044"/>
      <c r="AM9" s="115" t="s">
        <v>804</v>
      </c>
    </row>
    <row r="10" spans="1:45">
      <c r="B10" s="1232"/>
      <c r="C10" s="1232"/>
      <c r="D10" s="1232"/>
      <c r="E10" s="1232"/>
      <c r="F10" s="1232"/>
      <c r="G10" s="1232"/>
      <c r="H10" s="1232"/>
      <c r="I10" s="1232"/>
      <c r="J10" s="1232"/>
      <c r="K10" s="1232"/>
      <c r="L10" s="1232"/>
      <c r="M10" s="1232"/>
      <c r="N10" s="880"/>
      <c r="O10" s="20"/>
      <c r="P10" s="21"/>
      <c r="Q10" s="21"/>
      <c r="R10" s="21"/>
      <c r="S10" s="21"/>
      <c r="T10" s="21"/>
      <c r="U10" s="21"/>
      <c r="V10" s="21"/>
      <c r="W10" s="21"/>
      <c r="X10" s="21"/>
      <c r="Y10" s="21"/>
      <c r="Z10" s="21"/>
      <c r="AA10" s="22"/>
      <c r="AC10" s="610" t="s">
        <v>645</v>
      </c>
      <c r="AD10" s="628" t="s">
        <v>609</v>
      </c>
      <c r="AE10" s="628" t="s">
        <v>610</v>
      </c>
      <c r="AF10" s="635" t="s">
        <v>611</v>
      </c>
      <c r="AH10" s="115" t="str">
        <f>CONCATENATE(AH9,AJ9,AK9,AL9,AM9)</f>
        <v>規模別においては、「1～4人」規模の事業所の所定内給与比率がやや低い。</v>
      </c>
    </row>
    <row r="11" spans="1:45">
      <c r="B11" s="1232"/>
      <c r="C11" s="1232"/>
      <c r="D11" s="1232"/>
      <c r="E11" s="1232"/>
      <c r="F11" s="1232"/>
      <c r="G11" s="1232"/>
      <c r="H11" s="1232"/>
      <c r="I11" s="1232"/>
      <c r="J11" s="1232"/>
      <c r="K11" s="1232"/>
      <c r="L11" s="1232"/>
      <c r="M11" s="1232"/>
      <c r="N11" s="880"/>
      <c r="O11" s="20"/>
      <c r="P11" s="21"/>
      <c r="Q11" s="21"/>
      <c r="R11" s="21"/>
      <c r="S11" s="21"/>
      <c r="T11" s="21"/>
      <c r="U11" s="21"/>
      <c r="V11" s="21"/>
      <c r="W11" s="21"/>
      <c r="X11" s="21"/>
      <c r="Y11" s="21"/>
      <c r="Z11" s="21"/>
      <c r="AA11" s="22"/>
      <c r="AC11" s="1002" t="s">
        <v>634</v>
      </c>
      <c r="AD11" s="817">
        <f>+集計･資料!EY30</f>
        <v>247502.54101123594</v>
      </c>
      <c r="AE11" s="817">
        <f>+集計･資料!EZ30</f>
        <v>13901.983544303797</v>
      </c>
      <c r="AF11" s="994">
        <f t="shared" ref="AF11:AF23" si="0">+AD11/+SUM(AD11:AE11)</f>
        <v>0.94681812195890247</v>
      </c>
      <c r="AG11" s="630"/>
    </row>
    <row r="12" spans="1:45" ht="12" customHeight="1">
      <c r="B12" s="1232"/>
      <c r="C12" s="1232"/>
      <c r="D12" s="1232"/>
      <c r="E12" s="1232"/>
      <c r="F12" s="1232"/>
      <c r="G12" s="1232"/>
      <c r="H12" s="1232"/>
      <c r="I12" s="1232"/>
      <c r="J12" s="1232"/>
      <c r="K12" s="1232"/>
      <c r="L12" s="1232"/>
      <c r="M12" s="1232"/>
      <c r="N12" s="880"/>
      <c r="O12" s="20"/>
      <c r="P12" s="21"/>
      <c r="Q12" s="21"/>
      <c r="R12" s="21"/>
      <c r="S12" s="21"/>
      <c r="T12" s="21"/>
      <c r="U12" s="21"/>
      <c r="V12" s="21"/>
      <c r="W12" s="21"/>
      <c r="X12" s="21"/>
      <c r="Y12" s="21"/>
      <c r="Z12" s="21"/>
      <c r="AA12" s="22"/>
      <c r="AC12" s="1002" t="s">
        <v>633</v>
      </c>
      <c r="AD12" s="817">
        <f>+集計･資料!EY28</f>
        <v>225462.90199999997</v>
      </c>
      <c r="AE12" s="817">
        <f>+集計･資料!EZ28</f>
        <v>21953.913978494624</v>
      </c>
      <c r="AF12" s="826">
        <f t="shared" si="0"/>
        <v>0.91126749452469369</v>
      </c>
      <c r="AG12" s="630"/>
    </row>
    <row r="13" spans="1:45" ht="12" customHeight="1">
      <c r="B13" s="1232"/>
      <c r="C13" s="1232"/>
      <c r="D13" s="1232"/>
      <c r="E13" s="1232"/>
      <c r="F13" s="1232"/>
      <c r="G13" s="1232"/>
      <c r="H13" s="1232"/>
      <c r="I13" s="1232"/>
      <c r="J13" s="1232"/>
      <c r="K13" s="1232"/>
      <c r="L13" s="1232"/>
      <c r="M13" s="1232"/>
      <c r="N13" s="880"/>
      <c r="O13" s="20"/>
      <c r="P13" s="21"/>
      <c r="Q13" s="21"/>
      <c r="R13" s="21"/>
      <c r="S13" s="21"/>
      <c r="T13" s="21"/>
      <c r="U13" s="21"/>
      <c r="V13" s="21"/>
      <c r="W13" s="21"/>
      <c r="X13" s="21"/>
      <c r="Y13" s="21"/>
      <c r="Z13" s="21"/>
      <c r="AA13" s="22"/>
      <c r="AC13" s="1002" t="s">
        <v>623</v>
      </c>
      <c r="AD13" s="817">
        <f>+集計･資料!EY26</f>
        <v>245027</v>
      </c>
      <c r="AE13" s="817">
        <f>+集計･資料!EZ26</f>
        <v>12140.444444444445</v>
      </c>
      <c r="AF13" s="826">
        <f t="shared" si="0"/>
        <v>0.95279167442569845</v>
      </c>
      <c r="AG13" s="237"/>
      <c r="AH13" s="1039" t="s">
        <v>768</v>
      </c>
      <c r="AI13" s="1038"/>
      <c r="AJ13" s="1038"/>
      <c r="AK13" s="1038"/>
      <c r="AL13" s="1038"/>
      <c r="AM13" s="1038"/>
      <c r="AN13" s="1038"/>
      <c r="AO13" s="1038"/>
      <c r="AP13" s="1038"/>
      <c r="AQ13" s="1038"/>
      <c r="AR13" s="1038"/>
      <c r="AS13" s="1038"/>
    </row>
    <row r="14" spans="1:45" ht="12" customHeight="1">
      <c r="B14" s="1232"/>
      <c r="C14" s="1232"/>
      <c r="D14" s="1232"/>
      <c r="E14" s="1232"/>
      <c r="F14" s="1232"/>
      <c r="G14" s="1232"/>
      <c r="H14" s="1232"/>
      <c r="I14" s="1232"/>
      <c r="J14" s="1232"/>
      <c r="K14" s="1232"/>
      <c r="L14" s="1232"/>
      <c r="M14" s="1232"/>
      <c r="N14" s="880"/>
      <c r="O14" s="20"/>
      <c r="P14" s="21"/>
      <c r="Q14" s="21"/>
      <c r="R14" s="21"/>
      <c r="S14" s="21"/>
      <c r="T14" s="21"/>
      <c r="U14" s="21"/>
      <c r="V14" s="21"/>
      <c r="W14" s="21"/>
      <c r="X14" s="21"/>
      <c r="Y14" s="21"/>
      <c r="Z14" s="21"/>
      <c r="AA14" s="22"/>
      <c r="AC14" s="1002" t="s">
        <v>624</v>
      </c>
      <c r="AD14" s="817">
        <f>+集計･資料!EY24</f>
        <v>220900.4375</v>
      </c>
      <c r="AE14" s="817">
        <f>+集計･資料!EZ24</f>
        <v>28745.727272727272</v>
      </c>
      <c r="AF14" s="826">
        <f t="shared" si="0"/>
        <v>0.88485412023494614</v>
      </c>
      <c r="AG14" s="237"/>
      <c r="AH14" s="1232" t="str">
        <f>CONCATENATE("　",AH4,CHAR(10),"　",AH7,CHAR(10),"　",AH10)</f>
        <v>　女性常用従業員の平均給与の内訳は、所定内給与が92.6%、所定外給与が7.4%となった。
　業種別では、「飲食店・宿泊業」「不動産業」「サービス業」の所定外給与額がやや多く、他の業種と比較して所定内給与比率が低い。
　規模別においては、「1～4人」規模の事業所の所定内給与比率がやや低い。</v>
      </c>
      <c r="AI14" s="1232"/>
      <c r="AJ14" s="1232"/>
      <c r="AK14" s="1232"/>
      <c r="AL14" s="1232"/>
      <c r="AM14" s="1232"/>
      <c r="AN14" s="1232"/>
      <c r="AO14" s="1232"/>
      <c r="AP14" s="1232"/>
      <c r="AQ14" s="1232"/>
      <c r="AR14" s="1232"/>
      <c r="AS14" s="1232"/>
    </row>
    <row r="15" spans="1:45" ht="12" customHeight="1">
      <c r="B15" s="1232"/>
      <c r="C15" s="1232"/>
      <c r="D15" s="1232"/>
      <c r="E15" s="1232"/>
      <c r="F15" s="1232"/>
      <c r="G15" s="1232"/>
      <c r="H15" s="1232"/>
      <c r="I15" s="1232"/>
      <c r="J15" s="1232"/>
      <c r="K15" s="1232"/>
      <c r="L15" s="1232"/>
      <c r="M15" s="1232"/>
      <c r="N15" s="880"/>
      <c r="O15" s="20"/>
      <c r="P15" s="21"/>
      <c r="Q15" s="21"/>
      <c r="R15" s="21"/>
      <c r="S15" s="21"/>
      <c r="T15" s="21"/>
      <c r="U15" s="21"/>
      <c r="V15" s="21"/>
      <c r="W15" s="21"/>
      <c r="X15" s="21"/>
      <c r="Y15" s="21"/>
      <c r="Z15" s="21"/>
      <c r="AA15" s="22"/>
      <c r="AC15" s="1002" t="s">
        <v>625</v>
      </c>
      <c r="AD15" s="818">
        <f>+集計･資料!EY22</f>
        <v>226384.39790575916</v>
      </c>
      <c r="AE15" s="818">
        <f>+集計･資料!EZ22</f>
        <v>11545.196261682244</v>
      </c>
      <c r="AF15" s="826">
        <f t="shared" si="0"/>
        <v>0.95147641762647905</v>
      </c>
      <c r="AG15" s="237"/>
      <c r="AH15" s="1232"/>
      <c r="AI15" s="1232"/>
      <c r="AJ15" s="1232"/>
      <c r="AK15" s="1232"/>
      <c r="AL15" s="1232"/>
      <c r="AM15" s="1232"/>
      <c r="AN15" s="1232"/>
      <c r="AO15" s="1232"/>
      <c r="AP15" s="1232"/>
      <c r="AQ15" s="1232"/>
      <c r="AR15" s="1232"/>
      <c r="AS15" s="1232"/>
    </row>
    <row r="16" spans="1:45">
      <c r="B16" s="1232"/>
      <c r="C16" s="1232"/>
      <c r="D16" s="1232"/>
      <c r="E16" s="1232"/>
      <c r="F16" s="1232"/>
      <c r="G16" s="1232"/>
      <c r="H16" s="1232"/>
      <c r="I16" s="1232"/>
      <c r="J16" s="1232"/>
      <c r="K16" s="1232"/>
      <c r="L16" s="1232"/>
      <c r="M16" s="1232"/>
      <c r="N16" s="880"/>
      <c r="O16" s="20"/>
      <c r="P16" s="21"/>
      <c r="Q16" s="21"/>
      <c r="R16" s="21"/>
      <c r="S16" s="21"/>
      <c r="T16" s="21"/>
      <c r="U16" s="21"/>
      <c r="V16" s="21"/>
      <c r="W16" s="21"/>
      <c r="X16" s="21"/>
      <c r="Y16" s="21"/>
      <c r="Z16" s="21"/>
      <c r="AA16" s="22"/>
      <c r="AC16" s="1002" t="s">
        <v>626</v>
      </c>
      <c r="AD16" s="818">
        <f>+集計･資料!EY20</f>
        <v>223104.85</v>
      </c>
      <c r="AE16" s="818">
        <f>+集計･資料!EZ20</f>
        <v>33047.1</v>
      </c>
      <c r="AF16" s="994">
        <f t="shared" si="0"/>
        <v>0.87098634228628746</v>
      </c>
      <c r="AG16" s="237"/>
      <c r="AH16" s="1232"/>
      <c r="AI16" s="1232"/>
      <c r="AJ16" s="1232"/>
      <c r="AK16" s="1232"/>
      <c r="AL16" s="1232"/>
      <c r="AM16" s="1232"/>
      <c r="AN16" s="1232"/>
      <c r="AO16" s="1232"/>
      <c r="AP16" s="1232"/>
      <c r="AQ16" s="1232"/>
      <c r="AR16" s="1232"/>
      <c r="AS16" s="1232"/>
    </row>
    <row r="17" spans="1:45">
      <c r="B17" s="1232"/>
      <c r="C17" s="1232"/>
      <c r="D17" s="1232"/>
      <c r="E17" s="1232"/>
      <c r="F17" s="1232"/>
      <c r="G17" s="1232"/>
      <c r="H17" s="1232"/>
      <c r="I17" s="1232"/>
      <c r="J17" s="1232"/>
      <c r="K17" s="1232"/>
      <c r="L17" s="1232"/>
      <c r="M17" s="1232"/>
      <c r="N17" s="880"/>
      <c r="O17" s="23"/>
      <c r="P17" s="24"/>
      <c r="Q17" s="24"/>
      <c r="R17" s="24"/>
      <c r="S17" s="24"/>
      <c r="T17" s="24"/>
      <c r="U17" s="24"/>
      <c r="V17" s="24"/>
      <c r="W17" s="24"/>
      <c r="X17" s="24"/>
      <c r="Y17" s="24"/>
      <c r="Z17" s="24"/>
      <c r="AA17" s="25"/>
      <c r="AC17" s="1002" t="s">
        <v>632</v>
      </c>
      <c r="AD17" s="993">
        <f>+集計･資料!EY18</f>
        <v>279341.61538461538</v>
      </c>
      <c r="AE17" s="818">
        <f>+集計･資料!EZ18</f>
        <v>4710</v>
      </c>
      <c r="AF17" s="826">
        <f t="shared" si="0"/>
        <v>0.98341850654986596</v>
      </c>
      <c r="AG17" s="237"/>
      <c r="AH17" s="1232"/>
      <c r="AI17" s="1232"/>
      <c r="AJ17" s="1232"/>
      <c r="AK17" s="1232"/>
      <c r="AL17" s="1232"/>
      <c r="AM17" s="1232"/>
      <c r="AN17" s="1232"/>
      <c r="AO17" s="1232"/>
      <c r="AP17" s="1232"/>
      <c r="AQ17" s="1232"/>
      <c r="AR17" s="1232"/>
      <c r="AS17" s="1232"/>
    </row>
    <row r="18" spans="1:45">
      <c r="AC18" s="1002" t="s">
        <v>627</v>
      </c>
      <c r="AD18" s="993">
        <f>+集計･資料!EY16</f>
        <v>283083.88</v>
      </c>
      <c r="AE18" s="818">
        <f>+集計･資料!EZ16</f>
        <v>31536.384615384617</v>
      </c>
      <c r="AF18" s="826">
        <f t="shared" si="0"/>
        <v>0.8997636574556408</v>
      </c>
      <c r="AG18" s="237"/>
      <c r="AH18" s="1232"/>
      <c r="AI18" s="1232"/>
      <c r="AJ18" s="1232"/>
      <c r="AK18" s="1232"/>
      <c r="AL18" s="1232"/>
      <c r="AM18" s="1232"/>
      <c r="AN18" s="1232"/>
      <c r="AO18" s="1232"/>
      <c r="AP18" s="1232"/>
      <c r="AQ18" s="1232"/>
      <c r="AR18" s="1232"/>
      <c r="AS18" s="1232"/>
    </row>
    <row r="19" spans="1:45">
      <c r="AC19" s="1002" t="s">
        <v>628</v>
      </c>
      <c r="AD19" s="818">
        <f>+集計･資料!EY14</f>
        <v>257187.95773809523</v>
      </c>
      <c r="AE19" s="818">
        <f>+集計･資料!EZ14</f>
        <v>17139.604511278194</v>
      </c>
      <c r="AF19" s="826">
        <f t="shared" si="0"/>
        <v>0.93752139095780074</v>
      </c>
      <c r="AG19" s="237"/>
      <c r="AH19" s="1232"/>
      <c r="AI19" s="1232"/>
      <c r="AJ19" s="1232"/>
      <c r="AK19" s="1232"/>
      <c r="AL19" s="1232"/>
      <c r="AM19" s="1232"/>
      <c r="AN19" s="1232"/>
      <c r="AO19" s="1232"/>
      <c r="AP19" s="1232"/>
      <c r="AQ19" s="1232"/>
      <c r="AR19" s="1232"/>
      <c r="AS19" s="1232"/>
    </row>
    <row r="20" spans="1:45">
      <c r="A20" s="1280"/>
      <c r="B20" s="1281"/>
      <c r="C20" s="1281"/>
      <c r="D20" s="1281"/>
      <c r="E20" s="1281"/>
      <c r="F20" s="1281"/>
      <c r="G20" s="1281"/>
      <c r="H20" s="1281"/>
      <c r="I20" s="1281"/>
      <c r="J20" s="1281"/>
      <c r="K20" s="1281"/>
      <c r="L20" s="1281"/>
      <c r="M20" s="1281"/>
      <c r="N20" s="1281"/>
      <c r="O20" s="1281"/>
      <c r="P20" s="1281"/>
      <c r="Q20" s="1281"/>
      <c r="R20" s="1281"/>
      <c r="S20" s="1281"/>
      <c r="T20" s="1281"/>
      <c r="U20" s="1281"/>
      <c r="V20" s="1281"/>
      <c r="W20" s="1281"/>
      <c r="X20" s="1281"/>
      <c r="Y20" s="1281"/>
      <c r="Z20" s="1281"/>
      <c r="AA20" s="1282"/>
      <c r="AC20" s="1002" t="s">
        <v>629</v>
      </c>
      <c r="AD20" s="818">
        <f>+集計･資料!EY12</f>
        <v>258743.92499999999</v>
      </c>
      <c r="AE20" s="818">
        <f>+集計･資料!EZ12</f>
        <v>20752.709677419356</v>
      </c>
      <c r="AF20" s="826">
        <f t="shared" si="0"/>
        <v>0.92574969748250802</v>
      </c>
      <c r="AG20" s="237"/>
      <c r="AH20" s="1232"/>
      <c r="AI20" s="1232"/>
      <c r="AJ20" s="1232"/>
      <c r="AK20" s="1232"/>
      <c r="AL20" s="1232"/>
      <c r="AM20" s="1232"/>
      <c r="AN20" s="1232"/>
      <c r="AO20" s="1232"/>
      <c r="AP20" s="1232"/>
      <c r="AQ20" s="1232"/>
      <c r="AR20" s="1232"/>
      <c r="AS20" s="1232"/>
    </row>
    <row r="21" spans="1:45">
      <c r="A21" s="1283"/>
      <c r="B21" s="1284"/>
      <c r="C21" s="1284"/>
      <c r="D21" s="1284"/>
      <c r="E21" s="1284"/>
      <c r="F21" s="1284"/>
      <c r="G21" s="1284"/>
      <c r="H21" s="1284"/>
      <c r="I21" s="1284"/>
      <c r="J21" s="1284"/>
      <c r="K21" s="1284"/>
      <c r="L21" s="1284"/>
      <c r="M21" s="1284"/>
      <c r="N21" s="1284"/>
      <c r="O21" s="1284"/>
      <c r="P21" s="1284"/>
      <c r="Q21" s="1284"/>
      <c r="R21" s="1284"/>
      <c r="S21" s="1284"/>
      <c r="T21" s="1284"/>
      <c r="U21" s="1284"/>
      <c r="V21" s="1284"/>
      <c r="W21" s="1284"/>
      <c r="X21" s="1284"/>
      <c r="Y21" s="1284"/>
      <c r="Z21" s="1284"/>
      <c r="AA21" s="1285"/>
      <c r="AC21" s="1002" t="s">
        <v>631</v>
      </c>
      <c r="AD21" s="993">
        <f>+集計･資料!EY10</f>
        <v>250221.37903225806</v>
      </c>
      <c r="AE21" s="818">
        <f>+集計･資料!EZ10</f>
        <v>15050.030985915493</v>
      </c>
      <c r="AF21" s="826">
        <f t="shared" si="0"/>
        <v>0.94326553704040539</v>
      </c>
      <c r="AG21" s="237"/>
      <c r="AH21" s="1232"/>
      <c r="AI21" s="1232"/>
      <c r="AJ21" s="1232"/>
      <c r="AK21" s="1232"/>
      <c r="AL21" s="1232"/>
      <c r="AM21" s="1232"/>
      <c r="AN21" s="1232"/>
      <c r="AO21" s="1232"/>
      <c r="AP21" s="1232"/>
      <c r="AQ21" s="1232"/>
      <c r="AR21" s="1232"/>
      <c r="AS21" s="1232"/>
    </row>
    <row r="22" spans="1:45">
      <c r="A22" s="1283"/>
      <c r="B22" s="1284"/>
      <c r="C22" s="1284"/>
      <c r="D22" s="1284"/>
      <c r="E22" s="1284"/>
      <c r="F22" s="1284"/>
      <c r="G22" s="1284"/>
      <c r="H22" s="1284"/>
      <c r="I22" s="1284"/>
      <c r="J22" s="1284"/>
      <c r="K22" s="1284"/>
      <c r="L22" s="1284"/>
      <c r="M22" s="1284"/>
      <c r="N22" s="1284"/>
      <c r="O22" s="1284"/>
      <c r="P22" s="1284"/>
      <c r="Q22" s="1284"/>
      <c r="R22" s="1284"/>
      <c r="S22" s="1284"/>
      <c r="T22" s="1284"/>
      <c r="U22" s="1284"/>
      <c r="V22" s="1284"/>
      <c r="W22" s="1284"/>
      <c r="X22" s="1284"/>
      <c r="Y22" s="1284"/>
      <c r="Z22" s="1284"/>
      <c r="AA22" s="1285"/>
      <c r="AC22" s="784" t="s">
        <v>630</v>
      </c>
      <c r="AD22" s="817">
        <f>+集計･資料!EY8</f>
        <v>241950.0105263158</v>
      </c>
      <c r="AE22" s="817">
        <f>+集計･資料!EZ8</f>
        <v>42850.482142857145</v>
      </c>
      <c r="AF22" s="826">
        <f t="shared" si="0"/>
        <v>0.84954210668226382</v>
      </c>
      <c r="AG22" s="237"/>
      <c r="AH22" s="1232"/>
      <c r="AI22" s="1232"/>
      <c r="AJ22" s="1232"/>
      <c r="AK22" s="1232"/>
      <c r="AL22" s="1232"/>
      <c r="AM22" s="1232"/>
      <c r="AN22" s="1232"/>
      <c r="AO22" s="1232"/>
      <c r="AP22" s="1232"/>
      <c r="AQ22" s="1232"/>
      <c r="AR22" s="1232"/>
      <c r="AS22" s="1232"/>
    </row>
    <row r="23" spans="1:45">
      <c r="A23" s="1283"/>
      <c r="B23" s="1284"/>
      <c r="C23" s="1284"/>
      <c r="D23" s="1284"/>
      <c r="E23" s="1284"/>
      <c r="F23" s="1284"/>
      <c r="G23" s="1284"/>
      <c r="H23" s="1284"/>
      <c r="I23" s="1284"/>
      <c r="J23" s="1284"/>
      <c r="K23" s="1284"/>
      <c r="L23" s="1284"/>
      <c r="M23" s="1284"/>
      <c r="N23" s="1284"/>
      <c r="O23" s="1284"/>
      <c r="P23" s="1284"/>
      <c r="Q23" s="1284"/>
      <c r="R23" s="1284"/>
      <c r="S23" s="1284"/>
      <c r="T23" s="1284"/>
      <c r="U23" s="1284"/>
      <c r="V23" s="1284"/>
      <c r="W23" s="1284"/>
      <c r="X23" s="1284"/>
      <c r="Y23" s="1284"/>
      <c r="Z23" s="1284"/>
      <c r="AA23" s="1285"/>
      <c r="AC23" s="611" t="s">
        <v>151</v>
      </c>
      <c r="AD23" s="817" t="e">
        <f>+集計･資料!EY6</f>
        <v>#DIV/0!</v>
      </c>
      <c r="AE23" s="817" t="e">
        <f>+集計･資料!EZ6</f>
        <v>#DIV/0!</v>
      </c>
      <c r="AF23" s="800" t="e">
        <f t="shared" si="0"/>
        <v>#DIV/0!</v>
      </c>
      <c r="AG23" s="237"/>
      <c r="AH23" s="1232"/>
      <c r="AI23" s="1232"/>
      <c r="AJ23" s="1232"/>
      <c r="AK23" s="1232"/>
      <c r="AL23" s="1232"/>
      <c r="AM23" s="1232"/>
      <c r="AN23" s="1232"/>
      <c r="AO23" s="1232"/>
      <c r="AP23" s="1232"/>
      <c r="AQ23" s="1232"/>
      <c r="AR23" s="1232"/>
      <c r="AS23" s="1232"/>
    </row>
    <row r="24" spans="1:45">
      <c r="A24" s="1283"/>
      <c r="B24" s="1284"/>
      <c r="C24" s="1284"/>
      <c r="D24" s="1284"/>
      <c r="E24" s="1284"/>
      <c r="F24" s="1284"/>
      <c r="G24" s="1284"/>
      <c r="H24" s="1284"/>
      <c r="I24" s="1284"/>
      <c r="J24" s="1284"/>
      <c r="K24" s="1284"/>
      <c r="L24" s="1284"/>
      <c r="M24" s="1284"/>
      <c r="N24" s="1284"/>
      <c r="O24" s="1284"/>
      <c r="P24" s="1284"/>
      <c r="Q24" s="1284"/>
      <c r="R24" s="1284"/>
      <c r="S24" s="1284"/>
      <c r="T24" s="1284"/>
      <c r="U24" s="1284"/>
      <c r="V24" s="1284"/>
      <c r="W24" s="1284"/>
      <c r="X24" s="1284"/>
      <c r="Y24" s="1284"/>
      <c r="Z24" s="1284"/>
      <c r="AA24" s="1285"/>
      <c r="AG24" s="237"/>
      <c r="AH24" s="1232"/>
      <c r="AI24" s="1232"/>
      <c r="AJ24" s="1232"/>
      <c r="AK24" s="1232"/>
      <c r="AL24" s="1232"/>
      <c r="AM24" s="1232"/>
      <c r="AN24" s="1232"/>
      <c r="AO24" s="1232"/>
      <c r="AP24" s="1232"/>
      <c r="AQ24" s="1232"/>
      <c r="AR24" s="1232"/>
      <c r="AS24" s="1232"/>
    </row>
    <row r="25" spans="1:45">
      <c r="A25" s="1283"/>
      <c r="B25" s="1284"/>
      <c r="C25" s="1284"/>
      <c r="D25" s="1284"/>
      <c r="E25" s="1284"/>
      <c r="F25" s="1284"/>
      <c r="G25" s="1284"/>
      <c r="H25" s="1284"/>
      <c r="I25" s="1284"/>
      <c r="J25" s="1284"/>
      <c r="K25" s="1284"/>
      <c r="L25" s="1284"/>
      <c r="M25" s="1284"/>
      <c r="N25" s="1284"/>
      <c r="O25" s="1284"/>
      <c r="P25" s="1284"/>
      <c r="Q25" s="1284"/>
      <c r="R25" s="1284"/>
      <c r="S25" s="1284"/>
      <c r="T25" s="1284"/>
      <c r="U25" s="1284"/>
      <c r="V25" s="1284"/>
      <c r="W25" s="1284"/>
      <c r="X25" s="1284"/>
      <c r="Y25" s="1284"/>
      <c r="Z25" s="1284"/>
      <c r="AA25" s="1285"/>
      <c r="AC25" s="413" t="s">
        <v>208</v>
      </c>
      <c r="AG25" s="237"/>
      <c r="AH25" s="1232"/>
      <c r="AI25" s="1232"/>
      <c r="AJ25" s="1232"/>
      <c r="AK25" s="1232"/>
      <c r="AL25" s="1232"/>
      <c r="AM25" s="1232"/>
      <c r="AN25" s="1232"/>
      <c r="AO25" s="1232"/>
      <c r="AP25" s="1232"/>
      <c r="AQ25" s="1232"/>
      <c r="AR25" s="1232"/>
      <c r="AS25" s="1232"/>
    </row>
    <row r="26" spans="1:45">
      <c r="A26" s="1283"/>
      <c r="B26" s="1284"/>
      <c r="C26" s="1284"/>
      <c r="D26" s="1284"/>
      <c r="E26" s="1284"/>
      <c r="F26" s="1284"/>
      <c r="G26" s="1284"/>
      <c r="H26" s="1284"/>
      <c r="I26" s="1284"/>
      <c r="J26" s="1284"/>
      <c r="K26" s="1284"/>
      <c r="L26" s="1284"/>
      <c r="M26" s="1284"/>
      <c r="N26" s="1284"/>
      <c r="O26" s="1284"/>
      <c r="P26" s="1284"/>
      <c r="Q26" s="1284"/>
      <c r="R26" s="1284"/>
      <c r="S26" s="1284"/>
      <c r="T26" s="1284"/>
      <c r="U26" s="1284"/>
      <c r="V26" s="1284"/>
      <c r="W26" s="1284"/>
      <c r="X26" s="1284"/>
      <c r="Y26" s="1284"/>
      <c r="Z26" s="1284"/>
      <c r="AA26" s="1285"/>
      <c r="AG26" s="237"/>
      <c r="AH26" s="1232"/>
      <c r="AI26" s="1232"/>
      <c r="AJ26" s="1232"/>
      <c r="AK26" s="1232"/>
      <c r="AL26" s="1232"/>
      <c r="AM26" s="1232"/>
      <c r="AN26" s="1232"/>
      <c r="AO26" s="1232"/>
      <c r="AP26" s="1232"/>
      <c r="AQ26" s="1232"/>
      <c r="AR26" s="1232"/>
      <c r="AS26" s="1232"/>
    </row>
    <row r="27" spans="1:45">
      <c r="A27" s="1283"/>
      <c r="B27" s="1284"/>
      <c r="C27" s="1284"/>
      <c r="D27" s="1284"/>
      <c r="E27" s="1284"/>
      <c r="F27" s="1284"/>
      <c r="G27" s="1284"/>
      <c r="H27" s="1284"/>
      <c r="I27" s="1284"/>
      <c r="J27" s="1284"/>
      <c r="K27" s="1284"/>
      <c r="L27" s="1284"/>
      <c r="M27" s="1284"/>
      <c r="N27" s="1284"/>
      <c r="O27" s="1284"/>
      <c r="P27" s="1284"/>
      <c r="Q27" s="1284"/>
      <c r="R27" s="1284"/>
      <c r="S27" s="1284"/>
      <c r="T27" s="1284"/>
      <c r="U27" s="1284"/>
      <c r="V27" s="1284"/>
      <c r="W27" s="1284"/>
      <c r="X27" s="1284"/>
      <c r="Y27" s="1284"/>
      <c r="Z27" s="1284"/>
      <c r="AA27" s="1285"/>
      <c r="AC27" s="1004" t="s">
        <v>646</v>
      </c>
      <c r="AD27" s="628" t="s">
        <v>609</v>
      </c>
      <c r="AE27" s="628" t="s">
        <v>610</v>
      </c>
      <c r="AF27" s="636" t="s">
        <v>611</v>
      </c>
    </row>
    <row r="28" spans="1:45">
      <c r="A28" s="1283"/>
      <c r="B28" s="1284"/>
      <c r="C28" s="1284"/>
      <c r="D28" s="1284"/>
      <c r="E28" s="1284"/>
      <c r="F28" s="1284"/>
      <c r="G28" s="1284"/>
      <c r="H28" s="1284"/>
      <c r="I28" s="1284"/>
      <c r="J28" s="1284"/>
      <c r="K28" s="1284"/>
      <c r="L28" s="1284"/>
      <c r="M28" s="1284"/>
      <c r="N28" s="1284"/>
      <c r="O28" s="1284"/>
      <c r="P28" s="1284"/>
      <c r="Q28" s="1284"/>
      <c r="R28" s="1284"/>
      <c r="S28" s="1284"/>
      <c r="T28" s="1284"/>
      <c r="U28" s="1284"/>
      <c r="V28" s="1284"/>
      <c r="W28" s="1284"/>
      <c r="X28" s="1284"/>
      <c r="Y28" s="1284"/>
      <c r="Z28" s="1284"/>
      <c r="AA28" s="1285"/>
      <c r="AC28" s="1001" t="s">
        <v>436</v>
      </c>
      <c r="AD28" s="818">
        <f>+集計･資料!EY81</f>
        <v>226894.77011494254</v>
      </c>
      <c r="AE28" s="818">
        <f>+集計･資料!EZ81</f>
        <v>39673.857142857145</v>
      </c>
      <c r="AF28" s="826">
        <f t="shared" ref="AF28:AF33" si="1">+AD28/+SUM(AD28:AE28)</f>
        <v>0.85116831807634896</v>
      </c>
    </row>
    <row r="29" spans="1:45">
      <c r="A29" s="1283"/>
      <c r="B29" s="1284"/>
      <c r="C29" s="1284"/>
      <c r="D29" s="1284"/>
      <c r="E29" s="1284"/>
      <c r="F29" s="1284"/>
      <c r="G29" s="1284"/>
      <c r="H29" s="1284"/>
      <c r="I29" s="1284"/>
      <c r="J29" s="1284"/>
      <c r="K29" s="1284"/>
      <c r="L29" s="1284"/>
      <c r="M29" s="1284"/>
      <c r="N29" s="1284"/>
      <c r="O29" s="1284"/>
      <c r="P29" s="1284"/>
      <c r="Q29" s="1284"/>
      <c r="R29" s="1284"/>
      <c r="S29" s="1284"/>
      <c r="T29" s="1284"/>
      <c r="U29" s="1284"/>
      <c r="V29" s="1284"/>
      <c r="W29" s="1284"/>
      <c r="X29" s="1284"/>
      <c r="Y29" s="1284"/>
      <c r="Z29" s="1284"/>
      <c r="AA29" s="1285"/>
      <c r="AC29" s="1001" t="s">
        <v>437</v>
      </c>
      <c r="AD29" s="818">
        <f>+集計･資料!EY79</f>
        <v>249272.04360655736</v>
      </c>
      <c r="AE29" s="818">
        <f>+集計･資料!EZ79</f>
        <v>15228.937606837606</v>
      </c>
      <c r="AF29" s="826">
        <f>+AD29/+SUM(AD29:AE29)</f>
        <v>0.94242388993426396</v>
      </c>
    </row>
    <row r="30" spans="1:45">
      <c r="A30" s="1283"/>
      <c r="B30" s="1284"/>
      <c r="C30" s="1284"/>
      <c r="D30" s="1284"/>
      <c r="E30" s="1284"/>
      <c r="F30" s="1284"/>
      <c r="G30" s="1284"/>
      <c r="H30" s="1284"/>
      <c r="I30" s="1284"/>
      <c r="J30" s="1284"/>
      <c r="K30" s="1284"/>
      <c r="L30" s="1284"/>
      <c r="M30" s="1284"/>
      <c r="N30" s="1284"/>
      <c r="O30" s="1284"/>
      <c r="P30" s="1284"/>
      <c r="Q30" s="1284"/>
      <c r="R30" s="1284"/>
      <c r="S30" s="1284"/>
      <c r="T30" s="1284"/>
      <c r="U30" s="1284"/>
      <c r="V30" s="1284"/>
      <c r="W30" s="1284"/>
      <c r="X30" s="1284"/>
      <c r="Y30" s="1284"/>
      <c r="Z30" s="1284"/>
      <c r="AA30" s="1285"/>
      <c r="AC30" s="1001" t="s">
        <v>438</v>
      </c>
      <c r="AD30" s="818">
        <f>+集計･資料!EY77</f>
        <v>241801.5346354167</v>
      </c>
      <c r="AE30" s="818">
        <f>+集計･資料!EZ77</f>
        <v>18946.69090909091</v>
      </c>
      <c r="AF30" s="826">
        <f t="shared" si="1"/>
        <v>0.92733722014972308</v>
      </c>
      <c r="AG30" s="630"/>
    </row>
    <row r="31" spans="1:45">
      <c r="A31" s="1283"/>
      <c r="B31" s="1284"/>
      <c r="C31" s="1284"/>
      <c r="D31" s="1284"/>
      <c r="E31" s="1284"/>
      <c r="F31" s="1284"/>
      <c r="G31" s="1284"/>
      <c r="H31" s="1284"/>
      <c r="I31" s="1284"/>
      <c r="J31" s="1284"/>
      <c r="K31" s="1284"/>
      <c r="L31" s="1284"/>
      <c r="M31" s="1284"/>
      <c r="N31" s="1284"/>
      <c r="O31" s="1284"/>
      <c r="P31" s="1284"/>
      <c r="Q31" s="1284"/>
      <c r="R31" s="1284"/>
      <c r="S31" s="1284"/>
      <c r="T31" s="1284"/>
      <c r="U31" s="1284"/>
      <c r="V31" s="1284"/>
      <c r="W31" s="1284"/>
      <c r="X31" s="1284"/>
      <c r="Y31" s="1284"/>
      <c r="Z31" s="1284"/>
      <c r="AA31" s="1285"/>
      <c r="AC31" s="1001" t="s">
        <v>439</v>
      </c>
      <c r="AD31" s="818">
        <f>+集計･資料!EY75</f>
        <v>229645.27884615384</v>
      </c>
      <c r="AE31" s="818">
        <f>+集計･資料!EZ75</f>
        <v>20554.416666666668</v>
      </c>
      <c r="AF31" s="826">
        <f t="shared" si="1"/>
        <v>0.91784795491242543</v>
      </c>
      <c r="AG31" s="630"/>
    </row>
    <row r="32" spans="1:45">
      <c r="A32" s="1283"/>
      <c r="B32" s="1284"/>
      <c r="C32" s="1284"/>
      <c r="D32" s="1284"/>
      <c r="E32" s="1284"/>
      <c r="F32" s="1284"/>
      <c r="G32" s="1284"/>
      <c r="H32" s="1284"/>
      <c r="I32" s="1284"/>
      <c r="J32" s="1284"/>
      <c r="K32" s="1284"/>
      <c r="L32" s="1284"/>
      <c r="M32" s="1284"/>
      <c r="N32" s="1284"/>
      <c r="O32" s="1284"/>
      <c r="P32" s="1284"/>
      <c r="Q32" s="1284"/>
      <c r="R32" s="1284"/>
      <c r="S32" s="1284"/>
      <c r="T32" s="1284"/>
      <c r="U32" s="1284"/>
      <c r="V32" s="1284"/>
      <c r="W32" s="1284"/>
      <c r="X32" s="1284"/>
      <c r="Y32" s="1284"/>
      <c r="Z32" s="1284"/>
      <c r="AA32" s="1285"/>
      <c r="AC32" s="1001" t="s">
        <v>440</v>
      </c>
      <c r="AD32" s="818">
        <f>+集計･資料!EY73</f>
        <v>250535.27926829265</v>
      </c>
      <c r="AE32" s="818">
        <f>+集計･資料!EZ73</f>
        <v>18295.597183098591</v>
      </c>
      <c r="AF32" s="826">
        <f t="shared" si="1"/>
        <v>0.93194383984234519</v>
      </c>
      <c r="AG32" s="237"/>
    </row>
    <row r="33" spans="1:34">
      <c r="A33" s="1283"/>
      <c r="B33" s="1284"/>
      <c r="C33" s="1284"/>
      <c r="D33" s="1284"/>
      <c r="E33" s="1284"/>
      <c r="F33" s="1284"/>
      <c r="G33" s="1284"/>
      <c r="H33" s="1284"/>
      <c r="I33" s="1284"/>
      <c r="J33" s="1284"/>
      <c r="K33" s="1284"/>
      <c r="L33" s="1284"/>
      <c r="M33" s="1284"/>
      <c r="N33" s="1284"/>
      <c r="O33" s="1284"/>
      <c r="P33" s="1284"/>
      <c r="Q33" s="1284"/>
      <c r="R33" s="1284"/>
      <c r="S33" s="1284"/>
      <c r="T33" s="1284"/>
      <c r="U33" s="1284"/>
      <c r="V33" s="1284"/>
      <c r="W33" s="1284"/>
      <c r="X33" s="1284"/>
      <c r="Y33" s="1284"/>
      <c r="Z33" s="1284"/>
      <c r="AA33" s="1285"/>
      <c r="AC33" s="613" t="s">
        <v>441</v>
      </c>
      <c r="AD33" s="818">
        <f>+集計･資料!EY71</f>
        <v>246875.02816901408</v>
      </c>
      <c r="AE33" s="818">
        <f>+集計･資料!EZ71</f>
        <v>17394.029850746268</v>
      </c>
      <c r="AF33" s="826">
        <f t="shared" si="1"/>
        <v>0.93418060373361733</v>
      </c>
      <c r="AG33" s="237"/>
    </row>
    <row r="34" spans="1:34">
      <c r="A34" s="1283"/>
      <c r="B34" s="1284"/>
      <c r="C34" s="1284"/>
      <c r="D34" s="1284"/>
      <c r="E34" s="1284"/>
      <c r="F34" s="1284"/>
      <c r="G34" s="1284"/>
      <c r="H34" s="1284"/>
      <c r="I34" s="1284"/>
      <c r="J34" s="1284"/>
      <c r="K34" s="1284"/>
      <c r="L34" s="1284"/>
      <c r="M34" s="1284"/>
      <c r="N34" s="1284"/>
      <c r="O34" s="1284"/>
      <c r="P34" s="1284"/>
      <c r="Q34" s="1284"/>
      <c r="R34" s="1284"/>
      <c r="S34" s="1284"/>
      <c r="T34" s="1284"/>
      <c r="U34" s="1284"/>
      <c r="V34" s="1284"/>
      <c r="W34" s="1284"/>
      <c r="X34" s="1284"/>
      <c r="Y34" s="1284"/>
      <c r="Z34" s="1284"/>
      <c r="AA34" s="1285"/>
      <c r="AG34" s="237"/>
    </row>
    <row r="35" spans="1:34">
      <c r="A35" s="1283"/>
      <c r="B35" s="1284"/>
      <c r="C35" s="1284"/>
      <c r="D35" s="1284"/>
      <c r="E35" s="1284"/>
      <c r="F35" s="1284"/>
      <c r="G35" s="1284"/>
      <c r="H35" s="1284"/>
      <c r="I35" s="1284"/>
      <c r="J35" s="1284"/>
      <c r="K35" s="1284"/>
      <c r="L35" s="1284"/>
      <c r="M35" s="1284"/>
      <c r="N35" s="1284"/>
      <c r="O35" s="1284"/>
      <c r="P35" s="1284"/>
      <c r="Q35" s="1284"/>
      <c r="R35" s="1284"/>
      <c r="S35" s="1284"/>
      <c r="T35" s="1284"/>
      <c r="U35" s="1284"/>
      <c r="V35" s="1284"/>
      <c r="W35" s="1284"/>
      <c r="X35" s="1284"/>
      <c r="Y35" s="1284"/>
      <c r="Z35" s="1284"/>
      <c r="AA35" s="1285"/>
      <c r="AG35" s="237"/>
    </row>
    <row r="36" spans="1:34">
      <c r="A36" s="1283"/>
      <c r="B36" s="1284"/>
      <c r="C36" s="1284"/>
      <c r="D36" s="1284"/>
      <c r="E36" s="1284"/>
      <c r="F36" s="1284"/>
      <c r="G36" s="1284"/>
      <c r="H36" s="1284"/>
      <c r="I36" s="1284"/>
      <c r="J36" s="1284"/>
      <c r="K36" s="1284"/>
      <c r="L36" s="1284"/>
      <c r="M36" s="1284"/>
      <c r="N36" s="1284"/>
      <c r="O36" s="1284"/>
      <c r="P36" s="1284"/>
      <c r="Q36" s="1284"/>
      <c r="R36" s="1284"/>
      <c r="S36" s="1284"/>
      <c r="T36" s="1284"/>
      <c r="U36" s="1284"/>
      <c r="V36" s="1284"/>
      <c r="W36" s="1284"/>
      <c r="X36" s="1284"/>
      <c r="Y36" s="1284"/>
      <c r="Z36" s="1284"/>
      <c r="AA36" s="1285"/>
      <c r="AD36" s="821"/>
      <c r="AE36" s="821"/>
      <c r="AF36" s="820"/>
      <c r="AG36" s="237"/>
    </row>
    <row r="37" spans="1:34">
      <c r="A37" s="1283"/>
      <c r="B37" s="1284"/>
      <c r="C37" s="1284"/>
      <c r="D37" s="1284"/>
      <c r="E37" s="1284"/>
      <c r="F37" s="1284"/>
      <c r="G37" s="1284"/>
      <c r="H37" s="1284"/>
      <c r="I37" s="1284"/>
      <c r="J37" s="1284"/>
      <c r="K37" s="1284"/>
      <c r="L37" s="1284"/>
      <c r="M37" s="1284"/>
      <c r="N37" s="1284"/>
      <c r="O37" s="1284"/>
      <c r="P37" s="1284"/>
      <c r="Q37" s="1284"/>
      <c r="R37" s="1284"/>
      <c r="S37" s="1284"/>
      <c r="T37" s="1284"/>
      <c r="U37" s="1284"/>
      <c r="V37" s="1284"/>
      <c r="W37" s="1284"/>
      <c r="X37" s="1284"/>
      <c r="Y37" s="1284"/>
      <c r="Z37" s="1284"/>
      <c r="AA37" s="1285"/>
      <c r="AD37" s="419"/>
      <c r="AE37" s="419"/>
      <c r="AF37" s="419"/>
      <c r="AG37" s="237"/>
    </row>
    <row r="38" spans="1:34">
      <c r="A38" s="1283"/>
      <c r="B38" s="1284"/>
      <c r="C38" s="1284"/>
      <c r="D38" s="1284"/>
      <c r="E38" s="1284"/>
      <c r="F38" s="1284"/>
      <c r="G38" s="1284"/>
      <c r="H38" s="1284"/>
      <c r="I38" s="1284"/>
      <c r="J38" s="1284"/>
      <c r="K38" s="1284"/>
      <c r="L38" s="1284"/>
      <c r="M38" s="1284"/>
      <c r="N38" s="1284"/>
      <c r="O38" s="1284"/>
      <c r="P38" s="1284"/>
      <c r="Q38" s="1284"/>
      <c r="R38" s="1284"/>
      <c r="S38" s="1284"/>
      <c r="T38" s="1284"/>
      <c r="U38" s="1284"/>
      <c r="V38" s="1284"/>
      <c r="W38" s="1284"/>
      <c r="X38" s="1284"/>
      <c r="Y38" s="1284"/>
      <c r="Z38" s="1284"/>
      <c r="AA38" s="1285"/>
      <c r="AD38" s="821"/>
      <c r="AE38" s="821"/>
      <c r="AF38" s="820"/>
      <c r="AG38" s="237"/>
    </row>
    <row r="39" spans="1:34">
      <c r="A39" s="1283"/>
      <c r="B39" s="1284"/>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5"/>
      <c r="AD39" s="419"/>
      <c r="AE39" s="419"/>
      <c r="AF39" s="419"/>
    </row>
    <row r="40" spans="1:34">
      <c r="A40" s="1283"/>
      <c r="B40" s="1284"/>
      <c r="C40" s="1284"/>
      <c r="D40" s="1284"/>
      <c r="E40" s="1284"/>
      <c r="F40" s="1284"/>
      <c r="G40" s="1284"/>
      <c r="H40" s="1284"/>
      <c r="I40" s="1284"/>
      <c r="J40" s="1284"/>
      <c r="K40" s="1284"/>
      <c r="L40" s="1284"/>
      <c r="M40" s="1284"/>
      <c r="N40" s="1284"/>
      <c r="O40" s="1284"/>
      <c r="P40" s="1284"/>
      <c r="Q40" s="1284"/>
      <c r="R40" s="1284"/>
      <c r="S40" s="1284"/>
      <c r="T40" s="1284"/>
      <c r="U40" s="1284"/>
      <c r="V40" s="1284"/>
      <c r="W40" s="1284"/>
      <c r="X40" s="1284"/>
      <c r="Y40" s="1284"/>
      <c r="Z40" s="1284"/>
      <c r="AA40" s="1285"/>
      <c r="AD40" s="821"/>
      <c r="AE40" s="821"/>
      <c r="AF40" s="820"/>
    </row>
    <row r="41" spans="1:34">
      <c r="A41" s="1283"/>
      <c r="B41" s="1284"/>
      <c r="C41" s="1284"/>
      <c r="D41" s="1284"/>
      <c r="E41" s="1284"/>
      <c r="F41" s="1284"/>
      <c r="G41" s="1284"/>
      <c r="H41" s="1284"/>
      <c r="I41" s="1284"/>
      <c r="J41" s="1284"/>
      <c r="K41" s="1284"/>
      <c r="L41" s="1284"/>
      <c r="M41" s="1284"/>
      <c r="N41" s="1284"/>
      <c r="O41" s="1284"/>
      <c r="P41" s="1284"/>
      <c r="Q41" s="1284"/>
      <c r="R41" s="1284"/>
      <c r="S41" s="1284"/>
      <c r="T41" s="1284"/>
      <c r="U41" s="1284"/>
      <c r="V41" s="1284"/>
      <c r="W41" s="1284"/>
      <c r="X41" s="1284"/>
      <c r="Y41" s="1284"/>
      <c r="Z41" s="1284"/>
      <c r="AA41" s="1285"/>
      <c r="AD41" s="821"/>
      <c r="AE41" s="821"/>
      <c r="AF41" s="820"/>
    </row>
    <row r="42" spans="1:34">
      <c r="A42" s="1283"/>
      <c r="B42" s="1284"/>
      <c r="C42" s="1284"/>
      <c r="D42" s="1284"/>
      <c r="E42" s="1284"/>
      <c r="F42" s="1284"/>
      <c r="G42" s="1284"/>
      <c r="H42" s="1284"/>
      <c r="I42" s="1284"/>
      <c r="J42" s="1284"/>
      <c r="K42" s="1284"/>
      <c r="L42" s="1284"/>
      <c r="M42" s="1284"/>
      <c r="N42" s="1284"/>
      <c r="O42" s="1284"/>
      <c r="P42" s="1284"/>
      <c r="Q42" s="1284"/>
      <c r="R42" s="1284"/>
      <c r="S42" s="1284"/>
      <c r="T42" s="1284"/>
      <c r="U42" s="1284"/>
      <c r="V42" s="1284"/>
      <c r="W42" s="1284"/>
      <c r="X42" s="1284"/>
      <c r="Y42" s="1284"/>
      <c r="Z42" s="1284"/>
      <c r="AA42" s="1285"/>
    </row>
    <row r="43" spans="1:34">
      <c r="A43" s="1283"/>
      <c r="B43" s="1284"/>
      <c r="C43" s="1284"/>
      <c r="D43" s="1284"/>
      <c r="E43" s="1284"/>
      <c r="F43" s="1284"/>
      <c r="G43" s="1284"/>
      <c r="H43" s="1284"/>
      <c r="I43" s="1284"/>
      <c r="J43" s="1284"/>
      <c r="K43" s="1284"/>
      <c r="L43" s="1284"/>
      <c r="M43" s="1284"/>
      <c r="N43" s="1284"/>
      <c r="O43" s="1284"/>
      <c r="P43" s="1284"/>
      <c r="Q43" s="1284"/>
      <c r="R43" s="1284"/>
      <c r="S43" s="1284"/>
      <c r="T43" s="1284"/>
      <c r="U43" s="1284"/>
      <c r="V43" s="1284"/>
      <c r="W43" s="1284"/>
      <c r="X43" s="1284"/>
      <c r="Y43" s="1284"/>
      <c r="Z43" s="1284"/>
      <c r="AA43" s="1285"/>
    </row>
    <row r="44" spans="1:34">
      <c r="A44" s="1283"/>
      <c r="B44" s="1284"/>
      <c r="C44" s="1284"/>
      <c r="D44" s="1284"/>
      <c r="E44" s="1284"/>
      <c r="F44" s="1284"/>
      <c r="G44" s="1284"/>
      <c r="H44" s="1284"/>
      <c r="I44" s="1284"/>
      <c r="J44" s="1284"/>
      <c r="K44" s="1284"/>
      <c r="L44" s="1284"/>
      <c r="M44" s="1284"/>
      <c r="N44" s="1284"/>
      <c r="O44" s="1284"/>
      <c r="P44" s="1284"/>
      <c r="Q44" s="1284"/>
      <c r="R44" s="1284"/>
      <c r="S44" s="1284"/>
      <c r="T44" s="1284"/>
      <c r="U44" s="1284"/>
      <c r="V44" s="1284"/>
      <c r="W44" s="1284"/>
      <c r="X44" s="1284"/>
      <c r="Y44" s="1284"/>
      <c r="Z44" s="1284"/>
      <c r="AA44" s="1285"/>
    </row>
    <row r="45" spans="1:34">
      <c r="A45" s="1283"/>
      <c r="B45" s="1284"/>
      <c r="C45" s="1284"/>
      <c r="D45" s="1284"/>
      <c r="E45" s="1284"/>
      <c r="F45" s="1284"/>
      <c r="G45" s="1284"/>
      <c r="H45" s="1284"/>
      <c r="I45" s="1284"/>
      <c r="J45" s="1284"/>
      <c r="K45" s="1284"/>
      <c r="L45" s="1284"/>
      <c r="M45" s="1284"/>
      <c r="N45" s="1284"/>
      <c r="O45" s="1284"/>
      <c r="P45" s="1284"/>
      <c r="Q45" s="1284"/>
      <c r="R45" s="1284"/>
      <c r="S45" s="1284"/>
      <c r="T45" s="1284"/>
      <c r="U45" s="1284"/>
      <c r="V45" s="1284"/>
      <c r="W45" s="1284"/>
      <c r="X45" s="1284"/>
      <c r="Y45" s="1284"/>
      <c r="Z45" s="1284"/>
      <c r="AA45" s="1285"/>
    </row>
    <row r="46" spans="1:34">
      <c r="A46" s="1283"/>
      <c r="B46" s="1284"/>
      <c r="C46" s="1284"/>
      <c r="D46" s="1284"/>
      <c r="E46" s="1284"/>
      <c r="F46" s="1284"/>
      <c r="G46" s="1284"/>
      <c r="H46" s="1284"/>
      <c r="I46" s="1284"/>
      <c r="J46" s="1284"/>
      <c r="K46" s="1284"/>
      <c r="L46" s="1284"/>
      <c r="M46" s="1284"/>
      <c r="N46" s="1284"/>
      <c r="O46" s="1284"/>
      <c r="P46" s="1284"/>
      <c r="Q46" s="1284"/>
      <c r="R46" s="1284"/>
      <c r="S46" s="1284"/>
      <c r="T46" s="1284"/>
      <c r="U46" s="1284"/>
      <c r="V46" s="1284"/>
      <c r="W46" s="1284"/>
      <c r="X46" s="1284"/>
      <c r="Y46" s="1284"/>
      <c r="Z46" s="1284"/>
      <c r="AA46" s="1285"/>
    </row>
    <row r="47" spans="1:34">
      <c r="A47" s="1283"/>
      <c r="B47" s="1284"/>
      <c r="C47" s="1284"/>
      <c r="D47" s="1284"/>
      <c r="E47" s="1284"/>
      <c r="F47" s="1284"/>
      <c r="G47" s="1284"/>
      <c r="H47" s="1284"/>
      <c r="I47" s="1284"/>
      <c r="J47" s="1284"/>
      <c r="K47" s="1284"/>
      <c r="L47" s="1284"/>
      <c r="M47" s="1284"/>
      <c r="N47" s="1284"/>
      <c r="O47" s="1284"/>
      <c r="P47" s="1284"/>
      <c r="Q47" s="1284"/>
      <c r="R47" s="1284"/>
      <c r="S47" s="1284"/>
      <c r="T47" s="1284"/>
      <c r="U47" s="1284"/>
      <c r="V47" s="1284"/>
      <c r="W47" s="1284"/>
      <c r="X47" s="1284"/>
      <c r="Y47" s="1284"/>
      <c r="Z47" s="1284"/>
      <c r="AA47" s="1285"/>
      <c r="AH47" s="33"/>
    </row>
    <row r="48" spans="1:34">
      <c r="A48" s="1283"/>
      <c r="B48" s="1284"/>
      <c r="C48" s="1284"/>
      <c r="D48" s="1284"/>
      <c r="E48" s="1284"/>
      <c r="F48" s="1284"/>
      <c r="G48" s="1284"/>
      <c r="H48" s="1284"/>
      <c r="I48" s="1284"/>
      <c r="J48" s="1284"/>
      <c r="K48" s="1284"/>
      <c r="L48" s="1284"/>
      <c r="M48" s="1284"/>
      <c r="N48" s="1284"/>
      <c r="O48" s="1284"/>
      <c r="P48" s="1284"/>
      <c r="Q48" s="1284"/>
      <c r="R48" s="1284"/>
      <c r="S48" s="1284"/>
      <c r="T48" s="1284"/>
      <c r="U48" s="1284"/>
      <c r="V48" s="1284"/>
      <c r="W48" s="1284"/>
      <c r="X48" s="1284"/>
      <c r="Y48" s="1284"/>
      <c r="Z48" s="1284"/>
      <c r="AA48" s="1285"/>
      <c r="AH48" s="33"/>
    </row>
    <row r="49" spans="1:34">
      <c r="A49" s="1283"/>
      <c r="B49" s="1284"/>
      <c r="C49" s="1284"/>
      <c r="D49" s="1284"/>
      <c r="E49" s="1284"/>
      <c r="F49" s="1284"/>
      <c r="G49" s="1284"/>
      <c r="H49" s="1284"/>
      <c r="I49" s="1284"/>
      <c r="J49" s="1284"/>
      <c r="K49" s="1284"/>
      <c r="L49" s="1284"/>
      <c r="M49" s="1284"/>
      <c r="N49" s="1284"/>
      <c r="O49" s="1284"/>
      <c r="P49" s="1284"/>
      <c r="Q49" s="1284"/>
      <c r="R49" s="1284"/>
      <c r="S49" s="1284"/>
      <c r="T49" s="1284"/>
      <c r="U49" s="1284"/>
      <c r="V49" s="1284"/>
      <c r="W49" s="1284"/>
      <c r="X49" s="1284"/>
      <c r="Y49" s="1284"/>
      <c r="Z49" s="1284"/>
      <c r="AA49" s="1285"/>
      <c r="AH49" s="33"/>
    </row>
    <row r="50" spans="1:34">
      <c r="A50" s="1283"/>
      <c r="B50" s="1284"/>
      <c r="C50" s="1284"/>
      <c r="D50" s="1284"/>
      <c r="E50" s="1284"/>
      <c r="F50" s="1284"/>
      <c r="G50" s="1284"/>
      <c r="H50" s="1284"/>
      <c r="I50" s="1284"/>
      <c r="J50" s="1284"/>
      <c r="K50" s="1284"/>
      <c r="L50" s="1284"/>
      <c r="M50" s="1284"/>
      <c r="N50" s="1284"/>
      <c r="O50" s="1284"/>
      <c r="P50" s="1284"/>
      <c r="Q50" s="1284"/>
      <c r="R50" s="1284"/>
      <c r="S50" s="1284"/>
      <c r="T50" s="1284"/>
      <c r="U50" s="1284"/>
      <c r="V50" s="1284"/>
      <c r="W50" s="1284"/>
      <c r="X50" s="1284"/>
      <c r="Y50" s="1284"/>
      <c r="Z50" s="1284"/>
      <c r="AA50" s="1285"/>
      <c r="AH50" s="33"/>
    </row>
    <row r="51" spans="1:34">
      <c r="A51" s="1283"/>
      <c r="B51" s="1284"/>
      <c r="C51" s="1284"/>
      <c r="D51" s="1284"/>
      <c r="E51" s="1284"/>
      <c r="F51" s="1284"/>
      <c r="G51" s="1284"/>
      <c r="H51" s="1284"/>
      <c r="I51" s="1284"/>
      <c r="J51" s="1284"/>
      <c r="K51" s="1284"/>
      <c r="L51" s="1284"/>
      <c r="M51" s="1284"/>
      <c r="N51" s="1284"/>
      <c r="O51" s="1284"/>
      <c r="P51" s="1284"/>
      <c r="Q51" s="1284"/>
      <c r="R51" s="1284"/>
      <c r="S51" s="1284"/>
      <c r="T51" s="1284"/>
      <c r="U51" s="1284"/>
      <c r="V51" s="1284"/>
      <c r="W51" s="1284"/>
      <c r="X51" s="1284"/>
      <c r="Y51" s="1284"/>
      <c r="Z51" s="1284"/>
      <c r="AA51" s="1285"/>
      <c r="AH51" s="33"/>
    </row>
    <row r="52" spans="1:34">
      <c r="A52" s="1283"/>
      <c r="B52" s="1284"/>
      <c r="C52" s="1284"/>
      <c r="D52" s="1284"/>
      <c r="E52" s="1284"/>
      <c r="F52" s="1284"/>
      <c r="G52" s="1284"/>
      <c r="H52" s="1284"/>
      <c r="I52" s="1284"/>
      <c r="J52" s="1284"/>
      <c r="K52" s="1284"/>
      <c r="L52" s="1284"/>
      <c r="M52" s="1284"/>
      <c r="N52" s="1284"/>
      <c r="O52" s="1284"/>
      <c r="P52" s="1284"/>
      <c r="Q52" s="1284"/>
      <c r="R52" s="1284"/>
      <c r="S52" s="1284"/>
      <c r="T52" s="1284"/>
      <c r="U52" s="1284"/>
      <c r="V52" s="1284"/>
      <c r="W52" s="1284"/>
      <c r="X52" s="1284"/>
      <c r="Y52" s="1284"/>
      <c r="Z52" s="1284"/>
      <c r="AA52" s="1285"/>
      <c r="AH52" s="33"/>
    </row>
    <row r="53" spans="1:34">
      <c r="A53" s="1283"/>
      <c r="B53" s="1284"/>
      <c r="C53" s="1284"/>
      <c r="D53" s="1284"/>
      <c r="E53" s="1284"/>
      <c r="F53" s="1284"/>
      <c r="G53" s="1284"/>
      <c r="H53" s="1284"/>
      <c r="I53" s="1284"/>
      <c r="J53" s="1284"/>
      <c r="K53" s="1284"/>
      <c r="L53" s="1284"/>
      <c r="M53" s="1284"/>
      <c r="N53" s="1284"/>
      <c r="O53" s="1284"/>
      <c r="P53" s="1284"/>
      <c r="Q53" s="1284"/>
      <c r="R53" s="1284"/>
      <c r="S53" s="1284"/>
      <c r="T53" s="1284"/>
      <c r="U53" s="1284"/>
      <c r="V53" s="1284"/>
      <c r="W53" s="1284"/>
      <c r="X53" s="1284"/>
      <c r="Y53" s="1284"/>
      <c r="Z53" s="1284"/>
      <c r="AA53" s="1285"/>
      <c r="AH53" s="33"/>
    </row>
    <row r="54" spans="1:34">
      <c r="A54" s="1283"/>
      <c r="B54" s="1284"/>
      <c r="C54" s="1284"/>
      <c r="D54" s="1284"/>
      <c r="E54" s="1284"/>
      <c r="F54" s="1284"/>
      <c r="G54" s="1284"/>
      <c r="H54" s="1284"/>
      <c r="I54" s="1284"/>
      <c r="J54" s="1284"/>
      <c r="K54" s="1284"/>
      <c r="L54" s="1284"/>
      <c r="M54" s="1284"/>
      <c r="N54" s="1284"/>
      <c r="O54" s="1284"/>
      <c r="P54" s="1284"/>
      <c r="Q54" s="1284"/>
      <c r="R54" s="1284"/>
      <c r="S54" s="1284"/>
      <c r="T54" s="1284"/>
      <c r="U54" s="1284"/>
      <c r="V54" s="1284"/>
      <c r="W54" s="1284"/>
      <c r="X54" s="1284"/>
      <c r="Y54" s="1284"/>
      <c r="Z54" s="1284"/>
      <c r="AA54" s="1285"/>
      <c r="AH54" s="33"/>
    </row>
    <row r="55" spans="1:34">
      <c r="A55" s="1283"/>
      <c r="B55" s="1284"/>
      <c r="C55" s="1284"/>
      <c r="D55" s="1284"/>
      <c r="E55" s="1284"/>
      <c r="F55" s="1284"/>
      <c r="G55" s="1284"/>
      <c r="H55" s="1284"/>
      <c r="I55" s="1284"/>
      <c r="J55" s="1284"/>
      <c r="K55" s="1284"/>
      <c r="L55" s="1284"/>
      <c r="M55" s="1284"/>
      <c r="N55" s="1284"/>
      <c r="O55" s="1284"/>
      <c r="P55" s="1284"/>
      <c r="Q55" s="1284"/>
      <c r="R55" s="1284"/>
      <c r="S55" s="1284"/>
      <c r="T55" s="1284"/>
      <c r="U55" s="1284"/>
      <c r="V55" s="1284"/>
      <c r="W55" s="1284"/>
      <c r="X55" s="1284"/>
      <c r="Y55" s="1284"/>
      <c r="Z55" s="1284"/>
      <c r="AA55" s="1285"/>
    </row>
    <row r="56" spans="1:34">
      <c r="A56" s="1283"/>
      <c r="B56" s="1284"/>
      <c r="C56" s="1284"/>
      <c r="D56" s="1284"/>
      <c r="E56" s="1284"/>
      <c r="F56" s="1284"/>
      <c r="G56" s="1284"/>
      <c r="H56" s="1284"/>
      <c r="I56" s="1284"/>
      <c r="J56" s="1284"/>
      <c r="K56" s="1284"/>
      <c r="L56" s="1284"/>
      <c r="M56" s="1284"/>
      <c r="N56" s="1284"/>
      <c r="O56" s="1284"/>
      <c r="P56" s="1284"/>
      <c r="Q56" s="1284"/>
      <c r="R56" s="1284"/>
      <c r="S56" s="1284"/>
      <c r="T56" s="1284"/>
      <c r="U56" s="1284"/>
      <c r="V56" s="1284"/>
      <c r="W56" s="1284"/>
      <c r="X56" s="1284"/>
      <c r="Y56" s="1284"/>
      <c r="Z56" s="1284"/>
      <c r="AA56" s="1285"/>
    </row>
    <row r="57" spans="1:34">
      <c r="A57" s="1283"/>
      <c r="B57" s="1284"/>
      <c r="C57" s="1284"/>
      <c r="D57" s="1284"/>
      <c r="E57" s="1284"/>
      <c r="F57" s="1284"/>
      <c r="G57" s="1284"/>
      <c r="H57" s="1284"/>
      <c r="I57" s="1284"/>
      <c r="J57" s="1284"/>
      <c r="K57" s="1284"/>
      <c r="L57" s="1284"/>
      <c r="M57" s="1284"/>
      <c r="N57" s="1284"/>
      <c r="O57" s="1284"/>
      <c r="P57" s="1284"/>
      <c r="Q57" s="1284"/>
      <c r="R57" s="1284"/>
      <c r="S57" s="1284"/>
      <c r="T57" s="1284"/>
      <c r="U57" s="1284"/>
      <c r="V57" s="1284"/>
      <c r="W57" s="1284"/>
      <c r="X57" s="1284"/>
      <c r="Y57" s="1284"/>
      <c r="Z57" s="1284"/>
      <c r="AA57" s="1285"/>
    </row>
    <row r="58" spans="1:34">
      <c r="A58" s="1286"/>
      <c r="B58" s="1287"/>
      <c r="C58" s="1287"/>
      <c r="D58" s="1287"/>
      <c r="E58" s="1287"/>
      <c r="F58" s="1287"/>
      <c r="G58" s="1287"/>
      <c r="H58" s="1287"/>
      <c r="I58" s="1287"/>
      <c r="J58" s="1287"/>
      <c r="K58" s="1287"/>
      <c r="L58" s="1287"/>
      <c r="M58" s="1287"/>
      <c r="N58" s="1287"/>
      <c r="O58" s="1287"/>
      <c r="P58" s="1287"/>
      <c r="Q58" s="1287"/>
      <c r="R58" s="1287"/>
      <c r="S58" s="1287"/>
      <c r="T58" s="1287"/>
      <c r="U58" s="1287"/>
      <c r="V58" s="1287"/>
      <c r="W58" s="1287"/>
      <c r="X58" s="1287"/>
      <c r="Y58" s="1287"/>
      <c r="Z58" s="1287"/>
      <c r="AA58" s="1288"/>
    </row>
  </sheetData>
  <mergeCells count="5">
    <mergeCell ref="A1:B1"/>
    <mergeCell ref="V1:AA1"/>
    <mergeCell ref="B5:M17"/>
    <mergeCell ref="A20:AA58"/>
    <mergeCell ref="AH14:AS26"/>
  </mergeCells>
  <phoneticPr fontId="5"/>
  <conditionalFormatting sqref="AF28:AF33">
    <cfRule type="cellIs" dxfId="35" priority="2" stopIfTrue="1" operator="lessThan">
      <formula>0.9</formula>
    </cfRule>
    <cfRule type="cellIs" dxfId="34" priority="3" stopIfTrue="1" operator="lessThan">
      <formula>0.9</formula>
    </cfRule>
  </conditionalFormatting>
  <conditionalFormatting sqref="AE11:AE22">
    <cfRule type="top10" dxfId="33" priority="1" rank="2"/>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E00-000000000000}">
          <x14:formula1>
            <xm:f>業種リスト!$A$2:$A$14</xm:f>
          </x14:formula1>
          <xm:sqref>AJ6:AL6</xm:sqref>
        </x14:dataValidation>
        <x14:dataValidation type="list" allowBlank="1" showInputMessage="1" showErrorMessage="1" xr:uid="{00000000-0002-0000-1E00-000001000000}">
          <x14:formula1>
            <xm:f>業種リスト!$B$2:$B$8</xm:f>
          </x14:formula1>
          <xm:sqref>AJ9:AL9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3">
    <tabColor theme="9" tint="0.59999389629810485"/>
  </sheetPr>
  <dimension ref="A1:AV63"/>
  <sheetViews>
    <sheetView showGridLines="0" view="pageBreakPreview" zoomScaleNormal="100" workbookViewId="0">
      <selection activeCell="AU10" sqref="AU10"/>
    </sheetView>
  </sheetViews>
  <sheetFormatPr defaultColWidth="10.28515625" defaultRowHeight="12"/>
  <cols>
    <col min="1" max="27" width="3.5703125" style="16" customWidth="1"/>
    <col min="28" max="28" width="1.7109375" style="16" customWidth="1"/>
    <col min="29" max="29" width="15" style="413" customWidth="1"/>
    <col min="30" max="31" width="13" style="413" customWidth="1"/>
    <col min="32" max="32" width="8.28515625" style="115" customWidth="1"/>
    <col min="33" max="33" width="7.7109375" style="115" bestFit="1" customWidth="1"/>
    <col min="34" max="34" width="5.42578125" style="115" bestFit="1" customWidth="1"/>
    <col min="35" max="36" width="7.140625" style="115" bestFit="1" customWidth="1"/>
    <col min="37" max="37" width="8.28515625" style="115" bestFit="1" customWidth="1"/>
    <col min="38" max="38" width="5.42578125" style="115" bestFit="1" customWidth="1"/>
    <col min="39" max="44" width="5.42578125" style="115" customWidth="1"/>
    <col min="45" max="45" width="1.7109375" style="16" customWidth="1"/>
    <col min="46" max="46" width="15" style="413" customWidth="1"/>
    <col min="47" max="48" width="13" style="413" customWidth="1"/>
    <col min="49" max="16384" width="10.28515625" style="16"/>
  </cols>
  <sheetData>
    <row r="1" spans="1:48" ht="21" customHeight="1" thickBot="1">
      <c r="A1" s="1276" t="s">
        <v>379</v>
      </c>
      <c r="B1" s="1276"/>
      <c r="C1" s="15" t="s">
        <v>193</v>
      </c>
      <c r="D1" s="15"/>
      <c r="E1" s="15"/>
      <c r="F1" s="15"/>
      <c r="G1" s="15"/>
      <c r="H1" s="15"/>
      <c r="I1" s="15"/>
      <c r="J1" s="15"/>
      <c r="K1" s="15"/>
      <c r="L1" s="15"/>
      <c r="M1" s="15"/>
      <c r="N1" s="15"/>
      <c r="O1" s="15"/>
      <c r="P1" s="15"/>
      <c r="Q1" s="15"/>
      <c r="R1" s="15"/>
      <c r="S1" s="15"/>
      <c r="T1" s="15"/>
      <c r="U1" s="15"/>
      <c r="V1" s="1277" t="s">
        <v>283</v>
      </c>
      <c r="W1" s="1277"/>
      <c r="X1" s="1277"/>
      <c r="Y1" s="1277"/>
      <c r="Z1" s="1277"/>
      <c r="AA1" s="1277"/>
      <c r="AC1" s="413" t="s">
        <v>40</v>
      </c>
      <c r="AT1" s="413" t="s">
        <v>40</v>
      </c>
    </row>
    <row r="3" spans="1:48">
      <c r="AC3" s="413" t="s">
        <v>199</v>
      </c>
      <c r="AG3" s="115" t="s">
        <v>728</v>
      </c>
      <c r="AT3" s="413" t="s">
        <v>199</v>
      </c>
    </row>
    <row r="4" spans="1:48">
      <c r="AG4" s="115" t="s">
        <v>796</v>
      </c>
    </row>
    <row r="5" spans="1:48" ht="12" customHeight="1">
      <c r="B5" s="1232" t="s">
        <v>956</v>
      </c>
      <c r="C5" s="1232"/>
      <c r="D5" s="1232"/>
      <c r="E5" s="1232"/>
      <c r="F5" s="1232"/>
      <c r="G5" s="1232"/>
      <c r="H5" s="1232"/>
      <c r="I5" s="1232"/>
      <c r="J5" s="1232"/>
      <c r="K5" s="1232"/>
      <c r="L5" s="1232"/>
      <c r="M5" s="1232"/>
      <c r="O5" s="17"/>
      <c r="P5" s="18"/>
      <c r="Q5" s="18"/>
      <c r="R5" s="18"/>
      <c r="S5" s="18"/>
      <c r="T5" s="18"/>
      <c r="U5" s="18"/>
      <c r="V5" s="18"/>
      <c r="W5" s="18"/>
      <c r="X5" s="18"/>
      <c r="Y5" s="18"/>
      <c r="Z5" s="18"/>
      <c r="AA5" s="19"/>
      <c r="AC5" s="629"/>
      <c r="AD5" s="628" t="s">
        <v>951</v>
      </c>
      <c r="AE5" s="628" t="s">
        <v>952</v>
      </c>
      <c r="AF5" s="630"/>
      <c r="AG5" s="115" t="s">
        <v>729</v>
      </c>
      <c r="AI5" s="1044" t="s">
        <v>797</v>
      </c>
      <c r="AJ5" s="1044" t="s">
        <v>798</v>
      </c>
      <c r="AK5" s="1044" t="s">
        <v>799</v>
      </c>
      <c r="AT5" s="629"/>
      <c r="AU5" s="628" t="s">
        <v>957</v>
      </c>
      <c r="AV5" s="628" t="s">
        <v>951</v>
      </c>
    </row>
    <row r="6" spans="1:48">
      <c r="B6" s="1232"/>
      <c r="C6" s="1232"/>
      <c r="D6" s="1232"/>
      <c r="E6" s="1232"/>
      <c r="F6" s="1232"/>
      <c r="G6" s="1232"/>
      <c r="H6" s="1232"/>
      <c r="I6" s="1232"/>
      <c r="J6" s="1232"/>
      <c r="K6" s="1232"/>
      <c r="L6" s="1232"/>
      <c r="M6" s="1232"/>
      <c r="O6" s="20"/>
      <c r="P6" s="21"/>
      <c r="Q6" s="21"/>
      <c r="R6" s="21"/>
      <c r="S6" s="21"/>
      <c r="T6" s="21"/>
      <c r="U6" s="21"/>
      <c r="V6" s="21"/>
      <c r="W6" s="21"/>
      <c r="X6" s="21"/>
      <c r="Y6" s="21"/>
      <c r="Z6" s="21"/>
      <c r="AA6" s="22"/>
      <c r="AC6" s="628" t="s">
        <v>150</v>
      </c>
      <c r="AD6" s="822">
        <f>AV6</f>
        <v>413296.20424107142</v>
      </c>
      <c r="AE6" s="822">
        <f>AU6</f>
        <v>395131.88863892015</v>
      </c>
      <c r="AF6" s="630"/>
      <c r="AG6" s="115" t="s">
        <v>953</v>
      </c>
      <c r="AI6" s="1044" t="s">
        <v>742</v>
      </c>
      <c r="AJ6" s="1044" t="s">
        <v>746</v>
      </c>
      <c r="AK6" s="1044" t="s">
        <v>741</v>
      </c>
      <c r="AL6" s="115" t="s">
        <v>954</v>
      </c>
      <c r="AT6" s="628" t="s">
        <v>150</v>
      </c>
      <c r="AU6" s="637">
        <f>+集計･資料!FB83</f>
        <v>395131.88863892015</v>
      </c>
      <c r="AV6" s="637">
        <f>+集計･資料!FA83</f>
        <v>413296.20424107142</v>
      </c>
    </row>
    <row r="7" spans="1:48">
      <c r="B7" s="1232"/>
      <c r="C7" s="1232"/>
      <c r="D7" s="1232"/>
      <c r="E7" s="1232"/>
      <c r="F7" s="1232"/>
      <c r="G7" s="1232"/>
      <c r="H7" s="1232"/>
      <c r="I7" s="1232"/>
      <c r="J7" s="1232"/>
      <c r="K7" s="1232"/>
      <c r="L7" s="1232"/>
      <c r="M7" s="1232"/>
      <c r="O7" s="20"/>
      <c r="P7" s="21"/>
      <c r="Q7" s="21"/>
      <c r="R7" s="21"/>
      <c r="S7" s="21"/>
      <c r="T7" s="21"/>
      <c r="U7" s="21"/>
      <c r="V7" s="21"/>
      <c r="W7" s="21"/>
      <c r="X7" s="21"/>
      <c r="Y7" s="21"/>
      <c r="Z7" s="21"/>
      <c r="AA7" s="22"/>
      <c r="AF7" s="237"/>
      <c r="AG7" s="115" t="str">
        <f>CONCATENATE(AG6,AI6,AJ6,AK6,AL6)</f>
        <v>業種別では、令和4年冬期では「金融･保険業」「教育・学習支援業」「卸売･小売業」が、、令和5年夏期では「金融・保険業」「サービス業」が高い結果となった。</v>
      </c>
    </row>
    <row r="8" spans="1:48">
      <c r="B8" s="1232"/>
      <c r="C8" s="1232"/>
      <c r="D8" s="1232"/>
      <c r="E8" s="1232"/>
      <c r="F8" s="1232"/>
      <c r="G8" s="1232"/>
      <c r="H8" s="1232"/>
      <c r="I8" s="1232"/>
      <c r="J8" s="1232"/>
      <c r="K8" s="1232"/>
      <c r="L8" s="1232"/>
      <c r="M8" s="1232"/>
      <c r="O8" s="20"/>
      <c r="P8" s="21"/>
      <c r="Q8" s="21"/>
      <c r="R8" s="21"/>
      <c r="S8" s="21"/>
      <c r="T8" s="21"/>
      <c r="U8" s="21"/>
      <c r="V8" s="21"/>
      <c r="W8" s="21"/>
      <c r="X8" s="21"/>
      <c r="Y8" s="21"/>
      <c r="Z8" s="21"/>
      <c r="AA8" s="22"/>
      <c r="AC8" s="413" t="s">
        <v>200</v>
      </c>
      <c r="AG8" s="115" t="s">
        <v>730</v>
      </c>
      <c r="AT8" s="413" t="s">
        <v>200</v>
      </c>
    </row>
    <row r="9" spans="1:48">
      <c r="B9" s="1232"/>
      <c r="C9" s="1232"/>
      <c r="D9" s="1232"/>
      <c r="E9" s="1232"/>
      <c r="F9" s="1232"/>
      <c r="G9" s="1232"/>
      <c r="H9" s="1232"/>
      <c r="I9" s="1232"/>
      <c r="J9" s="1232"/>
      <c r="K9" s="1232"/>
      <c r="L9" s="1232"/>
      <c r="M9" s="1232"/>
      <c r="O9" s="20"/>
      <c r="P9" s="21"/>
      <c r="Q9" s="21"/>
      <c r="R9" s="21"/>
      <c r="S9" s="21"/>
      <c r="T9" s="21"/>
      <c r="U9" s="21"/>
      <c r="V9" s="21"/>
      <c r="W9" s="21"/>
      <c r="X9" s="21"/>
      <c r="Y9" s="21"/>
      <c r="Z9" s="21"/>
      <c r="AA9" s="22"/>
      <c r="AG9" s="115" t="s">
        <v>955</v>
      </c>
    </row>
    <row r="10" spans="1:48">
      <c r="B10" s="1232"/>
      <c r="C10" s="1232"/>
      <c r="D10" s="1232"/>
      <c r="E10" s="1232"/>
      <c r="F10" s="1232"/>
      <c r="G10" s="1232"/>
      <c r="H10" s="1232"/>
      <c r="I10" s="1232"/>
      <c r="J10" s="1232"/>
      <c r="K10" s="1232"/>
      <c r="L10" s="1232"/>
      <c r="M10" s="1232"/>
      <c r="O10" s="20"/>
      <c r="P10" s="21"/>
      <c r="Q10" s="21"/>
      <c r="R10" s="21"/>
      <c r="S10" s="21"/>
      <c r="T10" s="21"/>
      <c r="U10" s="21"/>
      <c r="V10" s="21"/>
      <c r="W10" s="21"/>
      <c r="X10" s="21"/>
      <c r="Y10" s="21"/>
      <c r="Z10" s="21"/>
      <c r="AA10" s="22"/>
      <c r="AC10" s="610" t="s">
        <v>645</v>
      </c>
      <c r="AD10" s="628" t="str">
        <f>AD5</f>
        <v>令和4年冬期</v>
      </c>
      <c r="AE10" s="1093" t="str">
        <f>AE5</f>
        <v>令和5年夏期</v>
      </c>
      <c r="AT10" s="610" t="s">
        <v>645</v>
      </c>
      <c r="AU10" s="628" t="str">
        <f>AU5</f>
        <v>令和5年夏期</v>
      </c>
      <c r="AV10" s="628" t="str">
        <f>AV5</f>
        <v>令和4年冬期</v>
      </c>
    </row>
    <row r="11" spans="1:48">
      <c r="B11" s="1232"/>
      <c r="C11" s="1232"/>
      <c r="D11" s="1232"/>
      <c r="E11" s="1232"/>
      <c r="F11" s="1232"/>
      <c r="G11" s="1232"/>
      <c r="H11" s="1232"/>
      <c r="I11" s="1232"/>
      <c r="J11" s="1232"/>
      <c r="K11" s="1232"/>
      <c r="L11" s="1232"/>
      <c r="M11" s="1232"/>
      <c r="O11" s="20"/>
      <c r="P11" s="21"/>
      <c r="Q11" s="21"/>
      <c r="R11" s="21"/>
      <c r="S11" s="21"/>
      <c r="T11" s="21"/>
      <c r="U11" s="21"/>
      <c r="V11" s="21"/>
      <c r="W11" s="21"/>
      <c r="X11" s="21"/>
      <c r="Y11" s="21"/>
      <c r="Z11" s="21"/>
      <c r="AA11" s="22"/>
      <c r="AC11" s="784" t="s">
        <v>634</v>
      </c>
      <c r="AD11" s="818">
        <f>AV23</f>
        <v>391436.21134020621</v>
      </c>
      <c r="AE11" s="818">
        <f>AU23</f>
        <v>418088.38461538462</v>
      </c>
      <c r="AF11" s="630"/>
      <c r="AG11" s="1039" t="s">
        <v>768</v>
      </c>
      <c r="AH11" s="1038"/>
      <c r="AI11" s="1038"/>
      <c r="AJ11" s="1038"/>
      <c r="AK11" s="1038"/>
      <c r="AL11" s="1038"/>
      <c r="AM11" s="1038"/>
      <c r="AN11" s="1038"/>
      <c r="AO11" s="1038"/>
      <c r="AP11" s="1038"/>
      <c r="AQ11" s="1038"/>
      <c r="AR11" s="1038"/>
      <c r="AT11" s="611" t="s">
        <v>151</v>
      </c>
      <c r="AU11" s="440" t="e">
        <f>+集計･資料!FB6</f>
        <v>#DIV/0!</v>
      </c>
      <c r="AV11" s="440" t="e">
        <f>+集計･資料!FA6</f>
        <v>#DIV/0!</v>
      </c>
    </row>
    <row r="12" spans="1:48" ht="12.75" customHeight="1">
      <c r="B12" s="1232"/>
      <c r="C12" s="1232"/>
      <c r="D12" s="1232"/>
      <c r="E12" s="1232"/>
      <c r="F12" s="1232"/>
      <c r="G12" s="1232"/>
      <c r="H12" s="1232"/>
      <c r="I12" s="1232"/>
      <c r="J12" s="1232"/>
      <c r="K12" s="1232"/>
      <c r="L12" s="1232"/>
      <c r="M12" s="1232"/>
      <c r="O12" s="20"/>
      <c r="P12" s="21"/>
      <c r="Q12" s="21"/>
      <c r="R12" s="21"/>
      <c r="S12" s="21"/>
      <c r="T12" s="21"/>
      <c r="U12" s="21"/>
      <c r="V12" s="21"/>
      <c r="W12" s="21"/>
      <c r="X12" s="21"/>
      <c r="Y12" s="21"/>
      <c r="Z12" s="21"/>
      <c r="AA12" s="22"/>
      <c r="AC12" s="1002" t="s">
        <v>633</v>
      </c>
      <c r="AD12" s="818">
        <f>AV22</f>
        <v>347507.58088235295</v>
      </c>
      <c r="AE12" s="818">
        <f>AU22</f>
        <v>358354.42753623187</v>
      </c>
      <c r="AF12" s="630"/>
      <c r="AG12" s="1232" t="str">
        <f>CONCATENATE("　",AG4,CHAR(10),"　",AG7,AG9)</f>
        <v>　男性の一時金（賞与）の支給状況は右グラフのとおりとなった。
　業種別では、令和4年冬期では「金融･保険業」「教育・学習支援業」「卸売･小売業」が、、令和5年夏期では「金融・保険業」「サービス業」が高い結果となった。規模別では、令和4年冬期は「50～99人」の事業所で高く、令和5年夏期は「100人以上」の事業所で高い結果となった。</v>
      </c>
      <c r="AH12" s="1232"/>
      <c r="AI12" s="1232"/>
      <c r="AJ12" s="1232"/>
      <c r="AK12" s="1232"/>
      <c r="AL12" s="1232"/>
      <c r="AM12" s="1232"/>
      <c r="AN12" s="1232"/>
      <c r="AO12" s="1232"/>
      <c r="AP12" s="1232"/>
      <c r="AQ12" s="1232"/>
      <c r="AR12" s="1232"/>
      <c r="AT12" s="612" t="s">
        <v>630</v>
      </c>
      <c r="AU12" s="440">
        <f>+集計･資料!FB8</f>
        <v>397670.02272727271</v>
      </c>
      <c r="AV12" s="440">
        <f>+集計･資料!FA8</f>
        <v>417494.25274725276</v>
      </c>
    </row>
    <row r="13" spans="1:48" ht="12.75" customHeight="1">
      <c r="B13" s="1232"/>
      <c r="C13" s="1232"/>
      <c r="D13" s="1232"/>
      <c r="E13" s="1232"/>
      <c r="F13" s="1232"/>
      <c r="G13" s="1232"/>
      <c r="H13" s="1232"/>
      <c r="I13" s="1232"/>
      <c r="J13" s="1232"/>
      <c r="K13" s="1232"/>
      <c r="L13" s="1232"/>
      <c r="M13" s="1232"/>
      <c r="O13" s="20"/>
      <c r="P13" s="21"/>
      <c r="Q13" s="21"/>
      <c r="R13" s="21"/>
      <c r="S13" s="21"/>
      <c r="T13" s="21"/>
      <c r="U13" s="21"/>
      <c r="V13" s="21"/>
      <c r="W13" s="21"/>
      <c r="X13" s="21"/>
      <c r="Y13" s="21"/>
      <c r="Z13" s="21"/>
      <c r="AA13" s="22"/>
      <c r="AC13" s="1002" t="s">
        <v>623</v>
      </c>
      <c r="AD13" s="818">
        <f>AV21</f>
        <v>459439.2</v>
      </c>
      <c r="AE13" s="818">
        <f>AU21</f>
        <v>547632.22222222225</v>
      </c>
      <c r="AF13" s="237"/>
      <c r="AG13" s="1232"/>
      <c r="AH13" s="1232"/>
      <c r="AI13" s="1232"/>
      <c r="AJ13" s="1232"/>
      <c r="AK13" s="1232"/>
      <c r="AL13" s="1232"/>
      <c r="AM13" s="1232"/>
      <c r="AN13" s="1232"/>
      <c r="AO13" s="1232"/>
      <c r="AP13" s="1232"/>
      <c r="AQ13" s="1232"/>
      <c r="AR13" s="1232"/>
      <c r="AT13" s="612" t="s">
        <v>631</v>
      </c>
      <c r="AU13" s="440">
        <f>+集計･資料!FB10</f>
        <v>372856.64583333331</v>
      </c>
      <c r="AV13" s="440">
        <f>+集計･資料!FA10</f>
        <v>390848.89690721652</v>
      </c>
    </row>
    <row r="14" spans="1:48" ht="12.75" customHeight="1">
      <c r="B14" s="1232"/>
      <c r="C14" s="1232"/>
      <c r="D14" s="1232"/>
      <c r="E14" s="1232"/>
      <c r="F14" s="1232"/>
      <c r="G14" s="1232"/>
      <c r="H14" s="1232"/>
      <c r="I14" s="1232"/>
      <c r="J14" s="1232"/>
      <c r="K14" s="1232"/>
      <c r="L14" s="1232"/>
      <c r="M14" s="1232"/>
      <c r="O14" s="20"/>
      <c r="P14" s="21"/>
      <c r="Q14" s="21"/>
      <c r="R14" s="21"/>
      <c r="S14" s="21"/>
      <c r="T14" s="21"/>
      <c r="U14" s="21"/>
      <c r="V14" s="21"/>
      <c r="W14" s="21"/>
      <c r="X14" s="21"/>
      <c r="Y14" s="21"/>
      <c r="Z14" s="21"/>
      <c r="AA14" s="22"/>
      <c r="AC14" s="1002" t="s">
        <v>624</v>
      </c>
      <c r="AD14" s="818">
        <f>AV20</f>
        <v>272223.05555555556</v>
      </c>
      <c r="AE14" s="818">
        <f>AU20</f>
        <v>255295</v>
      </c>
      <c r="AF14" s="237"/>
      <c r="AG14" s="1232"/>
      <c r="AH14" s="1232"/>
      <c r="AI14" s="1232"/>
      <c r="AJ14" s="1232"/>
      <c r="AK14" s="1232"/>
      <c r="AL14" s="1232"/>
      <c r="AM14" s="1232"/>
      <c r="AN14" s="1232"/>
      <c r="AO14" s="1232"/>
      <c r="AP14" s="1232"/>
      <c r="AQ14" s="1232"/>
      <c r="AR14" s="1232"/>
      <c r="AT14" s="612" t="s">
        <v>629</v>
      </c>
      <c r="AU14" s="440">
        <f>+集計･資料!FB12</f>
        <v>472748.5</v>
      </c>
      <c r="AV14" s="440">
        <f>+集計･資料!FA12</f>
        <v>529686.33333333337</v>
      </c>
    </row>
    <row r="15" spans="1:48">
      <c r="B15" s="1232"/>
      <c r="C15" s="1232"/>
      <c r="D15" s="1232"/>
      <c r="E15" s="1232"/>
      <c r="F15" s="1232"/>
      <c r="G15" s="1232"/>
      <c r="H15" s="1232"/>
      <c r="I15" s="1232"/>
      <c r="J15" s="1232"/>
      <c r="K15" s="1232"/>
      <c r="L15" s="1232"/>
      <c r="M15" s="1232"/>
      <c r="O15" s="20"/>
      <c r="P15" s="21"/>
      <c r="Q15" s="21"/>
      <c r="R15" s="21"/>
      <c r="S15" s="21"/>
      <c r="T15" s="21"/>
      <c r="U15" s="21"/>
      <c r="V15" s="21"/>
      <c r="W15" s="21"/>
      <c r="X15" s="21"/>
      <c r="Y15" s="21"/>
      <c r="Z15" s="21"/>
      <c r="AA15" s="22"/>
      <c r="AC15" s="1002" t="s">
        <v>625</v>
      </c>
      <c r="AD15" s="993">
        <f>AV19</f>
        <v>498899.01169590646</v>
      </c>
      <c r="AE15" s="818">
        <f>AU19</f>
        <v>434416.47928994085</v>
      </c>
      <c r="AF15" s="237"/>
      <c r="AG15" s="1232"/>
      <c r="AH15" s="1232"/>
      <c r="AI15" s="1232"/>
      <c r="AJ15" s="1232"/>
      <c r="AK15" s="1232"/>
      <c r="AL15" s="1232"/>
      <c r="AM15" s="1232"/>
      <c r="AN15" s="1232"/>
      <c r="AO15" s="1232"/>
      <c r="AP15" s="1232"/>
      <c r="AQ15" s="1232"/>
      <c r="AR15" s="1232"/>
      <c r="AT15" s="612" t="s">
        <v>628</v>
      </c>
      <c r="AU15" s="440">
        <f>+集計･資料!FB14</f>
        <v>344324.04672897194</v>
      </c>
      <c r="AV15" s="440">
        <f>+集計･資料!FA14</f>
        <v>411490.20183486241</v>
      </c>
    </row>
    <row r="16" spans="1:48">
      <c r="B16" s="1232"/>
      <c r="C16" s="1232"/>
      <c r="D16" s="1232"/>
      <c r="E16" s="1232"/>
      <c r="F16" s="1232"/>
      <c r="G16" s="1232"/>
      <c r="H16" s="1232"/>
      <c r="I16" s="1232"/>
      <c r="J16" s="1232"/>
      <c r="K16" s="1232"/>
      <c r="L16" s="1232"/>
      <c r="M16" s="1232"/>
      <c r="O16" s="20"/>
      <c r="P16" s="21"/>
      <c r="Q16" s="21"/>
      <c r="R16" s="21"/>
      <c r="S16" s="21"/>
      <c r="T16" s="21"/>
      <c r="U16" s="21"/>
      <c r="V16" s="21"/>
      <c r="W16" s="21"/>
      <c r="X16" s="21"/>
      <c r="Y16" s="21"/>
      <c r="Z16" s="21"/>
      <c r="AA16" s="22"/>
      <c r="AC16" s="1002" t="s">
        <v>626</v>
      </c>
      <c r="AD16" s="993">
        <f>AV18</f>
        <v>577790.1875</v>
      </c>
      <c r="AE16" s="818">
        <f>AU18</f>
        <v>678353.3125</v>
      </c>
      <c r="AF16" s="237"/>
      <c r="AG16" s="1232"/>
      <c r="AH16" s="1232"/>
      <c r="AI16" s="1232"/>
      <c r="AJ16" s="1232"/>
      <c r="AK16" s="1232"/>
      <c r="AL16" s="1232"/>
      <c r="AM16" s="1232"/>
      <c r="AN16" s="1232"/>
      <c r="AO16" s="1232"/>
      <c r="AP16" s="1232"/>
      <c r="AQ16" s="1232"/>
      <c r="AR16" s="1232"/>
      <c r="AT16" s="612" t="s">
        <v>627</v>
      </c>
      <c r="AU16" s="440">
        <f>+集計･資料!FB16</f>
        <v>197126.2</v>
      </c>
      <c r="AV16" s="440">
        <f>+集計･資料!FA16</f>
        <v>235774</v>
      </c>
    </row>
    <row r="17" spans="1:48">
      <c r="B17" s="1232"/>
      <c r="C17" s="1232"/>
      <c r="D17" s="1232"/>
      <c r="E17" s="1232"/>
      <c r="F17" s="1232"/>
      <c r="G17" s="1232"/>
      <c r="H17" s="1232"/>
      <c r="I17" s="1232"/>
      <c r="J17" s="1232"/>
      <c r="K17" s="1232"/>
      <c r="L17" s="1232"/>
      <c r="M17" s="1232"/>
      <c r="O17" s="23"/>
      <c r="P17" s="24"/>
      <c r="Q17" s="24"/>
      <c r="R17" s="24"/>
      <c r="S17" s="24"/>
      <c r="T17" s="24"/>
      <c r="U17" s="24"/>
      <c r="V17" s="24"/>
      <c r="W17" s="24"/>
      <c r="X17" s="24"/>
      <c r="Y17" s="24"/>
      <c r="Z17" s="24"/>
      <c r="AA17" s="25"/>
      <c r="AC17" s="1002" t="s">
        <v>632</v>
      </c>
      <c r="AD17" s="818">
        <f>AV17</f>
        <v>384754.09090909088</v>
      </c>
      <c r="AE17" s="818">
        <f>AU17</f>
        <v>301486.5</v>
      </c>
      <c r="AF17" s="237"/>
      <c r="AG17" s="1232"/>
      <c r="AH17" s="1232"/>
      <c r="AI17" s="1232"/>
      <c r="AJ17" s="1232"/>
      <c r="AK17" s="1232"/>
      <c r="AL17" s="1232"/>
      <c r="AM17" s="1232"/>
      <c r="AN17" s="1232"/>
      <c r="AO17" s="1232"/>
      <c r="AP17" s="1232"/>
      <c r="AQ17" s="1232"/>
      <c r="AR17" s="1232"/>
      <c r="AT17" s="612" t="s">
        <v>632</v>
      </c>
      <c r="AU17" s="440">
        <f>+集計･資料!FB18</f>
        <v>301486.5</v>
      </c>
      <c r="AV17" s="440">
        <f>+集計･資料!FA18</f>
        <v>384754.09090909088</v>
      </c>
    </row>
    <row r="18" spans="1:48">
      <c r="AC18" s="1002" t="s">
        <v>627</v>
      </c>
      <c r="AD18" s="818">
        <f>AV16</f>
        <v>235774</v>
      </c>
      <c r="AE18" s="818">
        <f>AU16</f>
        <v>197126.2</v>
      </c>
      <c r="AF18" s="237"/>
      <c r="AG18" s="1232"/>
      <c r="AH18" s="1232"/>
      <c r="AI18" s="1232"/>
      <c r="AJ18" s="1232"/>
      <c r="AK18" s="1232"/>
      <c r="AL18" s="1232"/>
      <c r="AM18" s="1232"/>
      <c r="AN18" s="1232"/>
      <c r="AO18" s="1232"/>
      <c r="AP18" s="1232"/>
      <c r="AQ18" s="1232"/>
      <c r="AR18" s="1232"/>
      <c r="AT18" s="612" t="s">
        <v>626</v>
      </c>
      <c r="AU18" s="440">
        <f>+集計･資料!FB20</f>
        <v>678353.3125</v>
      </c>
      <c r="AV18" s="440">
        <f>+集計･資料!FA20</f>
        <v>577790.1875</v>
      </c>
    </row>
    <row r="19" spans="1:48">
      <c r="AC19" s="1002" t="s">
        <v>628</v>
      </c>
      <c r="AD19" s="818">
        <f>AV15</f>
        <v>411490.20183486241</v>
      </c>
      <c r="AE19" s="818">
        <f>AU15</f>
        <v>344324.04672897194</v>
      </c>
      <c r="AF19" s="237"/>
      <c r="AG19" s="1232"/>
      <c r="AH19" s="1232"/>
      <c r="AI19" s="1232"/>
      <c r="AJ19" s="1232"/>
      <c r="AK19" s="1232"/>
      <c r="AL19" s="1232"/>
      <c r="AM19" s="1232"/>
      <c r="AN19" s="1232"/>
      <c r="AO19" s="1232"/>
      <c r="AP19" s="1232"/>
      <c r="AQ19" s="1232"/>
      <c r="AR19" s="1232"/>
      <c r="AT19" s="612" t="s">
        <v>625</v>
      </c>
      <c r="AU19" s="440">
        <f>+集計･資料!FB22</f>
        <v>434416.47928994085</v>
      </c>
      <c r="AV19" s="440">
        <f>+集計･資料!FA22</f>
        <v>498899.01169590646</v>
      </c>
    </row>
    <row r="20" spans="1:48">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784" t="s">
        <v>629</v>
      </c>
      <c r="AD20" s="993">
        <f>AV14</f>
        <v>529686.33333333337</v>
      </c>
      <c r="AE20" s="818">
        <f>AU14</f>
        <v>472748.5</v>
      </c>
      <c r="AF20" s="237"/>
      <c r="AG20" s="1232"/>
      <c r="AH20" s="1232"/>
      <c r="AI20" s="1232"/>
      <c r="AJ20" s="1232"/>
      <c r="AK20" s="1232"/>
      <c r="AL20" s="1232"/>
      <c r="AM20" s="1232"/>
      <c r="AN20" s="1232"/>
      <c r="AO20" s="1232"/>
      <c r="AP20" s="1232"/>
      <c r="AQ20" s="1232"/>
      <c r="AR20" s="1232"/>
      <c r="AT20" s="612" t="s">
        <v>624</v>
      </c>
      <c r="AU20" s="440">
        <f>+集計･資料!FB24</f>
        <v>255295</v>
      </c>
      <c r="AV20" s="440">
        <f>+集計･資料!FA24</f>
        <v>272223.05555555556</v>
      </c>
    </row>
    <row r="21" spans="1:48">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84" t="s">
        <v>631</v>
      </c>
      <c r="AD21" s="818">
        <f>AV13</f>
        <v>390848.89690721652</v>
      </c>
      <c r="AE21" s="818">
        <f>AU13</f>
        <v>372856.64583333331</v>
      </c>
      <c r="AF21" s="237"/>
      <c r="AG21" s="1232"/>
      <c r="AH21" s="1232"/>
      <c r="AI21" s="1232"/>
      <c r="AJ21" s="1232"/>
      <c r="AK21" s="1232"/>
      <c r="AL21" s="1232"/>
      <c r="AM21" s="1232"/>
      <c r="AN21" s="1232"/>
      <c r="AO21" s="1232"/>
      <c r="AP21" s="1232"/>
      <c r="AQ21" s="1232"/>
      <c r="AR21" s="1232"/>
      <c r="AT21" s="612" t="s">
        <v>623</v>
      </c>
      <c r="AU21" s="440">
        <f>+集計･資料!FB26</f>
        <v>547632.22222222225</v>
      </c>
      <c r="AV21" s="440">
        <f>+集計･資料!FA26</f>
        <v>459439.2</v>
      </c>
    </row>
    <row r="22" spans="1:48">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84" t="s">
        <v>630</v>
      </c>
      <c r="AD22" s="818">
        <f>AV12</f>
        <v>417494.25274725276</v>
      </c>
      <c r="AE22" s="818">
        <f>AU12</f>
        <v>397670.02272727271</v>
      </c>
      <c r="AF22" s="237"/>
      <c r="AG22" s="1232"/>
      <c r="AH22" s="1232"/>
      <c r="AI22" s="1232"/>
      <c r="AJ22" s="1232"/>
      <c r="AK22" s="1232"/>
      <c r="AL22" s="1232"/>
      <c r="AM22" s="1232"/>
      <c r="AN22" s="1232"/>
      <c r="AO22" s="1232"/>
      <c r="AP22" s="1232"/>
      <c r="AQ22" s="1232"/>
      <c r="AR22" s="1232"/>
      <c r="AT22" s="612" t="s">
        <v>633</v>
      </c>
      <c r="AU22" s="440">
        <f>+集計･資料!FB28</f>
        <v>358354.42753623187</v>
      </c>
      <c r="AV22" s="440">
        <f>+集計･資料!FA28</f>
        <v>347507.58088235295</v>
      </c>
    </row>
    <row r="23" spans="1:48">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151</v>
      </c>
      <c r="AD23" s="817" t="e">
        <f>AV11</f>
        <v>#DIV/0!</v>
      </c>
      <c r="AE23" s="817" t="e">
        <f>AU11</f>
        <v>#DIV/0!</v>
      </c>
      <c r="AF23" s="237"/>
      <c r="AG23" s="1232"/>
      <c r="AH23" s="1232"/>
      <c r="AI23" s="1232"/>
      <c r="AJ23" s="1232"/>
      <c r="AK23" s="1232"/>
      <c r="AL23" s="1232"/>
      <c r="AM23" s="1232"/>
      <c r="AN23" s="1232"/>
      <c r="AO23" s="1232"/>
      <c r="AP23" s="1232"/>
      <c r="AQ23" s="1232"/>
      <c r="AR23" s="1232"/>
      <c r="AT23" s="612" t="s">
        <v>634</v>
      </c>
      <c r="AU23" s="440">
        <f>+集計･資料!FB30</f>
        <v>418088.38461538462</v>
      </c>
      <c r="AV23" s="440">
        <f>+集計･資料!FA30</f>
        <v>391436.21134020621</v>
      </c>
    </row>
    <row r="24" spans="1:48">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D24" s="823"/>
      <c r="AE24" s="823"/>
      <c r="AF24" s="237"/>
      <c r="AG24" s="1232"/>
      <c r="AH24" s="1232"/>
      <c r="AI24" s="1232"/>
      <c r="AJ24" s="1232"/>
      <c r="AK24" s="1232"/>
      <c r="AL24" s="1232"/>
      <c r="AM24" s="1232"/>
      <c r="AN24" s="1232"/>
      <c r="AO24" s="1232"/>
      <c r="AP24" s="1232"/>
      <c r="AQ24" s="1232"/>
      <c r="AR24" s="1232"/>
      <c r="AU24" s="446"/>
      <c r="AV24" s="446"/>
    </row>
    <row r="25" spans="1:48">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201</v>
      </c>
      <c r="AF25" s="237"/>
      <c r="AT25" s="413" t="s">
        <v>201</v>
      </c>
    </row>
    <row r="26" spans="1:48">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237"/>
    </row>
    <row r="27" spans="1:48">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8" t="s">
        <v>646</v>
      </c>
      <c r="AD27" s="628" t="str">
        <f>AD5</f>
        <v>令和4年冬期</v>
      </c>
      <c r="AE27" s="628" t="str">
        <f>AE5</f>
        <v>令和5年夏期</v>
      </c>
      <c r="AT27" s="628" t="s">
        <v>646</v>
      </c>
      <c r="AU27" s="628" t="str">
        <f>AU5</f>
        <v>令和5年夏期</v>
      </c>
      <c r="AV27" s="628" t="str">
        <f>AV5</f>
        <v>令和4年冬期</v>
      </c>
    </row>
    <row r="28" spans="1:48">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001" t="s">
        <v>436</v>
      </c>
      <c r="AD28" s="817">
        <f>AV33</f>
        <v>293572.88888888888</v>
      </c>
      <c r="AE28" s="817">
        <f>AU33</f>
        <v>291384.42857142858</v>
      </c>
      <c r="AT28" s="613" t="s">
        <v>139</v>
      </c>
      <c r="AU28" s="440">
        <f>+集計･資料!FB71</f>
        <v>497966.3382352941</v>
      </c>
      <c r="AV28" s="440">
        <f>+集計･資料!FA71</f>
        <v>540624.22388059704</v>
      </c>
    </row>
    <row r="29" spans="1:48">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001" t="s">
        <v>437</v>
      </c>
      <c r="AD29" s="817">
        <f>AV32</f>
        <v>349463.67729083664</v>
      </c>
      <c r="AE29" s="817">
        <f>AU32</f>
        <v>348325.69958847738</v>
      </c>
      <c r="AT29" s="613" t="s">
        <v>554</v>
      </c>
      <c r="AU29" s="440">
        <f>+集計･資料!FB73</f>
        <v>449223.0273972603</v>
      </c>
      <c r="AV29" s="440">
        <f>+集計･資料!FA73</f>
        <v>564037.09859154932</v>
      </c>
    </row>
    <row r="30" spans="1:48">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001" t="s">
        <v>438</v>
      </c>
      <c r="AD30" s="817">
        <f>AV31</f>
        <v>420945.88622754492</v>
      </c>
      <c r="AE30" s="817">
        <f>AU31</f>
        <v>413521.86890243902</v>
      </c>
      <c r="AF30" s="630"/>
      <c r="AT30" s="613" t="s">
        <v>555</v>
      </c>
      <c r="AU30" s="440">
        <f>+集計･資料!FB75</f>
        <v>428630.61290322582</v>
      </c>
      <c r="AV30" s="440">
        <f>+集計･資料!FA75</f>
        <v>456024.22826086957</v>
      </c>
    </row>
    <row r="31" spans="1:48">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001" t="s">
        <v>439</v>
      </c>
      <c r="AD31" s="817">
        <f>AV30</f>
        <v>456024.22826086957</v>
      </c>
      <c r="AE31" s="817">
        <f>AU30</f>
        <v>428630.61290322582</v>
      </c>
      <c r="AF31" s="630"/>
      <c r="AT31" s="613" t="s">
        <v>556</v>
      </c>
      <c r="AU31" s="440">
        <f>+集計･資料!FB77</f>
        <v>413521.86890243902</v>
      </c>
      <c r="AV31" s="440">
        <f>+集計･資料!FA77</f>
        <v>420945.88622754492</v>
      </c>
    </row>
    <row r="32" spans="1:48">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001" t="s">
        <v>440</v>
      </c>
      <c r="AD32" s="993">
        <f>AV29</f>
        <v>564037.09859154932</v>
      </c>
      <c r="AE32" s="818">
        <f>AU29</f>
        <v>449223.0273972603</v>
      </c>
      <c r="AF32" s="237"/>
      <c r="AT32" s="613" t="s">
        <v>557</v>
      </c>
      <c r="AU32" s="440">
        <f>+集計･資料!FB79</f>
        <v>348325.69958847738</v>
      </c>
      <c r="AV32" s="440">
        <f>+集計･資料!FA79</f>
        <v>349463.67729083664</v>
      </c>
    </row>
    <row r="33" spans="1:48">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001" t="s">
        <v>441</v>
      </c>
      <c r="AD33" s="818">
        <f>AV28</f>
        <v>540624.22388059704</v>
      </c>
      <c r="AE33" s="993">
        <f>AU28</f>
        <v>497966.3382352941</v>
      </c>
      <c r="AF33" s="237"/>
      <c r="AT33" s="613" t="s">
        <v>558</v>
      </c>
      <c r="AU33" s="440">
        <f>+集計･資料!FB81</f>
        <v>291384.42857142858</v>
      </c>
      <c r="AV33" s="440">
        <f>+集計･資料!FA81</f>
        <v>293572.88888888888</v>
      </c>
    </row>
    <row r="34" spans="1:48">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F34" s="237"/>
    </row>
    <row r="35" spans="1:48">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F35" s="237"/>
    </row>
    <row r="36" spans="1:48">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F36" s="237"/>
      <c r="AG36" s="33"/>
    </row>
    <row r="37" spans="1:48">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C37" s="429"/>
      <c r="AD37" s="448"/>
      <c r="AE37" s="448"/>
      <c r="AF37" s="237"/>
      <c r="AG37" s="33"/>
      <c r="AT37" s="429"/>
      <c r="AU37" s="448"/>
      <c r="AV37" s="448"/>
    </row>
    <row r="38" spans="1:48">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C38" s="288"/>
      <c r="AD38" s="448"/>
      <c r="AE38" s="448"/>
      <c r="AF38" s="237"/>
      <c r="AG38" s="33"/>
      <c r="AT38" s="288"/>
      <c r="AU38" s="448"/>
      <c r="AV38" s="448"/>
    </row>
    <row r="39" spans="1:48">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G39" s="33"/>
    </row>
    <row r="40" spans="1:48">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G40" s="33"/>
    </row>
    <row r="41" spans="1:48">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G41" s="33"/>
    </row>
    <row r="42" spans="1:48">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G42" s="33"/>
    </row>
    <row r="43" spans="1:48">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G43" s="33"/>
    </row>
    <row r="44" spans="1:48">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G44" s="33"/>
    </row>
    <row r="45" spans="1:48">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G45" s="33"/>
    </row>
    <row r="46" spans="1:48">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G46" s="33"/>
    </row>
    <row r="47" spans="1:48">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G47" s="33"/>
    </row>
    <row r="48" spans="1:48">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G48" s="33"/>
    </row>
    <row r="49" spans="1:33">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G49" s="33"/>
    </row>
    <row r="50" spans="1:33">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G50" s="33"/>
    </row>
    <row r="51" spans="1:33">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G51" s="33"/>
    </row>
    <row r="52" spans="1:33">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G52" s="33"/>
    </row>
    <row r="53" spans="1:33">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G53" s="33"/>
    </row>
    <row r="54" spans="1:33">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c r="AG54" s="33"/>
    </row>
    <row r="55" spans="1:33">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row>
    <row r="56" spans="1:33">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row>
    <row r="57" spans="1:33">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row>
    <row r="58" spans="1:33">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row>
    <row r="59" spans="1:33">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row>
    <row r="60" spans="1:33">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row>
    <row r="61" spans="1:33">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row>
    <row r="62" spans="1:33">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1:33">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5"/>
    </row>
  </sheetData>
  <mergeCells count="4">
    <mergeCell ref="A1:B1"/>
    <mergeCell ref="V1:AA1"/>
    <mergeCell ref="B5:M17"/>
    <mergeCell ref="AG12:AR24"/>
  </mergeCells>
  <phoneticPr fontId="5"/>
  <conditionalFormatting sqref="AD11:AD22">
    <cfRule type="top10" dxfId="32" priority="4" stopIfTrue="1" rank="1"/>
  </conditionalFormatting>
  <conditionalFormatting sqref="AE11:AE22">
    <cfRule type="top10" dxfId="31" priority="1" rank="2"/>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F00-000000000000}">
          <x14:formula1>
            <xm:f>業種リスト!$A$2:$A$14</xm:f>
          </x14:formula1>
          <xm:sqref>AI6:AK6</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4">
    <tabColor theme="9" tint="0.59999389629810485"/>
  </sheetPr>
  <dimension ref="A1:AV63"/>
  <sheetViews>
    <sheetView showGridLines="0" view="pageBreakPreview" zoomScaleNormal="100" workbookViewId="0">
      <selection activeCell="B5" sqref="B5:M18"/>
    </sheetView>
  </sheetViews>
  <sheetFormatPr defaultColWidth="10.28515625" defaultRowHeight="12"/>
  <cols>
    <col min="1" max="27" width="3.5703125" style="16" customWidth="1"/>
    <col min="28" max="28" width="2.140625" style="16" customWidth="1"/>
    <col min="29" max="29" width="15" style="413" customWidth="1"/>
    <col min="30" max="31" width="13" style="413" customWidth="1"/>
    <col min="32" max="32" width="8.28515625" style="115" customWidth="1"/>
    <col min="33" max="33" width="7.7109375" style="115" bestFit="1" customWidth="1"/>
    <col min="34" max="34" width="5.42578125" style="115" bestFit="1" customWidth="1"/>
    <col min="35" max="36" width="7.140625" style="115" bestFit="1" customWidth="1"/>
    <col min="37" max="37" width="8.28515625" style="115" bestFit="1" customWidth="1"/>
    <col min="38" max="38" width="5.42578125" style="115" bestFit="1" customWidth="1"/>
    <col min="39" max="44" width="5.42578125" style="115" customWidth="1"/>
    <col min="45" max="45" width="2.140625" style="16" customWidth="1"/>
    <col min="46" max="46" width="15" style="413" customWidth="1"/>
    <col min="47" max="48" width="13" style="413" customWidth="1"/>
    <col min="49" max="16384" width="10.28515625" style="16"/>
  </cols>
  <sheetData>
    <row r="1" spans="1:48" ht="21" customHeight="1" thickBot="1">
      <c r="A1" s="1276" t="s">
        <v>380</v>
      </c>
      <c r="B1" s="1276"/>
      <c r="C1" s="15" t="s">
        <v>194</v>
      </c>
      <c r="D1" s="15"/>
      <c r="E1" s="15"/>
      <c r="F1" s="15"/>
      <c r="G1" s="15"/>
      <c r="H1" s="15"/>
      <c r="I1" s="15"/>
      <c r="J1" s="15"/>
      <c r="K1" s="15"/>
      <c r="L1" s="15"/>
      <c r="M1" s="15"/>
      <c r="N1" s="15"/>
      <c r="O1" s="15"/>
      <c r="P1" s="15"/>
      <c r="Q1" s="15"/>
      <c r="R1" s="15"/>
      <c r="S1" s="15"/>
      <c r="T1" s="15"/>
      <c r="U1" s="15"/>
      <c r="V1" s="1277" t="s">
        <v>283</v>
      </c>
      <c r="W1" s="1277"/>
      <c r="X1" s="1277"/>
      <c r="Y1" s="1277"/>
      <c r="Z1" s="1277"/>
      <c r="AA1" s="1277"/>
      <c r="AC1" s="413" t="s">
        <v>195</v>
      </c>
      <c r="AT1" s="413" t="s">
        <v>195</v>
      </c>
    </row>
    <row r="3" spans="1:48">
      <c r="AC3" s="413" t="s">
        <v>198</v>
      </c>
      <c r="AG3" s="115" t="s">
        <v>728</v>
      </c>
      <c r="AT3" s="413" t="s">
        <v>198</v>
      </c>
    </row>
    <row r="4" spans="1:48" ht="12.75" thickBot="1">
      <c r="AG4" s="115" t="s">
        <v>810</v>
      </c>
    </row>
    <row r="5" spans="1:48" ht="12.75" customHeight="1" thickBot="1">
      <c r="B5" s="1278" t="s">
        <v>958</v>
      </c>
      <c r="C5" s="1289"/>
      <c r="D5" s="1289"/>
      <c r="E5" s="1289"/>
      <c r="F5" s="1289"/>
      <c r="G5" s="1289"/>
      <c r="H5" s="1289"/>
      <c r="I5" s="1289"/>
      <c r="J5" s="1289"/>
      <c r="K5" s="1289"/>
      <c r="L5" s="1289"/>
      <c r="M5" s="1289"/>
      <c r="O5" s="17"/>
      <c r="P5" s="18"/>
      <c r="Q5" s="18"/>
      <c r="R5" s="18"/>
      <c r="S5" s="18"/>
      <c r="T5" s="18"/>
      <c r="U5" s="18"/>
      <c r="V5" s="18"/>
      <c r="W5" s="18"/>
      <c r="X5" s="18"/>
      <c r="Y5" s="18"/>
      <c r="Z5" s="18"/>
      <c r="AA5" s="19"/>
      <c r="AC5" s="629"/>
      <c r="AD5" s="628" t="s">
        <v>951</v>
      </c>
      <c r="AE5" s="628" t="s">
        <v>952</v>
      </c>
      <c r="AF5" s="630"/>
      <c r="AG5" s="115" t="s">
        <v>729</v>
      </c>
      <c r="AI5" s="1044" t="s">
        <v>797</v>
      </c>
      <c r="AJ5" s="1044" t="s">
        <v>798</v>
      </c>
      <c r="AK5" s="1044" t="s">
        <v>799</v>
      </c>
      <c r="AT5" s="414"/>
      <c r="AU5" s="421" t="s">
        <v>952</v>
      </c>
      <c r="AV5" s="423" t="s">
        <v>951</v>
      </c>
    </row>
    <row r="6" spans="1:48" ht="12.75" thickBot="1">
      <c r="B6" s="1289"/>
      <c r="C6" s="1289"/>
      <c r="D6" s="1289"/>
      <c r="E6" s="1289"/>
      <c r="F6" s="1289"/>
      <c r="G6" s="1289"/>
      <c r="H6" s="1289"/>
      <c r="I6" s="1289"/>
      <c r="J6" s="1289"/>
      <c r="K6" s="1289"/>
      <c r="L6" s="1289"/>
      <c r="M6" s="1289"/>
      <c r="O6" s="20"/>
      <c r="P6" s="21"/>
      <c r="Q6" s="21"/>
      <c r="R6" s="21"/>
      <c r="S6" s="21"/>
      <c r="T6" s="21"/>
      <c r="U6" s="21"/>
      <c r="V6" s="21"/>
      <c r="W6" s="21"/>
      <c r="X6" s="21"/>
      <c r="Y6" s="21"/>
      <c r="Z6" s="21"/>
      <c r="AA6" s="22"/>
      <c r="AC6" s="628" t="s">
        <v>150</v>
      </c>
      <c r="AD6" s="822">
        <f>AV6</f>
        <v>313822.19809069211</v>
      </c>
      <c r="AE6" s="822">
        <f>AU6</f>
        <v>291732.90658682637</v>
      </c>
      <c r="AF6" s="630"/>
      <c r="AG6" s="115" t="str">
        <f>CONCATENATE("業種別では、",表紙!G25,"冬期、",表紙!G24,"夏期ともに")</f>
        <v>業種別では、令和4年冬期、令和5年夏期ともに</v>
      </c>
      <c r="AI6" s="1044" t="s">
        <v>742</v>
      </c>
      <c r="AJ6" s="1044" t="s">
        <v>746</v>
      </c>
      <c r="AK6" s="1044"/>
      <c r="AL6" s="115" t="s">
        <v>800</v>
      </c>
      <c r="AT6" s="425" t="s">
        <v>150</v>
      </c>
      <c r="AU6" s="445">
        <f>+集計･資料!FD32</f>
        <v>291732.90658682637</v>
      </c>
      <c r="AV6" s="444">
        <f>+集計･資料!FC32</f>
        <v>313822.19809069211</v>
      </c>
    </row>
    <row r="7" spans="1:48">
      <c r="B7" s="1289"/>
      <c r="C7" s="1289"/>
      <c r="D7" s="1289"/>
      <c r="E7" s="1289"/>
      <c r="F7" s="1289"/>
      <c r="G7" s="1289"/>
      <c r="H7" s="1289"/>
      <c r="I7" s="1289"/>
      <c r="J7" s="1289"/>
      <c r="K7" s="1289"/>
      <c r="L7" s="1289"/>
      <c r="M7" s="1289"/>
      <c r="O7" s="20"/>
      <c r="P7" s="21"/>
      <c r="Q7" s="21"/>
      <c r="R7" s="21"/>
      <c r="S7" s="21"/>
      <c r="T7" s="21"/>
      <c r="U7" s="21"/>
      <c r="V7" s="21"/>
      <c r="W7" s="21"/>
      <c r="X7" s="21"/>
      <c r="Y7" s="21"/>
      <c r="Z7" s="21"/>
      <c r="AA7" s="22"/>
      <c r="AF7" s="237"/>
      <c r="AG7" s="115" t="str">
        <f>CONCATENATE(AG6,AI6,AJ6,AK6,AL6)</f>
        <v>業種別では、令和4年冬期、令和5年夏期ともに「金融･保険業」「教育・学習支援業」で高い結果となった。</v>
      </c>
    </row>
    <row r="8" spans="1:48">
      <c r="B8" s="1289"/>
      <c r="C8" s="1289"/>
      <c r="D8" s="1289"/>
      <c r="E8" s="1289"/>
      <c r="F8" s="1289"/>
      <c r="G8" s="1289"/>
      <c r="H8" s="1289"/>
      <c r="I8" s="1289"/>
      <c r="J8" s="1289"/>
      <c r="K8" s="1289"/>
      <c r="L8" s="1289"/>
      <c r="M8" s="1289"/>
      <c r="O8" s="20"/>
      <c r="P8" s="21"/>
      <c r="Q8" s="21"/>
      <c r="R8" s="21"/>
      <c r="S8" s="21"/>
      <c r="T8" s="21"/>
      <c r="U8" s="21"/>
      <c r="V8" s="21"/>
      <c r="W8" s="21"/>
      <c r="X8" s="21"/>
      <c r="Y8" s="21"/>
      <c r="Z8" s="21"/>
      <c r="AA8" s="22"/>
      <c r="AC8" s="413" t="s">
        <v>196</v>
      </c>
      <c r="AG8" s="115" t="s">
        <v>730</v>
      </c>
      <c r="AT8" s="413" t="s">
        <v>196</v>
      </c>
    </row>
    <row r="9" spans="1:48" ht="12.75" thickBot="1">
      <c r="B9" s="1289"/>
      <c r="C9" s="1289"/>
      <c r="D9" s="1289"/>
      <c r="E9" s="1289"/>
      <c r="F9" s="1289"/>
      <c r="G9" s="1289"/>
      <c r="H9" s="1289"/>
      <c r="I9" s="1289"/>
      <c r="J9" s="1289"/>
      <c r="K9" s="1289"/>
      <c r="L9" s="1289"/>
      <c r="M9" s="1289"/>
      <c r="O9" s="20"/>
      <c r="P9" s="21"/>
      <c r="Q9" s="21"/>
      <c r="R9" s="21"/>
      <c r="S9" s="21"/>
      <c r="T9" s="21"/>
      <c r="U9" s="21"/>
      <c r="V9" s="21"/>
      <c r="W9" s="21"/>
      <c r="X9" s="21"/>
      <c r="Y9" s="21"/>
      <c r="Z9" s="21"/>
      <c r="AA9" s="22"/>
      <c r="AG9" s="115" t="str">
        <f>CONCATENATE("規模別では、",表紙!G25,"冬期、",表紙!G24,"夏期共に「100人以上」の事業所で高い結果となった。")</f>
        <v>規模別では、令和4年冬期、令和5年夏期共に「100人以上」の事業所で高い結果となった。</v>
      </c>
    </row>
    <row r="10" spans="1:48" ht="12.75" thickBot="1">
      <c r="B10" s="1289"/>
      <c r="C10" s="1289"/>
      <c r="D10" s="1289"/>
      <c r="E10" s="1289"/>
      <c r="F10" s="1289"/>
      <c r="G10" s="1289"/>
      <c r="H10" s="1289"/>
      <c r="I10" s="1289"/>
      <c r="J10" s="1289"/>
      <c r="K10" s="1289"/>
      <c r="L10" s="1289"/>
      <c r="M10" s="1289"/>
      <c r="O10" s="20"/>
      <c r="P10" s="21"/>
      <c r="Q10" s="21"/>
      <c r="R10" s="21"/>
      <c r="S10" s="21"/>
      <c r="T10" s="21"/>
      <c r="U10" s="21"/>
      <c r="V10" s="21"/>
      <c r="W10" s="21"/>
      <c r="X10" s="21"/>
      <c r="Y10" s="21"/>
      <c r="Z10" s="21"/>
      <c r="AA10" s="22"/>
      <c r="AC10" s="610" t="s">
        <v>645</v>
      </c>
      <c r="AD10" s="628" t="str">
        <f>AD5</f>
        <v>令和4年冬期</v>
      </c>
      <c r="AE10" s="628" t="str">
        <f>AE5</f>
        <v>令和5年夏期</v>
      </c>
      <c r="AT10" s="207" t="s">
        <v>645</v>
      </c>
      <c r="AU10" s="421" t="str">
        <f>AU5</f>
        <v>令和5年夏期</v>
      </c>
      <c r="AV10" s="423" t="str">
        <f>AV5</f>
        <v>令和4年冬期</v>
      </c>
    </row>
    <row r="11" spans="1:48">
      <c r="B11" s="1289"/>
      <c r="C11" s="1289"/>
      <c r="D11" s="1289"/>
      <c r="E11" s="1289"/>
      <c r="F11" s="1289"/>
      <c r="G11" s="1289"/>
      <c r="H11" s="1289"/>
      <c r="I11" s="1289"/>
      <c r="J11" s="1289"/>
      <c r="K11" s="1289"/>
      <c r="L11" s="1289"/>
      <c r="M11" s="1289"/>
      <c r="O11" s="20"/>
      <c r="P11" s="21"/>
      <c r="Q11" s="21"/>
      <c r="R11" s="21"/>
      <c r="S11" s="21"/>
      <c r="T11" s="21"/>
      <c r="U11" s="21"/>
      <c r="V11" s="21"/>
      <c r="W11" s="21"/>
      <c r="X11" s="21"/>
      <c r="Y11" s="21"/>
      <c r="Z11" s="21"/>
      <c r="AA11" s="22"/>
      <c r="AC11" s="1002" t="s">
        <v>634</v>
      </c>
      <c r="AD11" s="817">
        <f>AV23</f>
        <v>271588.83846153849</v>
      </c>
      <c r="AE11" s="817">
        <f>AU23</f>
        <v>287457.34090909088</v>
      </c>
      <c r="AF11" s="630"/>
      <c r="AG11" s="1039" t="s">
        <v>768</v>
      </c>
      <c r="AH11" s="1047"/>
      <c r="AI11" s="1047"/>
      <c r="AJ11" s="1047"/>
      <c r="AK11" s="1047"/>
      <c r="AL11" s="1047"/>
      <c r="AM11" s="1047"/>
      <c r="AN11" s="1047"/>
      <c r="AO11" s="1047"/>
      <c r="AP11" s="1047"/>
      <c r="AQ11" s="1047"/>
      <c r="AR11" s="1047"/>
      <c r="AT11" s="216" t="s">
        <v>151</v>
      </c>
      <c r="AU11" s="433" t="e">
        <f>+集計･資料!FD6</f>
        <v>#DIV/0!</v>
      </c>
      <c r="AV11" s="432" t="e">
        <f>+集計･資料!FC6</f>
        <v>#DIV/0!</v>
      </c>
    </row>
    <row r="12" spans="1:48">
      <c r="B12" s="1289"/>
      <c r="C12" s="1289"/>
      <c r="D12" s="1289"/>
      <c r="E12" s="1289"/>
      <c r="F12" s="1289"/>
      <c r="G12" s="1289"/>
      <c r="H12" s="1289"/>
      <c r="I12" s="1289"/>
      <c r="J12" s="1289"/>
      <c r="K12" s="1289"/>
      <c r="L12" s="1289"/>
      <c r="M12" s="1289"/>
      <c r="O12" s="20"/>
      <c r="P12" s="21"/>
      <c r="Q12" s="21"/>
      <c r="R12" s="21"/>
      <c r="S12" s="21"/>
      <c r="T12" s="21"/>
      <c r="U12" s="21"/>
      <c r="V12" s="21"/>
      <c r="W12" s="21"/>
      <c r="X12" s="21"/>
      <c r="Y12" s="21"/>
      <c r="Z12" s="21"/>
      <c r="AA12" s="22"/>
      <c r="AC12" s="1002" t="s">
        <v>633</v>
      </c>
      <c r="AD12" s="817">
        <f>AV22</f>
        <v>240261.88073394494</v>
      </c>
      <c r="AE12" s="817">
        <f>AU22</f>
        <v>276110.69369369367</v>
      </c>
      <c r="AF12" s="630"/>
      <c r="AG12" s="1232" t="str">
        <f>CONCATENATE("　",AG4,CHAR(10),"　",AG7,AG9)</f>
        <v>　女性の一時金（賞与）の支給状況は右グラフのとおりとなった。
　業種別では、令和4年冬期、令和5年夏期ともに「金融･保険業」「教育・学習支援業」で高い結果となった。規模別では、令和4年冬期、令和5年夏期共に「100人以上」の事業所で高い結果となった。</v>
      </c>
      <c r="AH12" s="1232"/>
      <c r="AI12" s="1232"/>
      <c r="AJ12" s="1232"/>
      <c r="AK12" s="1232"/>
      <c r="AL12" s="1232"/>
      <c r="AM12" s="1232"/>
      <c r="AN12" s="1232"/>
      <c r="AO12" s="1232"/>
      <c r="AP12" s="1232"/>
      <c r="AQ12" s="1232"/>
      <c r="AR12" s="1232"/>
      <c r="AT12" s="67" t="s">
        <v>630</v>
      </c>
      <c r="AU12" s="435">
        <f>+集計･資料!FD8</f>
        <v>300414.32911392406</v>
      </c>
      <c r="AV12" s="434">
        <f>+集計･資料!FC8</f>
        <v>319080.39759036142</v>
      </c>
    </row>
    <row r="13" spans="1:48">
      <c r="B13" s="1289"/>
      <c r="C13" s="1289"/>
      <c r="D13" s="1289"/>
      <c r="E13" s="1289"/>
      <c r="F13" s="1289"/>
      <c r="G13" s="1289"/>
      <c r="H13" s="1289"/>
      <c r="I13" s="1289"/>
      <c r="J13" s="1289"/>
      <c r="K13" s="1289"/>
      <c r="L13" s="1289"/>
      <c r="M13" s="1289"/>
      <c r="O13" s="20"/>
      <c r="P13" s="21"/>
      <c r="Q13" s="21"/>
      <c r="R13" s="21"/>
      <c r="S13" s="21"/>
      <c r="T13" s="21"/>
      <c r="U13" s="21"/>
      <c r="V13" s="21"/>
      <c r="W13" s="21"/>
      <c r="X13" s="21"/>
      <c r="Y13" s="21"/>
      <c r="Z13" s="21"/>
      <c r="AA13" s="22"/>
      <c r="AC13" s="1002" t="s">
        <v>623</v>
      </c>
      <c r="AD13" s="818">
        <f>AV21</f>
        <v>363607</v>
      </c>
      <c r="AE13" s="818">
        <f>AU21</f>
        <v>388841.5</v>
      </c>
      <c r="AF13" s="237"/>
      <c r="AG13" s="1232"/>
      <c r="AH13" s="1232"/>
      <c r="AI13" s="1232"/>
      <c r="AJ13" s="1232"/>
      <c r="AK13" s="1232"/>
      <c r="AL13" s="1232"/>
      <c r="AM13" s="1232"/>
      <c r="AN13" s="1232"/>
      <c r="AO13" s="1232"/>
      <c r="AP13" s="1232"/>
      <c r="AQ13" s="1232"/>
      <c r="AR13" s="1232"/>
      <c r="AT13" s="67" t="s">
        <v>631</v>
      </c>
      <c r="AU13" s="435">
        <f>+集計･資料!FD10</f>
        <v>263691.56701030926</v>
      </c>
      <c r="AV13" s="434">
        <f>+集計･資料!FC10</f>
        <v>301147.21276595746</v>
      </c>
    </row>
    <row r="14" spans="1:48">
      <c r="B14" s="1289"/>
      <c r="C14" s="1289"/>
      <c r="D14" s="1289"/>
      <c r="E14" s="1289"/>
      <c r="F14" s="1289"/>
      <c r="G14" s="1289"/>
      <c r="H14" s="1289"/>
      <c r="I14" s="1289"/>
      <c r="J14" s="1289"/>
      <c r="K14" s="1289"/>
      <c r="L14" s="1289"/>
      <c r="M14" s="1289"/>
      <c r="O14" s="20"/>
      <c r="P14" s="21"/>
      <c r="Q14" s="21"/>
      <c r="R14" s="21"/>
      <c r="S14" s="21"/>
      <c r="T14" s="21"/>
      <c r="U14" s="21"/>
      <c r="V14" s="21"/>
      <c r="W14" s="21"/>
      <c r="X14" s="21"/>
      <c r="Y14" s="21"/>
      <c r="Z14" s="21"/>
      <c r="AA14" s="22"/>
      <c r="AC14" s="1002" t="s">
        <v>624</v>
      </c>
      <c r="AD14" s="817">
        <f>AV20</f>
        <v>189147.66666666666</v>
      </c>
      <c r="AE14" s="817">
        <f>AU20</f>
        <v>188042.75</v>
      </c>
      <c r="AF14" s="237"/>
      <c r="AG14" s="1232"/>
      <c r="AH14" s="1232"/>
      <c r="AI14" s="1232"/>
      <c r="AJ14" s="1232"/>
      <c r="AK14" s="1232"/>
      <c r="AL14" s="1232"/>
      <c r="AM14" s="1232"/>
      <c r="AN14" s="1232"/>
      <c r="AO14" s="1232"/>
      <c r="AP14" s="1232"/>
      <c r="AQ14" s="1232"/>
      <c r="AR14" s="1232"/>
      <c r="AT14" s="67" t="s">
        <v>629</v>
      </c>
      <c r="AU14" s="435">
        <f>+集計･資料!FD12</f>
        <v>364253.65625</v>
      </c>
      <c r="AV14" s="434">
        <f>+集計･資料!FC12</f>
        <v>468807.5882352941</v>
      </c>
    </row>
    <row r="15" spans="1:48">
      <c r="B15" s="1289"/>
      <c r="C15" s="1289"/>
      <c r="D15" s="1289"/>
      <c r="E15" s="1289"/>
      <c r="F15" s="1289"/>
      <c r="G15" s="1289"/>
      <c r="H15" s="1289"/>
      <c r="I15" s="1289"/>
      <c r="J15" s="1289"/>
      <c r="K15" s="1289"/>
      <c r="L15" s="1289"/>
      <c r="M15" s="1289"/>
      <c r="O15" s="20"/>
      <c r="P15" s="21"/>
      <c r="Q15" s="21"/>
      <c r="R15" s="21"/>
      <c r="S15" s="21"/>
      <c r="T15" s="21"/>
      <c r="U15" s="21"/>
      <c r="V15" s="21"/>
      <c r="W15" s="21"/>
      <c r="X15" s="21"/>
      <c r="Y15" s="21"/>
      <c r="Z15" s="21"/>
      <c r="AA15" s="22"/>
      <c r="AC15" s="1002" t="s">
        <v>625</v>
      </c>
      <c r="AD15" s="817">
        <f>AV19</f>
        <v>344731.08588957053</v>
      </c>
      <c r="AE15" s="817">
        <f>AU19</f>
        <v>285384.4197530864</v>
      </c>
      <c r="AF15" s="237"/>
      <c r="AG15" s="1232"/>
      <c r="AH15" s="1232"/>
      <c r="AI15" s="1232"/>
      <c r="AJ15" s="1232"/>
      <c r="AK15" s="1232"/>
      <c r="AL15" s="1232"/>
      <c r="AM15" s="1232"/>
      <c r="AN15" s="1232"/>
      <c r="AO15" s="1232"/>
      <c r="AP15" s="1232"/>
      <c r="AQ15" s="1232"/>
      <c r="AR15" s="1232"/>
      <c r="AT15" s="67" t="s">
        <v>628</v>
      </c>
      <c r="AU15" s="435">
        <f>+集計･資料!FD14</f>
        <v>298328.9375</v>
      </c>
      <c r="AV15" s="434">
        <f>+集計･資料!FC14</f>
        <v>347990.00617283949</v>
      </c>
    </row>
    <row r="16" spans="1:48">
      <c r="B16" s="1289"/>
      <c r="C16" s="1289"/>
      <c r="D16" s="1289"/>
      <c r="E16" s="1289"/>
      <c r="F16" s="1289"/>
      <c r="G16" s="1289"/>
      <c r="H16" s="1289"/>
      <c r="I16" s="1289"/>
      <c r="J16" s="1289"/>
      <c r="K16" s="1289"/>
      <c r="L16" s="1289"/>
      <c r="M16" s="1289"/>
      <c r="O16" s="20"/>
      <c r="P16" s="21"/>
      <c r="Q16" s="21"/>
      <c r="R16" s="21"/>
      <c r="S16" s="21"/>
      <c r="T16" s="21"/>
      <c r="U16" s="21"/>
      <c r="V16" s="21"/>
      <c r="W16" s="21"/>
      <c r="X16" s="21"/>
      <c r="Y16" s="21"/>
      <c r="Z16" s="21"/>
      <c r="AA16" s="22"/>
      <c r="AC16" s="1002" t="s">
        <v>626</v>
      </c>
      <c r="AD16" s="993">
        <f>AV18</f>
        <v>473693.66666666669</v>
      </c>
      <c r="AE16" s="993">
        <f>AU18</f>
        <v>583577.73333333328</v>
      </c>
      <c r="AF16" s="237"/>
      <c r="AG16" s="1232"/>
      <c r="AH16" s="1232"/>
      <c r="AI16" s="1232"/>
      <c r="AJ16" s="1232"/>
      <c r="AK16" s="1232"/>
      <c r="AL16" s="1232"/>
      <c r="AM16" s="1232"/>
      <c r="AN16" s="1232"/>
      <c r="AO16" s="1232"/>
      <c r="AP16" s="1232"/>
      <c r="AQ16" s="1232"/>
      <c r="AR16" s="1232"/>
      <c r="AT16" s="67" t="s">
        <v>627</v>
      </c>
      <c r="AU16" s="435">
        <f>+集計･資料!FD16</f>
        <v>153712.92307692306</v>
      </c>
      <c r="AV16" s="434">
        <f>+集計･資料!FC16</f>
        <v>149209.5</v>
      </c>
    </row>
    <row r="17" spans="1:48">
      <c r="B17" s="1289"/>
      <c r="C17" s="1289"/>
      <c r="D17" s="1289"/>
      <c r="E17" s="1289"/>
      <c r="F17" s="1289"/>
      <c r="G17" s="1289"/>
      <c r="H17" s="1289"/>
      <c r="I17" s="1289"/>
      <c r="J17" s="1289"/>
      <c r="K17" s="1289"/>
      <c r="L17" s="1289"/>
      <c r="M17" s="1289"/>
      <c r="O17" s="23"/>
      <c r="P17" s="24"/>
      <c r="Q17" s="24"/>
      <c r="R17" s="24"/>
      <c r="S17" s="24"/>
      <c r="T17" s="24"/>
      <c r="U17" s="24"/>
      <c r="V17" s="24"/>
      <c r="W17" s="24"/>
      <c r="X17" s="24"/>
      <c r="Y17" s="24"/>
      <c r="Z17" s="24"/>
      <c r="AA17" s="25"/>
      <c r="AC17" s="1002" t="s">
        <v>632</v>
      </c>
      <c r="AD17" s="817">
        <f>AV17</f>
        <v>257600.91666666666</v>
      </c>
      <c r="AE17" s="818">
        <f>AU17</f>
        <v>264635.16666666669</v>
      </c>
      <c r="AF17" s="237"/>
      <c r="AG17" s="1232"/>
      <c r="AH17" s="1232"/>
      <c r="AI17" s="1232"/>
      <c r="AJ17" s="1232"/>
      <c r="AK17" s="1232"/>
      <c r="AL17" s="1232"/>
      <c r="AM17" s="1232"/>
      <c r="AN17" s="1232"/>
      <c r="AO17" s="1232"/>
      <c r="AP17" s="1232"/>
      <c r="AQ17" s="1232"/>
      <c r="AR17" s="1232"/>
      <c r="AT17" s="67" t="s">
        <v>632</v>
      </c>
      <c r="AU17" s="435">
        <f>+集計･資料!FD18</f>
        <v>264635.16666666669</v>
      </c>
      <c r="AV17" s="434">
        <f>+集計･資料!FC18</f>
        <v>257600.91666666666</v>
      </c>
    </row>
    <row r="18" spans="1:48">
      <c r="B18" s="1289"/>
      <c r="C18" s="1289"/>
      <c r="D18" s="1289"/>
      <c r="E18" s="1289"/>
      <c r="F18" s="1289"/>
      <c r="G18" s="1289"/>
      <c r="H18" s="1289"/>
      <c r="I18" s="1289"/>
      <c r="J18" s="1289"/>
      <c r="K18" s="1289"/>
      <c r="L18" s="1289"/>
      <c r="M18" s="1289"/>
      <c r="AC18" s="1002" t="s">
        <v>627</v>
      </c>
      <c r="AD18" s="817">
        <f>AV16</f>
        <v>149209.5</v>
      </c>
      <c r="AE18" s="817">
        <f>AU16</f>
        <v>153712.92307692306</v>
      </c>
      <c r="AF18" s="237"/>
      <c r="AG18" s="1232"/>
      <c r="AH18" s="1232"/>
      <c r="AI18" s="1232"/>
      <c r="AJ18" s="1232"/>
      <c r="AK18" s="1232"/>
      <c r="AL18" s="1232"/>
      <c r="AM18" s="1232"/>
      <c r="AN18" s="1232"/>
      <c r="AO18" s="1232"/>
      <c r="AP18" s="1232"/>
      <c r="AQ18" s="1232"/>
      <c r="AR18" s="1232"/>
      <c r="AT18" s="67" t="s">
        <v>626</v>
      </c>
      <c r="AU18" s="435">
        <f>+集計･資料!FD20</f>
        <v>583577.73333333328</v>
      </c>
      <c r="AV18" s="434">
        <f>+集計･資料!FC20</f>
        <v>473693.66666666669</v>
      </c>
    </row>
    <row r="19" spans="1:48">
      <c r="AC19" s="1002" t="s">
        <v>628</v>
      </c>
      <c r="AD19" s="817">
        <f>AV15</f>
        <v>347990.00617283949</v>
      </c>
      <c r="AE19" s="817">
        <f>AU15</f>
        <v>298328.9375</v>
      </c>
      <c r="AF19" s="237"/>
      <c r="AG19" s="1232"/>
      <c r="AH19" s="1232"/>
      <c r="AI19" s="1232"/>
      <c r="AJ19" s="1232"/>
      <c r="AK19" s="1232"/>
      <c r="AL19" s="1232"/>
      <c r="AM19" s="1232"/>
      <c r="AN19" s="1232"/>
      <c r="AO19" s="1232"/>
      <c r="AP19" s="1232"/>
      <c r="AQ19" s="1232"/>
      <c r="AR19" s="1232"/>
      <c r="AT19" s="67" t="s">
        <v>625</v>
      </c>
      <c r="AU19" s="435">
        <f>+集計･資料!FD22</f>
        <v>285384.4197530864</v>
      </c>
      <c r="AV19" s="434">
        <f>+集計･資料!FC22</f>
        <v>344731.08588957053</v>
      </c>
    </row>
    <row r="20" spans="1:48">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9"/>
      <c r="AC20" s="1002" t="s">
        <v>629</v>
      </c>
      <c r="AD20" s="993">
        <f>AV14</f>
        <v>468807.5882352941</v>
      </c>
      <c r="AE20" s="818">
        <f>AU14</f>
        <v>364253.65625</v>
      </c>
      <c r="AF20" s="237"/>
      <c r="AG20" s="1232"/>
      <c r="AH20" s="1232"/>
      <c r="AI20" s="1232"/>
      <c r="AJ20" s="1232"/>
      <c r="AK20" s="1232"/>
      <c r="AL20" s="1232"/>
      <c r="AM20" s="1232"/>
      <c r="AN20" s="1232"/>
      <c r="AO20" s="1232"/>
      <c r="AP20" s="1232"/>
      <c r="AQ20" s="1232"/>
      <c r="AR20" s="1232"/>
      <c r="AT20" s="67" t="s">
        <v>624</v>
      </c>
      <c r="AU20" s="435">
        <f>+集計･資料!FD24</f>
        <v>188042.75</v>
      </c>
      <c r="AV20" s="434">
        <f>+集計･資料!FC24</f>
        <v>189147.66666666666</v>
      </c>
    </row>
    <row r="21" spans="1:48">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995" t="s">
        <v>631</v>
      </c>
      <c r="AD21" s="817">
        <f>AV13</f>
        <v>301147.21276595746</v>
      </c>
      <c r="AE21" s="817">
        <f>AU13</f>
        <v>263691.56701030926</v>
      </c>
      <c r="AF21" s="237"/>
      <c r="AG21" s="1232"/>
      <c r="AH21" s="1232"/>
      <c r="AI21" s="1232"/>
      <c r="AJ21" s="1232"/>
      <c r="AK21" s="1232"/>
      <c r="AL21" s="1232"/>
      <c r="AM21" s="1232"/>
      <c r="AN21" s="1232"/>
      <c r="AO21" s="1232"/>
      <c r="AP21" s="1232"/>
      <c r="AQ21" s="1232"/>
      <c r="AR21" s="1232"/>
      <c r="AT21" s="67" t="s">
        <v>623</v>
      </c>
      <c r="AU21" s="435">
        <f>+集計･資料!FD26</f>
        <v>388841.5</v>
      </c>
      <c r="AV21" s="434">
        <f>+集計･資料!FC26</f>
        <v>363607</v>
      </c>
    </row>
    <row r="22" spans="1:48">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995" t="s">
        <v>630</v>
      </c>
      <c r="AD22" s="817">
        <f>AV12</f>
        <v>319080.39759036142</v>
      </c>
      <c r="AE22" s="817">
        <f>AU12</f>
        <v>300414.32911392406</v>
      </c>
      <c r="AF22" s="237"/>
      <c r="AG22" s="1232"/>
      <c r="AH22" s="1232"/>
      <c r="AI22" s="1232"/>
      <c r="AJ22" s="1232"/>
      <c r="AK22" s="1232"/>
      <c r="AL22" s="1232"/>
      <c r="AM22" s="1232"/>
      <c r="AN22" s="1232"/>
      <c r="AO22" s="1232"/>
      <c r="AP22" s="1232"/>
      <c r="AQ22" s="1232"/>
      <c r="AR22" s="1232"/>
      <c r="AT22" s="67" t="s">
        <v>633</v>
      </c>
      <c r="AU22" s="435">
        <f>+集計･資料!FD28</f>
        <v>276110.69369369367</v>
      </c>
      <c r="AV22" s="434">
        <f>+集計･資料!FC28</f>
        <v>240261.88073394494</v>
      </c>
    </row>
    <row r="23" spans="1:48"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996" t="s">
        <v>151</v>
      </c>
      <c r="AD23" s="817" t="e">
        <f>AV11</f>
        <v>#DIV/0!</v>
      </c>
      <c r="AE23" s="817" t="e">
        <f>AU11</f>
        <v>#DIV/0!</v>
      </c>
      <c r="AF23" s="237"/>
      <c r="AG23" s="1232"/>
      <c r="AH23" s="1232"/>
      <c r="AI23" s="1232"/>
      <c r="AJ23" s="1232"/>
      <c r="AK23" s="1232"/>
      <c r="AL23" s="1232"/>
      <c r="AM23" s="1232"/>
      <c r="AN23" s="1232"/>
      <c r="AO23" s="1232"/>
      <c r="AP23" s="1232"/>
      <c r="AQ23" s="1232"/>
      <c r="AR23" s="1232"/>
      <c r="AT23" s="75" t="s">
        <v>634</v>
      </c>
      <c r="AU23" s="437">
        <f>+集計･資料!FD30</f>
        <v>287457.34090909088</v>
      </c>
      <c r="AV23" s="436">
        <f>+集計･資料!FC30</f>
        <v>271588.83846153849</v>
      </c>
    </row>
    <row r="24" spans="1:48">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F24" s="237"/>
      <c r="AG24" s="1232"/>
      <c r="AH24" s="1232"/>
      <c r="AI24" s="1232"/>
      <c r="AJ24" s="1232"/>
      <c r="AK24" s="1232"/>
      <c r="AL24" s="1232"/>
      <c r="AM24" s="1232"/>
      <c r="AN24" s="1232"/>
      <c r="AO24" s="1232"/>
      <c r="AP24" s="1232"/>
      <c r="AQ24" s="1232"/>
      <c r="AR24" s="1232"/>
    </row>
    <row r="25" spans="1:48">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197</v>
      </c>
      <c r="AF25" s="237"/>
      <c r="AT25" s="413" t="s">
        <v>197</v>
      </c>
    </row>
    <row r="26" spans="1:48"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F26" s="237"/>
    </row>
    <row r="27" spans="1:48"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8" t="s">
        <v>646</v>
      </c>
      <c r="AD27" s="628" t="str">
        <f>AD5</f>
        <v>令和4年冬期</v>
      </c>
      <c r="AE27" s="628" t="str">
        <f>AE5</f>
        <v>令和5年夏期</v>
      </c>
      <c r="AT27" s="424" t="s">
        <v>646</v>
      </c>
      <c r="AU27" s="421" t="str">
        <f>AU5</f>
        <v>令和5年夏期</v>
      </c>
      <c r="AV27" s="423" t="str">
        <f>AV5</f>
        <v>令和4年冬期</v>
      </c>
    </row>
    <row r="28" spans="1:48">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1001" t="s">
        <v>436</v>
      </c>
      <c r="AD28" s="817">
        <f>AV33</f>
        <v>264952.44827586209</v>
      </c>
      <c r="AE28" s="817">
        <f>AU33</f>
        <v>284815.3548387097</v>
      </c>
      <c r="AT28" s="163" t="s">
        <v>139</v>
      </c>
      <c r="AU28" s="447">
        <f>+集計･資料!FD71</f>
        <v>365823.72463768115</v>
      </c>
      <c r="AV28" s="441">
        <f>+集計･資料!FC71</f>
        <v>403424.92647058825</v>
      </c>
    </row>
    <row r="29" spans="1:48">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1001" t="s">
        <v>437</v>
      </c>
      <c r="AD29" s="817">
        <f>AV32</f>
        <v>277597.10267857142</v>
      </c>
      <c r="AE29" s="817">
        <f>AU32</f>
        <v>264004.22685185185</v>
      </c>
      <c r="AT29" s="166" t="s">
        <v>554</v>
      </c>
      <c r="AU29" s="435">
        <f>+集計･資料!FD73</f>
        <v>327837.54054054053</v>
      </c>
      <c r="AV29" s="434">
        <f>+集計･資料!FC73</f>
        <v>392039.66216216219</v>
      </c>
    </row>
    <row r="30" spans="1:48">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1001" t="s">
        <v>438</v>
      </c>
      <c r="AD30" s="817">
        <f>AV31</f>
        <v>304517.00928792567</v>
      </c>
      <c r="AE30" s="817">
        <f>AU31</f>
        <v>292247.69470404985</v>
      </c>
      <c r="AF30" s="630"/>
      <c r="AT30" s="166" t="s">
        <v>555</v>
      </c>
      <c r="AU30" s="435">
        <f>+集計･資料!FD75</f>
        <v>275270.82795698923</v>
      </c>
      <c r="AV30" s="434">
        <f>+集計･資料!FC75</f>
        <v>336606.42857142858</v>
      </c>
    </row>
    <row r="31" spans="1:48">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1001" t="s">
        <v>439</v>
      </c>
      <c r="AD31" s="964">
        <f>AV30</f>
        <v>336606.42857142858</v>
      </c>
      <c r="AE31" s="817">
        <f>AU30</f>
        <v>275270.82795698923</v>
      </c>
      <c r="AF31" s="630"/>
      <c r="AT31" s="166" t="s">
        <v>556</v>
      </c>
      <c r="AU31" s="435">
        <f>+集計･資料!FD77</f>
        <v>292247.69470404985</v>
      </c>
      <c r="AV31" s="434">
        <f>+集計･資料!FC77</f>
        <v>304517.00928792567</v>
      </c>
    </row>
    <row r="32" spans="1:48">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1001" t="s">
        <v>440</v>
      </c>
      <c r="AD32" s="818">
        <f>AV29</f>
        <v>392039.66216216219</v>
      </c>
      <c r="AE32" s="818">
        <f>AU29</f>
        <v>327837.54054054053</v>
      </c>
      <c r="AF32" s="237"/>
      <c r="AT32" s="371" t="s">
        <v>557</v>
      </c>
      <c r="AU32" s="435">
        <f>+集計･資料!FD79</f>
        <v>264004.22685185185</v>
      </c>
      <c r="AV32" s="434">
        <f>+集計･資料!FC79</f>
        <v>277597.10267857142</v>
      </c>
    </row>
    <row r="33" spans="1:48"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1001" t="s">
        <v>441</v>
      </c>
      <c r="AD33" s="993">
        <f>AV28</f>
        <v>403424.92647058825</v>
      </c>
      <c r="AE33" s="993">
        <f>AU28</f>
        <v>365823.72463768115</v>
      </c>
      <c r="AF33" s="237"/>
      <c r="AT33" s="170" t="s">
        <v>558</v>
      </c>
      <c r="AU33" s="437">
        <f>+集計･資料!FD81</f>
        <v>284815.3548387097</v>
      </c>
      <c r="AV33" s="436">
        <f>+集計･資料!FC81</f>
        <v>264952.44827586209</v>
      </c>
    </row>
    <row r="34" spans="1:48">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F34" s="237"/>
    </row>
    <row r="35" spans="1:48">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C35" s="429"/>
      <c r="AD35" s="448"/>
      <c r="AE35" s="448"/>
      <c r="AF35" s="237"/>
      <c r="AT35" s="429"/>
      <c r="AU35" s="448"/>
      <c r="AV35" s="448"/>
    </row>
    <row r="36" spans="1:48">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C36" s="288"/>
      <c r="AD36" s="448"/>
      <c r="AE36" s="448"/>
      <c r="AF36" s="237"/>
      <c r="AG36" s="33"/>
      <c r="AT36" s="288"/>
      <c r="AU36" s="448"/>
      <c r="AV36" s="448"/>
    </row>
    <row r="37" spans="1:48">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F37" s="237"/>
      <c r="AG37" s="33"/>
    </row>
    <row r="38" spans="1:48">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F38" s="237"/>
      <c r="AG38" s="33"/>
    </row>
    <row r="39" spans="1:48">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G39" s="33"/>
    </row>
    <row r="40" spans="1:48">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G40" s="33"/>
    </row>
    <row r="41" spans="1:48">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G41" s="33"/>
    </row>
    <row r="42" spans="1:48">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G42" s="33"/>
    </row>
    <row r="43" spans="1:48">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G43" s="33"/>
    </row>
    <row r="44" spans="1:48">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G44" s="33"/>
    </row>
    <row r="45" spans="1:48">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G45" s="33"/>
    </row>
    <row r="46" spans="1:48">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G46" s="33"/>
    </row>
    <row r="47" spans="1:48">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G47" s="33"/>
    </row>
    <row r="48" spans="1:48">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G48" s="33"/>
    </row>
    <row r="49" spans="1:33">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G49" s="33"/>
    </row>
    <row r="50" spans="1:33">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G50" s="33"/>
    </row>
    <row r="51" spans="1:33">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G51" s="33"/>
    </row>
    <row r="52" spans="1:33">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G52" s="33"/>
    </row>
    <row r="53" spans="1:33">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G53" s="33"/>
    </row>
    <row r="54" spans="1:33">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c r="AG54" s="33"/>
    </row>
    <row r="55" spans="1:33">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row>
    <row r="56" spans="1:33">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row>
    <row r="57" spans="1:33">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row>
    <row r="58" spans="1:33">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row>
    <row r="59" spans="1:33">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row>
    <row r="60" spans="1:33">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row>
    <row r="61" spans="1:33">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row>
    <row r="62" spans="1:33">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1:33">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5"/>
    </row>
  </sheetData>
  <mergeCells count="4">
    <mergeCell ref="A1:B1"/>
    <mergeCell ref="V1:AA1"/>
    <mergeCell ref="B5:M18"/>
    <mergeCell ref="AG12:AR24"/>
  </mergeCells>
  <phoneticPr fontId="5"/>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2" man="1"/>
    <brk id="4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000-000000000000}">
          <x14:formula1>
            <xm:f>業種リスト!$A$2:$A$14</xm:f>
          </x14:formula1>
          <xm:sqref>AI6:AK6</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tabColor theme="9" tint="0.59999389629810485"/>
  </sheetPr>
  <dimension ref="A1:BN71"/>
  <sheetViews>
    <sheetView showGridLines="0" view="pageBreakPreview" zoomScaleNormal="100" workbookViewId="0">
      <selection activeCell="B3" sqref="B3:M16"/>
    </sheetView>
  </sheetViews>
  <sheetFormatPr defaultColWidth="10.28515625" defaultRowHeight="12"/>
  <cols>
    <col min="1" max="27" width="3.5703125" style="16" customWidth="1"/>
    <col min="28" max="28" width="1.85546875" style="16" customWidth="1"/>
    <col min="29" max="29" width="16" style="413" customWidth="1"/>
    <col min="30" max="30" width="7.85546875" style="413" customWidth="1"/>
    <col min="31" max="31" width="10" style="413" customWidth="1"/>
    <col min="32" max="33" width="7.85546875" style="413" customWidth="1"/>
    <col min="34" max="34" width="1.85546875" style="413" customWidth="1"/>
    <col min="35" max="35" width="16" style="413" customWidth="1"/>
    <col min="36" max="36" width="7.85546875" style="413" customWidth="1"/>
    <col min="37" max="37" width="9.5703125" style="413" customWidth="1"/>
    <col min="38" max="39" width="7.85546875" style="413" customWidth="1"/>
    <col min="40" max="40" width="7.7109375" style="16" customWidth="1"/>
    <col min="41" max="41" width="8.28515625" style="115" customWidth="1"/>
    <col min="42" max="42" width="7.7109375" style="115" bestFit="1" customWidth="1"/>
    <col min="43" max="43" width="5.42578125" style="115" bestFit="1" customWidth="1"/>
    <col min="44" max="45" width="7.140625" style="115" bestFit="1" customWidth="1"/>
    <col min="46" max="46" width="8.28515625" style="115" bestFit="1" customWidth="1"/>
    <col min="47" max="47" width="5.42578125" style="115" bestFit="1" customWidth="1"/>
    <col min="48" max="53" width="5.42578125" style="115" customWidth="1"/>
    <col min="54" max="54" width="1.85546875" style="16" customWidth="1"/>
    <col min="55" max="55" width="16" style="413" customWidth="1"/>
    <col min="56" max="56" width="7.85546875" style="413" customWidth="1"/>
    <col min="57" max="57" width="9.5703125" style="413" customWidth="1"/>
    <col min="58" max="59" width="8.42578125" style="413" customWidth="1"/>
    <col min="60" max="60" width="1.85546875" style="413" customWidth="1"/>
    <col min="61" max="61" width="16" style="413" customWidth="1"/>
    <col min="62" max="62" width="7.5703125" style="413" customWidth="1"/>
    <col min="63" max="63" width="9.5703125" style="413" customWidth="1"/>
    <col min="64" max="64" width="8.140625" style="413" customWidth="1"/>
    <col min="65" max="66" width="7.5703125" style="16" customWidth="1"/>
    <col min="67" max="16384" width="10.28515625" style="16"/>
  </cols>
  <sheetData>
    <row r="1" spans="1:66" ht="21" customHeight="1" thickBot="1">
      <c r="A1" s="1276">
        <v>19</v>
      </c>
      <c r="B1" s="1276"/>
      <c r="C1" s="15" t="s">
        <v>101</v>
      </c>
      <c r="D1" s="15"/>
      <c r="E1" s="15"/>
      <c r="F1" s="15"/>
      <c r="G1" s="15"/>
      <c r="H1" s="15"/>
      <c r="I1" s="15"/>
      <c r="J1" s="15"/>
      <c r="K1" s="15"/>
      <c r="L1" s="15"/>
      <c r="M1" s="15"/>
      <c r="N1" s="15"/>
      <c r="O1" s="15"/>
      <c r="P1" s="15"/>
      <c r="Q1" s="15"/>
      <c r="R1" s="15"/>
      <c r="S1" s="15"/>
      <c r="T1" s="15"/>
      <c r="U1" s="15"/>
      <c r="V1" s="1277" t="s">
        <v>284</v>
      </c>
      <c r="W1" s="1277"/>
      <c r="X1" s="1277"/>
      <c r="Y1" s="1277"/>
      <c r="Z1" s="1277"/>
      <c r="AA1" s="1277"/>
      <c r="AC1" s="413" t="s">
        <v>102</v>
      </c>
      <c r="BC1" s="413" t="s">
        <v>381</v>
      </c>
    </row>
    <row r="2" spans="1:66">
      <c r="AN2" s="816"/>
    </row>
    <row r="3" spans="1:66">
      <c r="B3" s="1278" t="s">
        <v>910</v>
      </c>
      <c r="C3" s="1279"/>
      <c r="D3" s="1279"/>
      <c r="E3" s="1279"/>
      <c r="F3" s="1279"/>
      <c r="G3" s="1279"/>
      <c r="H3" s="1279"/>
      <c r="I3" s="1279"/>
      <c r="J3" s="1279"/>
      <c r="K3" s="1279"/>
      <c r="L3" s="1279"/>
      <c r="M3" s="1279"/>
      <c r="O3" s="17"/>
      <c r="P3" s="18"/>
      <c r="Q3" s="18"/>
      <c r="R3" s="18"/>
      <c r="S3" s="18"/>
      <c r="T3" s="18"/>
      <c r="U3" s="18"/>
      <c r="V3" s="18"/>
      <c r="W3" s="18"/>
      <c r="X3" s="18"/>
      <c r="Y3" s="18"/>
      <c r="Z3" s="18"/>
      <c r="AA3" s="19"/>
      <c r="AC3" s="413" t="s">
        <v>615</v>
      </c>
      <c r="AI3" s="413" t="s">
        <v>327</v>
      </c>
      <c r="AN3" s="816"/>
      <c r="AP3" s="115" t="s">
        <v>728</v>
      </c>
      <c r="BC3" s="413" t="s">
        <v>615</v>
      </c>
      <c r="BI3" s="413" t="s">
        <v>327</v>
      </c>
    </row>
    <row r="4" spans="1:66">
      <c r="B4" s="1279"/>
      <c r="C4" s="1279"/>
      <c r="D4" s="1279"/>
      <c r="E4" s="1279"/>
      <c r="F4" s="1279"/>
      <c r="G4" s="1279"/>
      <c r="H4" s="1279"/>
      <c r="I4" s="1279"/>
      <c r="J4" s="1279"/>
      <c r="K4" s="1279"/>
      <c r="L4" s="1279"/>
      <c r="M4" s="1279"/>
      <c r="O4" s="20"/>
      <c r="P4" s="21"/>
      <c r="Q4" s="21"/>
      <c r="R4" s="21"/>
      <c r="S4" s="21"/>
      <c r="T4" s="21"/>
      <c r="U4" s="21"/>
      <c r="V4" s="21"/>
      <c r="W4" s="21"/>
      <c r="X4" s="21"/>
      <c r="Y4" s="21"/>
      <c r="Z4" s="21"/>
      <c r="AA4" s="22"/>
      <c r="AN4" s="816"/>
      <c r="AP4" s="115" t="s">
        <v>811</v>
      </c>
    </row>
    <row r="5" spans="1:66">
      <c r="B5" s="1279"/>
      <c r="C5" s="1279"/>
      <c r="D5" s="1279"/>
      <c r="E5" s="1279"/>
      <c r="F5" s="1279"/>
      <c r="G5" s="1279"/>
      <c r="H5" s="1279"/>
      <c r="I5" s="1279"/>
      <c r="J5" s="1279"/>
      <c r="K5" s="1279"/>
      <c r="L5" s="1279"/>
      <c r="M5" s="1279"/>
      <c r="O5" s="20"/>
      <c r="P5" s="21"/>
      <c r="Q5" s="21"/>
      <c r="R5" s="21"/>
      <c r="S5" s="21"/>
      <c r="T5" s="21"/>
      <c r="U5" s="21"/>
      <c r="V5" s="21"/>
      <c r="W5" s="21"/>
      <c r="X5" s="21"/>
      <c r="Y5" s="21"/>
      <c r="Z5" s="21"/>
      <c r="AA5" s="22"/>
      <c r="AC5" s="628"/>
      <c r="AD5" s="628" t="s">
        <v>281</v>
      </c>
      <c r="AE5" s="628" t="s">
        <v>280</v>
      </c>
      <c r="AF5" s="628" t="s">
        <v>279</v>
      </c>
      <c r="AG5" s="628" t="s">
        <v>234</v>
      </c>
      <c r="AI5" s="628"/>
      <c r="AJ5" s="884" t="s">
        <v>281</v>
      </c>
      <c r="AK5" s="884" t="s">
        <v>280</v>
      </c>
      <c r="AL5" s="884" t="s">
        <v>279</v>
      </c>
      <c r="AM5" s="884" t="s">
        <v>234</v>
      </c>
      <c r="AN5" s="885" t="s">
        <v>643</v>
      </c>
      <c r="AO5" s="630"/>
      <c r="AP5" s="115" t="s">
        <v>729</v>
      </c>
      <c r="AR5" s="1044" t="s">
        <v>812</v>
      </c>
      <c r="AS5" s="1044" t="s">
        <v>763</v>
      </c>
      <c r="AT5" s="1044" t="s">
        <v>764</v>
      </c>
      <c r="BC5" s="628"/>
      <c r="BD5" s="628" t="s">
        <v>279</v>
      </c>
      <c r="BE5" s="628" t="s">
        <v>280</v>
      </c>
      <c r="BF5" s="628" t="s">
        <v>281</v>
      </c>
      <c r="BG5" s="628" t="s">
        <v>234</v>
      </c>
      <c r="BI5" s="628"/>
      <c r="BJ5" s="628" t="s">
        <v>281</v>
      </c>
      <c r="BK5" s="628" t="s">
        <v>280</v>
      </c>
      <c r="BL5" s="628" t="s">
        <v>279</v>
      </c>
      <c r="BM5" s="888" t="s">
        <v>234</v>
      </c>
      <c r="BN5" s="641" t="s">
        <v>643</v>
      </c>
    </row>
    <row r="6" spans="1:66">
      <c r="B6" s="1279"/>
      <c r="C6" s="1279"/>
      <c r="D6" s="1279"/>
      <c r="E6" s="1279"/>
      <c r="F6" s="1279"/>
      <c r="G6" s="1279"/>
      <c r="H6" s="1279"/>
      <c r="I6" s="1279"/>
      <c r="J6" s="1279"/>
      <c r="K6" s="1279"/>
      <c r="L6" s="1279"/>
      <c r="M6" s="1279"/>
      <c r="O6" s="20"/>
      <c r="P6" s="21"/>
      <c r="Q6" s="21"/>
      <c r="R6" s="21"/>
      <c r="S6" s="21"/>
      <c r="T6" s="21"/>
      <c r="U6" s="21"/>
      <c r="V6" s="21"/>
      <c r="W6" s="21"/>
      <c r="X6" s="21"/>
      <c r="Y6" s="21"/>
      <c r="Z6" s="21"/>
      <c r="AA6" s="22"/>
      <c r="AC6" s="628" t="s">
        <v>650</v>
      </c>
      <c r="AD6" s="800">
        <f>BF7</f>
        <v>4.9295774647887321E-2</v>
      </c>
      <c r="AE6" s="800">
        <f>BE7</f>
        <v>3.5993740219092331E-2</v>
      </c>
      <c r="AF6" s="800">
        <f>BD7</f>
        <v>5.6338028169014086E-2</v>
      </c>
      <c r="AG6" s="800">
        <f>BG7</f>
        <v>0.88419405320813771</v>
      </c>
      <c r="AI6" s="883" t="s">
        <v>650</v>
      </c>
      <c r="AJ6" s="824">
        <f>BJ7</f>
        <v>63</v>
      </c>
      <c r="AK6" s="824">
        <f>BK7</f>
        <v>46</v>
      </c>
      <c r="AL6" s="824">
        <f>BL7</f>
        <v>72</v>
      </c>
      <c r="AM6" s="824">
        <f>BM7</f>
        <v>1130</v>
      </c>
      <c r="AN6" s="824">
        <f>BN7</f>
        <v>1278</v>
      </c>
      <c r="AO6" s="630"/>
      <c r="AP6" s="115" t="s">
        <v>842</v>
      </c>
      <c r="AR6" s="1044" t="s">
        <v>739</v>
      </c>
      <c r="AS6" s="1044" t="s">
        <v>747</v>
      </c>
      <c r="AT6" s="1044"/>
      <c r="AU6" s="115" t="s">
        <v>841</v>
      </c>
      <c r="BC6" s="628" t="s">
        <v>651</v>
      </c>
      <c r="BD6" s="383">
        <f>BL6/$BN$6</f>
        <v>5.7902973395931145E-2</v>
      </c>
      <c r="BE6" s="383">
        <f>BK6/BN$6</f>
        <v>5.6338028169014086E-2</v>
      </c>
      <c r="BF6" s="383">
        <f>BJ6/$BN$6</f>
        <v>2.8951486697965573E-2</v>
      </c>
      <c r="BG6" s="383">
        <f>BM6/$BN$6</f>
        <v>0.89123630672926446</v>
      </c>
      <c r="BI6" s="628" t="s">
        <v>651</v>
      </c>
      <c r="BJ6" s="1054">
        <f>集計･資料!FT32</f>
        <v>37</v>
      </c>
      <c r="BK6" s="1054">
        <f>集計･資料!FU32</f>
        <v>72</v>
      </c>
      <c r="BL6" s="1054">
        <f>集計･資料!FV32</f>
        <v>74</v>
      </c>
      <c r="BM6" s="1054">
        <f>BN6-集計･資料!FW32</f>
        <v>1139</v>
      </c>
      <c r="BN6" s="1053">
        <f>集計･資料!$B$32</f>
        <v>1278</v>
      </c>
    </row>
    <row r="7" spans="1:66">
      <c r="B7" s="1279"/>
      <c r="C7" s="1279"/>
      <c r="D7" s="1279"/>
      <c r="E7" s="1279"/>
      <c r="F7" s="1279"/>
      <c r="G7" s="1279"/>
      <c r="H7" s="1279"/>
      <c r="I7" s="1279"/>
      <c r="J7" s="1279"/>
      <c r="K7" s="1279"/>
      <c r="L7" s="1279"/>
      <c r="M7" s="1279"/>
      <c r="O7" s="20"/>
      <c r="P7" s="21"/>
      <c r="Q7" s="21"/>
      <c r="R7" s="21"/>
      <c r="S7" s="21"/>
      <c r="T7" s="21"/>
      <c r="U7" s="21"/>
      <c r="V7" s="21"/>
      <c r="W7" s="21"/>
      <c r="X7" s="21"/>
      <c r="Y7" s="21"/>
      <c r="Z7" s="21"/>
      <c r="AA7" s="22"/>
      <c r="AC7" s="628" t="s">
        <v>651</v>
      </c>
      <c r="AD7" s="800">
        <f>BF6</f>
        <v>2.8951486697965573E-2</v>
      </c>
      <c r="AE7" s="800">
        <f>BE6</f>
        <v>5.6338028169014086E-2</v>
      </c>
      <c r="AF7" s="800">
        <f>BD6</f>
        <v>5.7902973395931145E-2</v>
      </c>
      <c r="AG7" s="800">
        <f>BG6</f>
        <v>0.89123630672926446</v>
      </c>
      <c r="AI7" s="883" t="s">
        <v>651</v>
      </c>
      <c r="AJ7" s="824">
        <f>BJ6</f>
        <v>37</v>
      </c>
      <c r="AK7" s="824">
        <f>BK6</f>
        <v>72</v>
      </c>
      <c r="AL7" s="824">
        <f>BL6</f>
        <v>74</v>
      </c>
      <c r="AM7" s="824">
        <f>BM6</f>
        <v>1139</v>
      </c>
      <c r="AN7" s="824">
        <f>BN6</f>
        <v>1278</v>
      </c>
      <c r="AO7" s="237"/>
      <c r="AP7" s="115" t="s">
        <v>843</v>
      </c>
      <c r="AR7" s="1044" t="s">
        <v>746</v>
      </c>
      <c r="AS7" s="1044" t="s">
        <v>739</v>
      </c>
      <c r="AT7" s="1044"/>
      <c r="AU7" s="115" t="s">
        <v>813</v>
      </c>
      <c r="BC7" s="628" t="s">
        <v>650</v>
      </c>
      <c r="BD7" s="383">
        <f>BL7/$BN$6</f>
        <v>5.6338028169014086E-2</v>
      </c>
      <c r="BE7" s="383">
        <f>BK7/BN$6</f>
        <v>3.5993740219092331E-2</v>
      </c>
      <c r="BF7" s="383">
        <f>BJ7/$BN$6</f>
        <v>4.9295774647887321E-2</v>
      </c>
      <c r="BG7" s="383">
        <f>BM7/$BN$6</f>
        <v>0.88419405320813771</v>
      </c>
      <c r="BI7" s="628" t="s">
        <v>650</v>
      </c>
      <c r="BJ7" s="1054">
        <f>集計･資料!FI32</f>
        <v>63</v>
      </c>
      <c r="BK7" s="1054">
        <f>集計･資料!FJ32</f>
        <v>46</v>
      </c>
      <c r="BL7" s="1054">
        <f>集計･資料!FK32</f>
        <v>72</v>
      </c>
      <c r="BM7" s="1054">
        <f>BN7-集計･資料!FL32</f>
        <v>1130</v>
      </c>
      <c r="BN7" s="1053">
        <f>集計･資料!$B$32</f>
        <v>1278</v>
      </c>
    </row>
    <row r="8" spans="1:66">
      <c r="B8" s="1279"/>
      <c r="C8" s="1279"/>
      <c r="D8" s="1279"/>
      <c r="E8" s="1279"/>
      <c r="F8" s="1279"/>
      <c r="G8" s="1279"/>
      <c r="H8" s="1279"/>
      <c r="I8" s="1279"/>
      <c r="J8" s="1279"/>
      <c r="K8" s="1279"/>
      <c r="L8" s="1279"/>
      <c r="M8" s="1279"/>
      <c r="O8" s="20"/>
      <c r="P8" s="21"/>
      <c r="Q8" s="21"/>
      <c r="R8" s="21"/>
      <c r="S8" s="21"/>
      <c r="T8" s="21"/>
      <c r="U8" s="21"/>
      <c r="V8" s="21"/>
      <c r="W8" s="21"/>
      <c r="X8" s="21"/>
      <c r="Y8" s="21"/>
      <c r="Z8" s="21"/>
      <c r="AA8" s="22"/>
      <c r="AC8" s="816"/>
      <c r="AD8" s="816"/>
      <c r="AE8" s="816"/>
      <c r="AF8" s="816"/>
      <c r="AG8" s="816"/>
      <c r="AH8" s="816"/>
      <c r="AI8" s="816"/>
      <c r="AJ8" s="816"/>
      <c r="AK8" s="886"/>
      <c r="AL8" s="887"/>
      <c r="AM8" s="887"/>
      <c r="AN8" s="887"/>
      <c r="AP8" s="115" t="str">
        <f>CONCATENATE(AP6,AR6,AS6,AT6,AU6,AP7,AR7,AS7,AT7,AU7)</f>
        <v>業種別新卒者採用率は、業種別に回答のあった事業所の割合を表したもので、男性は「情報通信業」「サービス業」、女性は「教育・学習支援業」「情報通信業」が他と比べ高い割合を示している。</v>
      </c>
      <c r="BC8" s="16"/>
      <c r="BD8" s="16"/>
      <c r="BE8" s="16"/>
      <c r="BF8" s="16"/>
      <c r="BG8" s="16"/>
      <c r="BH8" s="16"/>
      <c r="BI8" s="16"/>
      <c r="BJ8" s="16"/>
      <c r="BK8" s="16"/>
      <c r="BL8" s="16"/>
    </row>
    <row r="9" spans="1:66">
      <c r="B9" s="1279"/>
      <c r="C9" s="1279"/>
      <c r="D9" s="1279"/>
      <c r="E9" s="1279"/>
      <c r="F9" s="1279"/>
      <c r="G9" s="1279"/>
      <c r="H9" s="1279"/>
      <c r="I9" s="1279"/>
      <c r="J9" s="1279"/>
      <c r="K9" s="1279"/>
      <c r="L9" s="1279"/>
      <c r="M9" s="1279"/>
      <c r="O9" s="20"/>
      <c r="P9" s="21"/>
      <c r="Q9" s="21"/>
      <c r="R9" s="21"/>
      <c r="S9" s="21"/>
      <c r="T9" s="21"/>
      <c r="U9" s="21"/>
      <c r="V9" s="21"/>
      <c r="W9" s="21"/>
      <c r="X9" s="21"/>
      <c r="Y9" s="21"/>
      <c r="Z9" s="21"/>
      <c r="AA9" s="22"/>
      <c r="AC9" s="413" t="s">
        <v>164</v>
      </c>
      <c r="AI9" s="413" t="s">
        <v>165</v>
      </c>
      <c r="AN9" s="816"/>
      <c r="AP9" s="115" t="s">
        <v>730</v>
      </c>
      <c r="BC9" s="413" t="s">
        <v>164</v>
      </c>
      <c r="BI9" s="413" t="s">
        <v>165</v>
      </c>
    </row>
    <row r="10" spans="1:66">
      <c r="B10" s="1279"/>
      <c r="C10" s="1279"/>
      <c r="D10" s="1279"/>
      <c r="E10" s="1279"/>
      <c r="F10" s="1279"/>
      <c r="G10" s="1279"/>
      <c r="H10" s="1279"/>
      <c r="I10" s="1279"/>
      <c r="J10" s="1279"/>
      <c r="K10" s="1279"/>
      <c r="L10" s="1279"/>
      <c r="M10" s="1279"/>
      <c r="O10" s="20"/>
      <c r="P10" s="21"/>
      <c r="Q10" s="21"/>
      <c r="R10" s="21"/>
      <c r="S10" s="21"/>
      <c r="T10" s="21"/>
      <c r="U10" s="21"/>
      <c r="V10" s="21"/>
      <c r="W10" s="21"/>
      <c r="X10" s="21"/>
      <c r="Y10" s="21"/>
      <c r="Z10" s="21"/>
      <c r="AA10" s="22"/>
      <c r="AC10" s="1003" t="s">
        <v>645</v>
      </c>
      <c r="AD10" s="628" t="s">
        <v>281</v>
      </c>
      <c r="AE10" s="628" t="s">
        <v>280</v>
      </c>
      <c r="AF10" s="628" t="s">
        <v>279</v>
      </c>
      <c r="AG10" s="890"/>
      <c r="AI10" s="610" t="s">
        <v>645</v>
      </c>
      <c r="AJ10" s="628" t="s">
        <v>281</v>
      </c>
      <c r="AK10" s="628" t="s">
        <v>280</v>
      </c>
      <c r="AL10" s="628" t="s">
        <v>279</v>
      </c>
      <c r="AM10" s="641" t="s">
        <v>643</v>
      </c>
      <c r="AP10" s="115" t="s">
        <v>909</v>
      </c>
      <c r="BC10" s="610" t="s">
        <v>645</v>
      </c>
      <c r="BD10" s="628" t="s">
        <v>279</v>
      </c>
      <c r="BE10" s="628" t="s">
        <v>280</v>
      </c>
      <c r="BF10" s="628" t="s">
        <v>281</v>
      </c>
      <c r="BG10" s="631"/>
      <c r="BI10" s="610" t="s">
        <v>645</v>
      </c>
      <c r="BJ10" s="628" t="s">
        <v>281</v>
      </c>
      <c r="BK10" s="628" t="s">
        <v>280</v>
      </c>
      <c r="BL10" s="628" t="s">
        <v>279</v>
      </c>
      <c r="BM10" s="641" t="s">
        <v>643</v>
      </c>
    </row>
    <row r="11" spans="1:66">
      <c r="B11" s="1279"/>
      <c r="C11" s="1279"/>
      <c r="D11" s="1279"/>
      <c r="E11" s="1279"/>
      <c r="F11" s="1279"/>
      <c r="G11" s="1279"/>
      <c r="H11" s="1279"/>
      <c r="I11" s="1279"/>
      <c r="J11" s="1279"/>
      <c r="K11" s="1279"/>
      <c r="L11" s="1279"/>
      <c r="M11" s="1279"/>
      <c r="O11" s="20"/>
      <c r="P11" s="21"/>
      <c r="Q11" s="21"/>
      <c r="R11" s="21"/>
      <c r="S11" s="21"/>
      <c r="T11" s="21"/>
      <c r="U11" s="21"/>
      <c r="V11" s="21"/>
      <c r="W11" s="21"/>
      <c r="X11" s="21"/>
      <c r="Y11" s="21"/>
      <c r="Z11" s="21"/>
      <c r="AA11" s="22"/>
      <c r="AC11" s="1002" t="s">
        <v>634</v>
      </c>
      <c r="AD11" s="965">
        <f>BF23</f>
        <v>8.4388185654008435E-2</v>
      </c>
      <c r="AE11" s="965">
        <f>BE23</f>
        <v>3.7974683544303799E-2</v>
      </c>
      <c r="AF11" s="826">
        <f>BD23</f>
        <v>2.9535864978902954E-2</v>
      </c>
      <c r="AG11" s="889"/>
      <c r="AI11" s="784" t="s">
        <v>634</v>
      </c>
      <c r="AJ11" s="825">
        <f>BJ23</f>
        <v>20</v>
      </c>
      <c r="AK11" s="825">
        <f>BK23</f>
        <v>9</v>
      </c>
      <c r="AL11" s="825">
        <f>BL23</f>
        <v>7</v>
      </c>
      <c r="AM11" s="825">
        <f>BM23</f>
        <v>237</v>
      </c>
      <c r="AO11" s="630"/>
      <c r="BC11" s="611" t="s">
        <v>151</v>
      </c>
      <c r="BD11" s="383" t="e">
        <f t="shared" ref="BD11:BD23" si="0">BL11/$BM11</f>
        <v>#DIV/0!</v>
      </c>
      <c r="BE11" s="383" t="e">
        <f t="shared" ref="BE11:BE23" si="1">BK11/$BM11</f>
        <v>#DIV/0!</v>
      </c>
      <c r="BF11" s="383" t="e">
        <f t="shared" ref="BF11:BF23" si="2">BJ11/$BM11</f>
        <v>#DIV/0!</v>
      </c>
      <c r="BG11" s="443"/>
      <c r="BI11" s="611" t="s">
        <v>151</v>
      </c>
      <c r="BJ11" s="640">
        <f>集計･資料!FI6</f>
        <v>0</v>
      </c>
      <c r="BK11" s="640">
        <f>集計･資料!FJ6</f>
        <v>0</v>
      </c>
      <c r="BL11" s="640">
        <f>集計･資料!FK6</f>
        <v>0</v>
      </c>
      <c r="BM11" s="279">
        <f>集計･資料!B6</f>
        <v>0</v>
      </c>
    </row>
    <row r="12" spans="1:66">
      <c r="B12" s="1279"/>
      <c r="C12" s="1279"/>
      <c r="D12" s="1279"/>
      <c r="E12" s="1279"/>
      <c r="F12" s="1279"/>
      <c r="G12" s="1279"/>
      <c r="H12" s="1279"/>
      <c r="I12" s="1279"/>
      <c r="J12" s="1279"/>
      <c r="K12" s="1279"/>
      <c r="L12" s="1279"/>
      <c r="M12" s="1279"/>
      <c r="O12" s="20"/>
      <c r="P12" s="21"/>
      <c r="Q12" s="21"/>
      <c r="R12" s="21"/>
      <c r="S12" s="21"/>
      <c r="T12" s="21"/>
      <c r="U12" s="21"/>
      <c r="V12" s="21"/>
      <c r="W12" s="21"/>
      <c r="X12" s="21"/>
      <c r="Y12" s="21"/>
      <c r="Z12" s="21"/>
      <c r="AA12" s="22"/>
      <c r="AC12" s="1002" t="s">
        <v>633</v>
      </c>
      <c r="AD12" s="826">
        <f>BF22</f>
        <v>7.3684210526315783E-2</v>
      </c>
      <c r="AE12" s="826">
        <f>BE22</f>
        <v>3.1578947368421054E-2</v>
      </c>
      <c r="AF12" s="826">
        <f>BD22</f>
        <v>4.2105263157894736E-2</v>
      </c>
      <c r="AG12" s="889"/>
      <c r="AI12" s="784" t="s">
        <v>633</v>
      </c>
      <c r="AJ12" s="825">
        <f>BJ22</f>
        <v>14</v>
      </c>
      <c r="AK12" s="825">
        <f>BK22</f>
        <v>6</v>
      </c>
      <c r="AL12" s="825">
        <f>BL22</f>
        <v>8</v>
      </c>
      <c r="AM12" s="825">
        <f>BM22</f>
        <v>190</v>
      </c>
      <c r="AO12" s="630"/>
      <c r="AP12" s="1039" t="s">
        <v>768</v>
      </c>
      <c r="AQ12" s="1047"/>
      <c r="AR12" s="1047"/>
      <c r="AS12" s="1047"/>
      <c r="AT12" s="1047"/>
      <c r="AU12" s="1047"/>
      <c r="AV12" s="1047"/>
      <c r="AW12" s="1047"/>
      <c r="AX12" s="1047"/>
      <c r="AY12" s="1047"/>
      <c r="AZ12" s="1047"/>
      <c r="BA12" s="1047"/>
      <c r="BC12" s="612" t="s">
        <v>630</v>
      </c>
      <c r="BD12" s="383">
        <f t="shared" si="0"/>
        <v>3.968253968253968E-2</v>
      </c>
      <c r="BE12" s="383">
        <f t="shared" si="1"/>
        <v>4.7619047619047616E-2</v>
      </c>
      <c r="BF12" s="383">
        <f>BJ12/$BM12</f>
        <v>3.1746031746031744E-2</v>
      </c>
      <c r="BG12" s="443"/>
      <c r="BI12" s="612" t="s">
        <v>630</v>
      </c>
      <c r="BJ12" s="640">
        <f>集計･資料!FI8</f>
        <v>4</v>
      </c>
      <c r="BK12" s="640">
        <f>集計･資料!FJ8</f>
        <v>6</v>
      </c>
      <c r="BL12" s="640">
        <f>集計･資料!FK8</f>
        <v>5</v>
      </c>
      <c r="BM12" s="279">
        <f>集計･資料!B8</f>
        <v>126</v>
      </c>
    </row>
    <row r="13" spans="1:66" ht="12" customHeight="1">
      <c r="B13" s="1279"/>
      <c r="C13" s="1279"/>
      <c r="D13" s="1279"/>
      <c r="E13" s="1279"/>
      <c r="F13" s="1279"/>
      <c r="G13" s="1279"/>
      <c r="H13" s="1279"/>
      <c r="I13" s="1279"/>
      <c r="J13" s="1279"/>
      <c r="K13" s="1279"/>
      <c r="L13" s="1279"/>
      <c r="M13" s="1279"/>
      <c r="O13" s="20"/>
      <c r="P13" s="21"/>
      <c r="Q13" s="21"/>
      <c r="R13" s="21"/>
      <c r="S13" s="21"/>
      <c r="T13" s="21"/>
      <c r="U13" s="21"/>
      <c r="V13" s="21"/>
      <c r="W13" s="21"/>
      <c r="X13" s="21"/>
      <c r="Y13" s="21"/>
      <c r="Z13" s="21"/>
      <c r="AA13" s="22"/>
      <c r="AC13" s="1002" t="s">
        <v>623</v>
      </c>
      <c r="AD13" s="826">
        <f>BF21</f>
        <v>0</v>
      </c>
      <c r="AE13" s="826">
        <f>BE21</f>
        <v>0</v>
      </c>
      <c r="AF13" s="826">
        <f>BD21</f>
        <v>0.38461538461538464</v>
      </c>
      <c r="AG13" s="889"/>
      <c r="AI13" s="784" t="s">
        <v>623</v>
      </c>
      <c r="AJ13" s="825">
        <f>BJ21</f>
        <v>0</v>
      </c>
      <c r="AK13" s="825">
        <f>BK21</f>
        <v>0</v>
      </c>
      <c r="AL13" s="825">
        <f>BL21</f>
        <v>5</v>
      </c>
      <c r="AM13" s="825">
        <f>BM21</f>
        <v>13</v>
      </c>
      <c r="AO13" s="237"/>
      <c r="AP13" s="1252" t="str">
        <f>CONCATENATE("　",AP4,CHAR(10),"　",AP8,CHAR(10),"　",AP10)</f>
        <v>　男女別新卒者採用率は、回答のあった事業所から卒業学歴別に男女別割合を表している。
　業種別新卒者採用率は、業種別に回答のあった事業所の割合を表したもので、男性は「情報通信業」「サービス業」、女性は「教育・学習支援業」「情報通信業」が他と比べ高い割合を示している。
　規模別新卒者採用率は、規模が大きい事業所ほど高い割合となっている。</v>
      </c>
      <c r="AQ13" s="1253"/>
      <c r="AR13" s="1253"/>
      <c r="AS13" s="1253"/>
      <c r="AT13" s="1253"/>
      <c r="AU13" s="1253"/>
      <c r="AV13" s="1253"/>
      <c r="AW13" s="1253"/>
      <c r="AX13" s="1253"/>
      <c r="AY13" s="1253"/>
      <c r="AZ13" s="1253"/>
      <c r="BA13" s="1254"/>
      <c r="BC13" s="612" t="s">
        <v>631</v>
      </c>
      <c r="BD13" s="383">
        <f t="shared" si="0"/>
        <v>0.12413793103448276</v>
      </c>
      <c r="BE13" s="383">
        <f t="shared" si="1"/>
        <v>4.1379310344827586E-2</v>
      </c>
      <c r="BF13" s="383">
        <f t="shared" si="2"/>
        <v>8.2758620689655171E-2</v>
      </c>
      <c r="BG13" s="443"/>
      <c r="BI13" s="612" t="s">
        <v>631</v>
      </c>
      <c r="BJ13" s="640">
        <f>集計･資料!FI10</f>
        <v>12</v>
      </c>
      <c r="BK13" s="640">
        <f>集計･資料!FJ10</f>
        <v>6</v>
      </c>
      <c r="BL13" s="640">
        <f>集計･資料!FK10</f>
        <v>18</v>
      </c>
      <c r="BM13" s="279">
        <f>集計･資料!B10</f>
        <v>145</v>
      </c>
    </row>
    <row r="14" spans="1:66">
      <c r="B14" s="1279"/>
      <c r="C14" s="1279"/>
      <c r="D14" s="1279"/>
      <c r="E14" s="1279"/>
      <c r="F14" s="1279"/>
      <c r="G14" s="1279"/>
      <c r="H14" s="1279"/>
      <c r="I14" s="1279"/>
      <c r="J14" s="1279"/>
      <c r="K14" s="1279"/>
      <c r="L14" s="1279"/>
      <c r="M14" s="1279"/>
      <c r="O14" s="20"/>
      <c r="P14" s="21"/>
      <c r="Q14" s="21"/>
      <c r="R14" s="21"/>
      <c r="S14" s="21"/>
      <c r="T14" s="21"/>
      <c r="U14" s="21"/>
      <c r="V14" s="21"/>
      <c r="W14" s="21"/>
      <c r="X14" s="21"/>
      <c r="Y14" s="21"/>
      <c r="Z14" s="21"/>
      <c r="AA14" s="22"/>
      <c r="AC14" s="1002" t="s">
        <v>624</v>
      </c>
      <c r="AD14" s="826">
        <f>BF20</f>
        <v>3.8461538461538464E-2</v>
      </c>
      <c r="AE14" s="826">
        <f>BE20</f>
        <v>0</v>
      </c>
      <c r="AF14" s="826">
        <f>BD20</f>
        <v>7.6923076923076927E-2</v>
      </c>
      <c r="AG14" s="889"/>
      <c r="AI14" s="784" t="s">
        <v>624</v>
      </c>
      <c r="AJ14" s="825">
        <f>BJ20</f>
        <v>1</v>
      </c>
      <c r="AK14" s="825">
        <f>BK20</f>
        <v>0</v>
      </c>
      <c r="AL14" s="825">
        <f>BL20</f>
        <v>2</v>
      </c>
      <c r="AM14" s="825">
        <f>BM20</f>
        <v>26</v>
      </c>
      <c r="AO14" s="237"/>
      <c r="AP14" s="1255"/>
      <c r="AQ14" s="1221"/>
      <c r="AR14" s="1221"/>
      <c r="AS14" s="1221"/>
      <c r="AT14" s="1221"/>
      <c r="AU14" s="1221"/>
      <c r="AV14" s="1221"/>
      <c r="AW14" s="1221"/>
      <c r="AX14" s="1221"/>
      <c r="AY14" s="1221"/>
      <c r="AZ14" s="1221"/>
      <c r="BA14" s="1256"/>
      <c r="BC14" s="612" t="s">
        <v>629</v>
      </c>
      <c r="BD14" s="383">
        <f t="shared" si="0"/>
        <v>2.3809523809523808E-2</v>
      </c>
      <c r="BE14" s="383">
        <f t="shared" si="1"/>
        <v>2.3809523809523808E-2</v>
      </c>
      <c r="BF14" s="383">
        <f t="shared" si="2"/>
        <v>2.3809523809523808E-2</v>
      </c>
      <c r="BG14" s="443"/>
      <c r="BI14" s="612" t="s">
        <v>629</v>
      </c>
      <c r="BJ14" s="640">
        <f>集計･資料!FI12</f>
        <v>1</v>
      </c>
      <c r="BK14" s="640">
        <f>集計･資料!FJ12</f>
        <v>1</v>
      </c>
      <c r="BL14" s="640">
        <f>集計･資料!FK12</f>
        <v>1</v>
      </c>
      <c r="BM14" s="279">
        <f>集計･資料!B12</f>
        <v>42</v>
      </c>
    </row>
    <row r="15" spans="1:66">
      <c r="B15" s="1279"/>
      <c r="C15" s="1279"/>
      <c r="D15" s="1279"/>
      <c r="E15" s="1279"/>
      <c r="F15" s="1279"/>
      <c r="G15" s="1279"/>
      <c r="H15" s="1279"/>
      <c r="I15" s="1279"/>
      <c r="J15" s="1279"/>
      <c r="K15" s="1279"/>
      <c r="L15" s="1279"/>
      <c r="M15" s="1279"/>
      <c r="O15" s="20"/>
      <c r="P15" s="21"/>
      <c r="Q15" s="21"/>
      <c r="R15" s="21"/>
      <c r="S15" s="21"/>
      <c r="T15" s="21"/>
      <c r="U15" s="21"/>
      <c r="V15" s="21"/>
      <c r="W15" s="21"/>
      <c r="X15" s="21"/>
      <c r="Y15" s="21"/>
      <c r="Z15" s="21"/>
      <c r="AA15" s="22"/>
      <c r="AC15" s="1002" t="s">
        <v>625</v>
      </c>
      <c r="AD15" s="826">
        <f>BF19</f>
        <v>2.9045643153526972E-2</v>
      </c>
      <c r="AE15" s="826">
        <f>BE19</f>
        <v>4.5643153526970952E-2</v>
      </c>
      <c r="AF15" s="826">
        <f>BD19</f>
        <v>5.8091286307053944E-2</v>
      </c>
      <c r="AG15" s="889"/>
      <c r="AI15" s="784" t="s">
        <v>625</v>
      </c>
      <c r="AJ15" s="825">
        <f>BJ19</f>
        <v>7</v>
      </c>
      <c r="AK15" s="825">
        <f>BK19</f>
        <v>11</v>
      </c>
      <c r="AL15" s="825">
        <f>BL19</f>
        <v>14</v>
      </c>
      <c r="AM15" s="825">
        <f>BM19</f>
        <v>241</v>
      </c>
      <c r="AO15" s="237"/>
      <c r="AP15" s="1255"/>
      <c r="AQ15" s="1221"/>
      <c r="AR15" s="1221"/>
      <c r="AS15" s="1221"/>
      <c r="AT15" s="1221"/>
      <c r="AU15" s="1221"/>
      <c r="AV15" s="1221"/>
      <c r="AW15" s="1221"/>
      <c r="AX15" s="1221"/>
      <c r="AY15" s="1221"/>
      <c r="AZ15" s="1221"/>
      <c r="BA15" s="1256"/>
      <c r="BC15" s="612" t="s">
        <v>628</v>
      </c>
      <c r="BD15" s="383">
        <f t="shared" si="0"/>
        <v>5.5248618784530384E-2</v>
      </c>
      <c r="BE15" s="383">
        <f t="shared" si="1"/>
        <v>3.8674033149171269E-2</v>
      </c>
      <c r="BF15" s="383">
        <f t="shared" si="2"/>
        <v>1.6574585635359115E-2</v>
      </c>
      <c r="BG15" s="443"/>
      <c r="BI15" s="612" t="s">
        <v>628</v>
      </c>
      <c r="BJ15" s="640">
        <f>集計･資料!FI14</f>
        <v>3</v>
      </c>
      <c r="BK15" s="640">
        <f>集計･資料!FJ14</f>
        <v>7</v>
      </c>
      <c r="BL15" s="640">
        <f>集計･資料!FK14</f>
        <v>10</v>
      </c>
      <c r="BM15" s="279">
        <f>集計･資料!B14</f>
        <v>181</v>
      </c>
    </row>
    <row r="16" spans="1:66">
      <c r="B16" s="1279"/>
      <c r="C16" s="1279"/>
      <c r="D16" s="1279"/>
      <c r="E16" s="1279"/>
      <c r="F16" s="1279"/>
      <c r="G16" s="1279"/>
      <c r="H16" s="1279"/>
      <c r="I16" s="1279"/>
      <c r="J16" s="1279"/>
      <c r="K16" s="1279"/>
      <c r="L16" s="1279"/>
      <c r="M16" s="1279"/>
      <c r="O16" s="23"/>
      <c r="P16" s="24"/>
      <c r="Q16" s="24"/>
      <c r="R16" s="24"/>
      <c r="S16" s="24"/>
      <c r="T16" s="24"/>
      <c r="U16" s="24"/>
      <c r="V16" s="24"/>
      <c r="W16" s="24"/>
      <c r="X16" s="24"/>
      <c r="Y16" s="24"/>
      <c r="Z16" s="24"/>
      <c r="AA16" s="25"/>
      <c r="AC16" s="1002" t="s">
        <v>626</v>
      </c>
      <c r="AD16" s="826">
        <f>BF18</f>
        <v>0</v>
      </c>
      <c r="AE16" s="826">
        <f>BE18</f>
        <v>0</v>
      </c>
      <c r="AF16" s="826">
        <f>BD18</f>
        <v>9.5238095238095233E-2</v>
      </c>
      <c r="AG16" s="889"/>
      <c r="AI16" s="784" t="s">
        <v>626</v>
      </c>
      <c r="AJ16" s="825">
        <f>BJ18</f>
        <v>0</v>
      </c>
      <c r="AK16" s="825">
        <f>BK18</f>
        <v>0</v>
      </c>
      <c r="AL16" s="825">
        <f>BL18</f>
        <v>2</v>
      </c>
      <c r="AM16" s="825">
        <f>BM18</f>
        <v>21</v>
      </c>
      <c r="AO16" s="237"/>
      <c r="AP16" s="1255"/>
      <c r="AQ16" s="1221"/>
      <c r="AR16" s="1221"/>
      <c r="AS16" s="1221"/>
      <c r="AT16" s="1221"/>
      <c r="AU16" s="1221"/>
      <c r="AV16" s="1221"/>
      <c r="AW16" s="1221"/>
      <c r="AX16" s="1221"/>
      <c r="AY16" s="1221"/>
      <c r="AZ16" s="1221"/>
      <c r="BA16" s="1256"/>
      <c r="BC16" s="612" t="s">
        <v>627</v>
      </c>
      <c r="BD16" s="383">
        <f t="shared" si="0"/>
        <v>0</v>
      </c>
      <c r="BE16" s="383">
        <f t="shared" si="1"/>
        <v>0</v>
      </c>
      <c r="BF16" s="383">
        <f t="shared" si="2"/>
        <v>2.8571428571428571E-2</v>
      </c>
      <c r="BG16" s="443"/>
      <c r="BI16" s="612" t="s">
        <v>627</v>
      </c>
      <c r="BJ16" s="640">
        <f>集計･資料!FI16</f>
        <v>1</v>
      </c>
      <c r="BK16" s="640">
        <f>集計･資料!FJ16</f>
        <v>0</v>
      </c>
      <c r="BL16" s="640">
        <f>集計･資料!FK16</f>
        <v>0</v>
      </c>
      <c r="BM16" s="279">
        <f>集計･資料!B16</f>
        <v>35</v>
      </c>
    </row>
    <row r="17" spans="1:65">
      <c r="B17" s="16" t="s">
        <v>211</v>
      </c>
      <c r="AC17" s="1002" t="s">
        <v>632</v>
      </c>
      <c r="AD17" s="826">
        <f>BF17</f>
        <v>0</v>
      </c>
      <c r="AE17" s="826">
        <f>BE17</f>
        <v>0</v>
      </c>
      <c r="AF17" s="826">
        <f>BD17</f>
        <v>0</v>
      </c>
      <c r="AG17" s="889"/>
      <c r="AI17" s="784" t="s">
        <v>632</v>
      </c>
      <c r="AJ17" s="825">
        <f>BJ17</f>
        <v>0</v>
      </c>
      <c r="AK17" s="825">
        <f>BK17</f>
        <v>0</v>
      </c>
      <c r="AL17" s="825">
        <f>BL17</f>
        <v>0</v>
      </c>
      <c r="AM17" s="825">
        <f>BM17</f>
        <v>21</v>
      </c>
      <c r="AO17" s="237"/>
      <c r="AP17" s="1255"/>
      <c r="AQ17" s="1221"/>
      <c r="AR17" s="1221"/>
      <c r="AS17" s="1221"/>
      <c r="AT17" s="1221"/>
      <c r="AU17" s="1221"/>
      <c r="AV17" s="1221"/>
      <c r="AW17" s="1221"/>
      <c r="AX17" s="1221"/>
      <c r="AY17" s="1221"/>
      <c r="AZ17" s="1221"/>
      <c r="BA17" s="1256"/>
      <c r="BC17" s="612" t="s">
        <v>632</v>
      </c>
      <c r="BD17" s="383">
        <f t="shared" si="0"/>
        <v>0</v>
      </c>
      <c r="BE17" s="383">
        <f t="shared" si="1"/>
        <v>0</v>
      </c>
      <c r="BF17" s="383">
        <f t="shared" si="2"/>
        <v>0</v>
      </c>
      <c r="BG17" s="443"/>
      <c r="BI17" s="612" t="s">
        <v>632</v>
      </c>
      <c r="BJ17" s="640">
        <f>集計･資料!FI18</f>
        <v>0</v>
      </c>
      <c r="BK17" s="640">
        <f>集計･資料!FJ18</f>
        <v>0</v>
      </c>
      <c r="BL17" s="640">
        <f>集計･資料!FK18</f>
        <v>0</v>
      </c>
      <c r="BM17" s="279">
        <f>集計･資料!B18</f>
        <v>21</v>
      </c>
    </row>
    <row r="18" spans="1:6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C18" s="1002" t="s">
        <v>627</v>
      </c>
      <c r="AD18" s="826">
        <f>BF16</f>
        <v>2.8571428571428571E-2</v>
      </c>
      <c r="AE18" s="826">
        <f>BE16</f>
        <v>0</v>
      </c>
      <c r="AF18" s="826">
        <f>BD16</f>
        <v>0</v>
      </c>
      <c r="AG18" s="889"/>
      <c r="AI18" s="784" t="s">
        <v>627</v>
      </c>
      <c r="AJ18" s="825">
        <f>BJ16</f>
        <v>1</v>
      </c>
      <c r="AK18" s="825">
        <f>BK16</f>
        <v>0</v>
      </c>
      <c r="AL18" s="825">
        <f>BL16</f>
        <v>0</v>
      </c>
      <c r="AM18" s="825">
        <f>BM16</f>
        <v>35</v>
      </c>
      <c r="AO18" s="237"/>
      <c r="AP18" s="1255"/>
      <c r="AQ18" s="1221"/>
      <c r="AR18" s="1221"/>
      <c r="AS18" s="1221"/>
      <c r="AT18" s="1221"/>
      <c r="AU18" s="1221"/>
      <c r="AV18" s="1221"/>
      <c r="AW18" s="1221"/>
      <c r="AX18" s="1221"/>
      <c r="AY18" s="1221"/>
      <c r="AZ18" s="1221"/>
      <c r="BA18" s="1256"/>
      <c r="BC18" s="612" t="s">
        <v>626</v>
      </c>
      <c r="BD18" s="383">
        <f t="shared" si="0"/>
        <v>9.5238095238095233E-2</v>
      </c>
      <c r="BE18" s="383">
        <f t="shared" si="1"/>
        <v>0</v>
      </c>
      <c r="BF18" s="383">
        <f t="shared" si="2"/>
        <v>0</v>
      </c>
      <c r="BG18" s="443"/>
      <c r="BI18" s="612" t="s">
        <v>626</v>
      </c>
      <c r="BJ18" s="640">
        <f>集計･資料!FI20</f>
        <v>0</v>
      </c>
      <c r="BK18" s="640">
        <f>集計･資料!FJ20</f>
        <v>0</v>
      </c>
      <c r="BL18" s="640">
        <f>集計･資料!FK20</f>
        <v>2</v>
      </c>
      <c r="BM18" s="279">
        <f>集計･資料!B20</f>
        <v>21</v>
      </c>
    </row>
    <row r="19" spans="1:6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C19" s="1002" t="s">
        <v>628</v>
      </c>
      <c r="AD19" s="826">
        <f>BF15</f>
        <v>1.6574585635359115E-2</v>
      </c>
      <c r="AE19" s="826">
        <f>BE15</f>
        <v>3.8674033149171269E-2</v>
      </c>
      <c r="AF19" s="826">
        <f>BD15</f>
        <v>5.5248618784530384E-2</v>
      </c>
      <c r="AG19" s="889"/>
      <c r="AI19" s="784" t="s">
        <v>628</v>
      </c>
      <c r="AJ19" s="825">
        <f>BJ15</f>
        <v>3</v>
      </c>
      <c r="AK19" s="825">
        <f>BK15</f>
        <v>7</v>
      </c>
      <c r="AL19" s="825">
        <f>BL15</f>
        <v>10</v>
      </c>
      <c r="AM19" s="825">
        <f>BM15</f>
        <v>181</v>
      </c>
      <c r="AO19" s="237"/>
      <c r="AP19" s="1255"/>
      <c r="AQ19" s="1221"/>
      <c r="AR19" s="1221"/>
      <c r="AS19" s="1221"/>
      <c r="AT19" s="1221"/>
      <c r="AU19" s="1221"/>
      <c r="AV19" s="1221"/>
      <c r="AW19" s="1221"/>
      <c r="AX19" s="1221"/>
      <c r="AY19" s="1221"/>
      <c r="AZ19" s="1221"/>
      <c r="BA19" s="1256"/>
      <c r="BC19" s="612" t="s">
        <v>625</v>
      </c>
      <c r="BD19" s="383">
        <f t="shared" si="0"/>
        <v>5.8091286307053944E-2</v>
      </c>
      <c r="BE19" s="383">
        <f t="shared" si="1"/>
        <v>4.5643153526970952E-2</v>
      </c>
      <c r="BF19" s="383">
        <f t="shared" si="2"/>
        <v>2.9045643153526972E-2</v>
      </c>
      <c r="BG19" s="443"/>
      <c r="BI19" s="612" t="s">
        <v>625</v>
      </c>
      <c r="BJ19" s="640">
        <f>集計･資料!FI22</f>
        <v>7</v>
      </c>
      <c r="BK19" s="640">
        <f>集計･資料!FJ22</f>
        <v>11</v>
      </c>
      <c r="BL19" s="640">
        <f>集計･資料!FK22</f>
        <v>14</v>
      </c>
      <c r="BM19" s="279">
        <f>集計･資料!B22</f>
        <v>241</v>
      </c>
    </row>
    <row r="20" spans="1:6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C20" s="1002" t="s">
        <v>629</v>
      </c>
      <c r="AD20" s="826">
        <f>BF14</f>
        <v>2.3809523809523808E-2</v>
      </c>
      <c r="AE20" s="826">
        <f>BE14</f>
        <v>2.3809523809523808E-2</v>
      </c>
      <c r="AF20" s="826">
        <f>BD14</f>
        <v>2.3809523809523808E-2</v>
      </c>
      <c r="AG20" s="889"/>
      <c r="AI20" s="784" t="s">
        <v>629</v>
      </c>
      <c r="AJ20" s="825">
        <f>BJ14</f>
        <v>1</v>
      </c>
      <c r="AK20" s="825">
        <f>BK14</f>
        <v>1</v>
      </c>
      <c r="AL20" s="825">
        <f>BL14</f>
        <v>1</v>
      </c>
      <c r="AM20" s="825">
        <f>BM14</f>
        <v>42</v>
      </c>
      <c r="AO20" s="237"/>
      <c r="AP20" s="1255"/>
      <c r="AQ20" s="1221"/>
      <c r="AR20" s="1221"/>
      <c r="AS20" s="1221"/>
      <c r="AT20" s="1221"/>
      <c r="AU20" s="1221"/>
      <c r="AV20" s="1221"/>
      <c r="AW20" s="1221"/>
      <c r="AX20" s="1221"/>
      <c r="AY20" s="1221"/>
      <c r="AZ20" s="1221"/>
      <c r="BA20" s="1256"/>
      <c r="BC20" s="612" t="s">
        <v>624</v>
      </c>
      <c r="BD20" s="383">
        <f t="shared" si="0"/>
        <v>7.6923076923076927E-2</v>
      </c>
      <c r="BE20" s="383">
        <f t="shared" si="1"/>
        <v>0</v>
      </c>
      <c r="BF20" s="383">
        <f t="shared" si="2"/>
        <v>3.8461538461538464E-2</v>
      </c>
      <c r="BG20" s="443"/>
      <c r="BI20" s="612" t="s">
        <v>624</v>
      </c>
      <c r="BJ20" s="640">
        <f>集計･資料!FI24</f>
        <v>1</v>
      </c>
      <c r="BK20" s="640">
        <f>集計･資料!FJ24</f>
        <v>0</v>
      </c>
      <c r="BL20" s="640">
        <f>集計･資料!FK24</f>
        <v>2</v>
      </c>
      <c r="BM20" s="279">
        <f>集計･資料!B24</f>
        <v>26</v>
      </c>
    </row>
    <row r="21" spans="1:6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C21" s="1002" t="s">
        <v>631</v>
      </c>
      <c r="AD21" s="826">
        <f>BF13</f>
        <v>8.2758620689655171E-2</v>
      </c>
      <c r="AE21" s="826">
        <f>BE13</f>
        <v>4.1379310344827586E-2</v>
      </c>
      <c r="AF21" s="826">
        <f>BD13</f>
        <v>0.12413793103448276</v>
      </c>
      <c r="AG21" s="889"/>
      <c r="AI21" s="784" t="s">
        <v>631</v>
      </c>
      <c r="AJ21" s="825">
        <f>BJ13</f>
        <v>12</v>
      </c>
      <c r="AK21" s="825">
        <f>BK13</f>
        <v>6</v>
      </c>
      <c r="AL21" s="825">
        <f>BL13</f>
        <v>18</v>
      </c>
      <c r="AM21" s="825">
        <f>BM13</f>
        <v>145</v>
      </c>
      <c r="AO21" s="237"/>
      <c r="AP21" s="1255"/>
      <c r="AQ21" s="1221"/>
      <c r="AR21" s="1221"/>
      <c r="AS21" s="1221"/>
      <c r="AT21" s="1221"/>
      <c r="AU21" s="1221"/>
      <c r="AV21" s="1221"/>
      <c r="AW21" s="1221"/>
      <c r="AX21" s="1221"/>
      <c r="AY21" s="1221"/>
      <c r="AZ21" s="1221"/>
      <c r="BA21" s="1256"/>
      <c r="BC21" s="612" t="s">
        <v>623</v>
      </c>
      <c r="BD21" s="383">
        <f t="shared" si="0"/>
        <v>0.38461538461538464</v>
      </c>
      <c r="BE21" s="383">
        <f t="shared" si="1"/>
        <v>0</v>
      </c>
      <c r="BF21" s="383">
        <f t="shared" si="2"/>
        <v>0</v>
      </c>
      <c r="BG21" s="443"/>
      <c r="BI21" s="612" t="s">
        <v>623</v>
      </c>
      <c r="BJ21" s="640">
        <f>集計･資料!FI26</f>
        <v>0</v>
      </c>
      <c r="BK21" s="640">
        <f>集計･資料!FJ26</f>
        <v>0</v>
      </c>
      <c r="BL21" s="640">
        <f>集計･資料!FK26</f>
        <v>5</v>
      </c>
      <c r="BM21" s="279">
        <f>集計･資料!B26</f>
        <v>13</v>
      </c>
    </row>
    <row r="22" spans="1:6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C22" s="1002" t="s">
        <v>630</v>
      </c>
      <c r="AD22" s="826">
        <f>BF12</f>
        <v>3.1746031746031744E-2</v>
      </c>
      <c r="AE22" s="826">
        <f>BE12</f>
        <v>4.7619047619047616E-2</v>
      </c>
      <c r="AF22" s="826">
        <f>BD12</f>
        <v>3.968253968253968E-2</v>
      </c>
      <c r="AG22" s="889"/>
      <c r="AI22" s="784" t="s">
        <v>630</v>
      </c>
      <c r="AJ22" s="825">
        <f>BJ12</f>
        <v>4</v>
      </c>
      <c r="AK22" s="825">
        <f>BK12</f>
        <v>6</v>
      </c>
      <c r="AL22" s="825">
        <f>BL12</f>
        <v>5</v>
      </c>
      <c r="AM22" s="825">
        <f>BM12</f>
        <v>126</v>
      </c>
      <c r="AO22" s="237"/>
      <c r="AP22" s="1255"/>
      <c r="AQ22" s="1221"/>
      <c r="AR22" s="1221"/>
      <c r="AS22" s="1221"/>
      <c r="AT22" s="1221"/>
      <c r="AU22" s="1221"/>
      <c r="AV22" s="1221"/>
      <c r="AW22" s="1221"/>
      <c r="AX22" s="1221"/>
      <c r="AY22" s="1221"/>
      <c r="AZ22" s="1221"/>
      <c r="BA22" s="1256"/>
      <c r="BC22" s="612" t="s">
        <v>633</v>
      </c>
      <c r="BD22" s="383">
        <f t="shared" si="0"/>
        <v>4.2105263157894736E-2</v>
      </c>
      <c r="BE22" s="383">
        <f t="shared" si="1"/>
        <v>3.1578947368421054E-2</v>
      </c>
      <c r="BF22" s="383">
        <f t="shared" si="2"/>
        <v>7.3684210526315783E-2</v>
      </c>
      <c r="BG22" s="443"/>
      <c r="BI22" s="612" t="s">
        <v>633</v>
      </c>
      <c r="BJ22" s="640">
        <f>集計･資料!FI28</f>
        <v>14</v>
      </c>
      <c r="BK22" s="640">
        <f>集計･資料!FJ28</f>
        <v>6</v>
      </c>
      <c r="BL22" s="640">
        <f>集計･資料!FK28</f>
        <v>8</v>
      </c>
      <c r="BM22" s="279">
        <f>集計･資料!B28</f>
        <v>190</v>
      </c>
    </row>
    <row r="23" spans="1:6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C23" s="611" t="s">
        <v>151</v>
      </c>
      <c r="AD23" s="800" t="e">
        <f>BF11</f>
        <v>#DIV/0!</v>
      </c>
      <c r="AE23" s="800" t="e">
        <f>BE11</f>
        <v>#DIV/0!</v>
      </c>
      <c r="AF23" s="800" t="e">
        <f>BD11</f>
        <v>#DIV/0!</v>
      </c>
      <c r="AG23" s="889"/>
      <c r="AI23" s="611" t="s">
        <v>151</v>
      </c>
      <c r="AJ23" s="825">
        <f>BJ11</f>
        <v>0</v>
      </c>
      <c r="AK23" s="825">
        <f>BK11</f>
        <v>0</v>
      </c>
      <c r="AL23" s="825">
        <f>BL11</f>
        <v>0</v>
      </c>
      <c r="AM23" s="825">
        <f>BM11</f>
        <v>0</v>
      </c>
      <c r="AO23" s="237"/>
      <c r="AP23" s="1255"/>
      <c r="AQ23" s="1221"/>
      <c r="AR23" s="1221"/>
      <c r="AS23" s="1221"/>
      <c r="AT23" s="1221"/>
      <c r="AU23" s="1221"/>
      <c r="AV23" s="1221"/>
      <c r="AW23" s="1221"/>
      <c r="AX23" s="1221"/>
      <c r="AY23" s="1221"/>
      <c r="AZ23" s="1221"/>
      <c r="BA23" s="1256"/>
      <c r="BC23" s="612" t="s">
        <v>634</v>
      </c>
      <c r="BD23" s="383">
        <f t="shared" si="0"/>
        <v>2.9535864978902954E-2</v>
      </c>
      <c r="BE23" s="383">
        <f t="shared" si="1"/>
        <v>3.7974683544303799E-2</v>
      </c>
      <c r="BF23" s="383">
        <f t="shared" si="2"/>
        <v>8.4388185654008435E-2</v>
      </c>
      <c r="BG23" s="443"/>
      <c r="BI23" s="612" t="s">
        <v>634</v>
      </c>
      <c r="BJ23" s="640">
        <f>集計･資料!FI30</f>
        <v>20</v>
      </c>
      <c r="BK23" s="640">
        <f>集計･資料!FJ30</f>
        <v>9</v>
      </c>
      <c r="BL23" s="640">
        <f>集計･資料!FK30</f>
        <v>7</v>
      </c>
      <c r="BM23" s="279">
        <f>集計･資料!B30</f>
        <v>237</v>
      </c>
    </row>
    <row r="24" spans="1:6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G24" s="891"/>
      <c r="AI24" s="628" t="s">
        <v>160</v>
      </c>
      <c r="AJ24" s="825">
        <f>SUM(AJ11:AJ23)</f>
        <v>63</v>
      </c>
      <c r="AK24" s="825">
        <f>SUM(AK11:AK23)</f>
        <v>46</v>
      </c>
      <c r="AL24" s="825">
        <f>SUM(AL11:AL23)</f>
        <v>72</v>
      </c>
      <c r="AM24" s="803">
        <f>SUM(AM11:AM23)</f>
        <v>1278</v>
      </c>
      <c r="AO24" s="237"/>
      <c r="AP24" s="1255"/>
      <c r="AQ24" s="1221"/>
      <c r="AR24" s="1221"/>
      <c r="AS24" s="1221"/>
      <c r="AT24" s="1221"/>
      <c r="AU24" s="1221"/>
      <c r="AV24" s="1221"/>
      <c r="AW24" s="1221"/>
      <c r="AX24" s="1221"/>
      <c r="AY24" s="1221"/>
      <c r="AZ24" s="1221"/>
      <c r="BA24" s="1256"/>
      <c r="BI24" s="628" t="s">
        <v>160</v>
      </c>
      <c r="BJ24" s="640">
        <f>SUM(BJ11:BJ23)</f>
        <v>63</v>
      </c>
      <c r="BK24" s="640">
        <f>SUM(BK11:BK23)</f>
        <v>46</v>
      </c>
      <c r="BL24" s="640">
        <f>SUM(BL11:BL23)</f>
        <v>72</v>
      </c>
      <c r="BM24" s="279">
        <f>SUM(BM11:BM23)</f>
        <v>1278</v>
      </c>
    </row>
    <row r="25" spans="1:6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G25" s="891"/>
      <c r="AM25" s="429"/>
      <c r="AN25" s="816"/>
      <c r="AO25" s="237"/>
      <c r="AP25" s="1257"/>
      <c r="AQ25" s="1258"/>
      <c r="AR25" s="1258"/>
      <c r="AS25" s="1258"/>
      <c r="AT25" s="1258"/>
      <c r="AU25" s="1258"/>
      <c r="AV25" s="1258"/>
      <c r="AW25" s="1258"/>
      <c r="AX25" s="1258"/>
      <c r="AY25" s="1258"/>
      <c r="AZ25" s="1258"/>
      <c r="BA25" s="1259"/>
    </row>
    <row r="26" spans="1:6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C26" s="413" t="s">
        <v>168</v>
      </c>
      <c r="AG26" s="891"/>
      <c r="AI26" s="413" t="s">
        <v>169</v>
      </c>
      <c r="AM26" s="429"/>
      <c r="AN26" s="816"/>
      <c r="AO26" s="237"/>
      <c r="BC26" s="413" t="s">
        <v>168</v>
      </c>
      <c r="BI26" s="413" t="s">
        <v>169</v>
      </c>
    </row>
    <row r="27" spans="1:6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C27" s="1003" t="s">
        <v>645</v>
      </c>
      <c r="AD27" s="628" t="s">
        <v>281</v>
      </c>
      <c r="AE27" s="628" t="s">
        <v>280</v>
      </c>
      <c r="AF27" s="628" t="s">
        <v>279</v>
      </c>
      <c r="AG27" s="890"/>
      <c r="AI27" s="610" t="s">
        <v>645</v>
      </c>
      <c r="AJ27" s="628" t="s">
        <v>281</v>
      </c>
      <c r="AK27" s="628" t="s">
        <v>280</v>
      </c>
      <c r="AL27" s="628" t="s">
        <v>279</v>
      </c>
      <c r="AM27" s="641" t="s">
        <v>643</v>
      </c>
      <c r="BC27" s="610" t="s">
        <v>645</v>
      </c>
      <c r="BD27" s="628" t="s">
        <v>279</v>
      </c>
      <c r="BE27" s="628" t="s">
        <v>280</v>
      </c>
      <c r="BF27" s="628" t="s">
        <v>281</v>
      </c>
      <c r="BG27" s="631"/>
      <c r="BI27" s="610" t="s">
        <v>645</v>
      </c>
      <c r="BJ27" s="628" t="s">
        <v>281</v>
      </c>
      <c r="BK27" s="628" t="s">
        <v>280</v>
      </c>
      <c r="BL27" s="628" t="s">
        <v>279</v>
      </c>
      <c r="BM27" s="641" t="s">
        <v>643</v>
      </c>
    </row>
    <row r="28" spans="1:6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C28" s="1002" t="s">
        <v>634</v>
      </c>
      <c r="AD28" s="826">
        <f>BF40</f>
        <v>1.6877637130801686E-2</v>
      </c>
      <c r="AE28" s="826">
        <f>BE40</f>
        <v>8.4388185654008432E-3</v>
      </c>
      <c r="AF28" s="826">
        <f>BD40</f>
        <v>1.6877637130801686E-2</v>
      </c>
      <c r="AG28" s="889"/>
      <c r="AI28" s="784" t="s">
        <v>634</v>
      </c>
      <c r="AJ28" s="825">
        <f>BJ40</f>
        <v>4</v>
      </c>
      <c r="AK28" s="825">
        <f>BK40</f>
        <v>2</v>
      </c>
      <c r="AL28" s="825">
        <f>BL40</f>
        <v>4</v>
      </c>
      <c r="AM28" s="825">
        <f>BM40</f>
        <v>237</v>
      </c>
      <c r="BC28" s="611" t="s">
        <v>151</v>
      </c>
      <c r="BD28" s="383" t="e">
        <f t="shared" ref="BD28:BD40" si="3">BL28/$BM28</f>
        <v>#DIV/0!</v>
      </c>
      <c r="BE28" s="383" t="e">
        <f t="shared" ref="BE28:BE40" si="4">BK28/$BM28</f>
        <v>#DIV/0!</v>
      </c>
      <c r="BF28" s="383" t="e">
        <f t="shared" ref="BF28:BF40" si="5">BJ28/$BM28</f>
        <v>#DIV/0!</v>
      </c>
      <c r="BG28" s="443"/>
      <c r="BI28" s="611" t="s">
        <v>151</v>
      </c>
      <c r="BJ28" s="640">
        <f>集計･資料!FT6</f>
        <v>0</v>
      </c>
      <c r="BK28" s="640">
        <f>集計･資料!FU6</f>
        <v>0</v>
      </c>
      <c r="BL28" s="640">
        <f>集計･資料!FV6</f>
        <v>0</v>
      </c>
      <c r="BM28" s="279">
        <f>集計･資料!B6</f>
        <v>0</v>
      </c>
    </row>
    <row r="29" spans="1:6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C29" s="1002" t="s">
        <v>633</v>
      </c>
      <c r="AD29" s="826">
        <f>BF39</f>
        <v>3.6842105263157891E-2</v>
      </c>
      <c r="AE29" s="826">
        <f>BE39</f>
        <v>3.6842105263157891E-2</v>
      </c>
      <c r="AF29" s="826">
        <f>BD39</f>
        <v>4.2105263157894736E-2</v>
      </c>
      <c r="AG29" s="889"/>
      <c r="AI29" s="784" t="s">
        <v>633</v>
      </c>
      <c r="AJ29" s="825">
        <f>BJ39</f>
        <v>7</v>
      </c>
      <c r="AK29" s="825">
        <f>BK39</f>
        <v>7</v>
      </c>
      <c r="AL29" s="825">
        <f>BL39</f>
        <v>8</v>
      </c>
      <c r="AM29" s="825">
        <f>BM39</f>
        <v>190</v>
      </c>
      <c r="BC29" s="612" t="s">
        <v>630</v>
      </c>
      <c r="BD29" s="383">
        <f t="shared" si="3"/>
        <v>4.7619047619047616E-2</v>
      </c>
      <c r="BE29" s="383">
        <f t="shared" si="4"/>
        <v>7.1428571428571425E-2</v>
      </c>
      <c r="BF29" s="383">
        <f t="shared" si="5"/>
        <v>1.5873015873015872E-2</v>
      </c>
      <c r="BG29" s="443"/>
      <c r="BI29" s="612" t="s">
        <v>630</v>
      </c>
      <c r="BJ29" s="640">
        <f>集計･資料!FT8</f>
        <v>2</v>
      </c>
      <c r="BK29" s="640">
        <f>集計･資料!FU8</f>
        <v>9</v>
      </c>
      <c r="BL29" s="640">
        <f>集計･資料!FV8</f>
        <v>6</v>
      </c>
      <c r="BM29" s="279">
        <f>集計･資料!B8</f>
        <v>126</v>
      </c>
    </row>
    <row r="30" spans="1:6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C30" s="1002" t="s">
        <v>623</v>
      </c>
      <c r="AD30" s="965">
        <f>BF38</f>
        <v>0</v>
      </c>
      <c r="AE30" s="826">
        <f>BE38</f>
        <v>0.15384615384615385</v>
      </c>
      <c r="AF30" s="826">
        <f>BD38</f>
        <v>0.15384615384615385</v>
      </c>
      <c r="AG30" s="889"/>
      <c r="AI30" s="784" t="s">
        <v>623</v>
      </c>
      <c r="AJ30" s="825">
        <f>BJ38</f>
        <v>0</v>
      </c>
      <c r="AK30" s="825">
        <f>BK38</f>
        <v>2</v>
      </c>
      <c r="AL30" s="825">
        <f>BL38</f>
        <v>2</v>
      </c>
      <c r="AM30" s="825">
        <f>BM38</f>
        <v>13</v>
      </c>
      <c r="AO30" s="630"/>
      <c r="BC30" s="612" t="s">
        <v>631</v>
      </c>
      <c r="BD30" s="383">
        <f t="shared" si="3"/>
        <v>7.586206896551724E-2</v>
      </c>
      <c r="BE30" s="383">
        <f t="shared" si="4"/>
        <v>5.5172413793103448E-2</v>
      </c>
      <c r="BF30" s="383">
        <f t="shared" si="5"/>
        <v>4.1379310344827586E-2</v>
      </c>
      <c r="BG30" s="443"/>
      <c r="BI30" s="612" t="s">
        <v>631</v>
      </c>
      <c r="BJ30" s="640">
        <f>集計･資料!FT10</f>
        <v>6</v>
      </c>
      <c r="BK30" s="640">
        <f>集計･資料!FU10</f>
        <v>8</v>
      </c>
      <c r="BL30" s="640">
        <f>集計･資料!FV10</f>
        <v>11</v>
      </c>
      <c r="BM30" s="279">
        <f>集計･資料!B10</f>
        <v>145</v>
      </c>
    </row>
    <row r="31" spans="1:6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C31" s="1002" t="s">
        <v>624</v>
      </c>
      <c r="AD31" s="826">
        <f>BF37</f>
        <v>7.6923076923076927E-2</v>
      </c>
      <c r="AE31" s="826">
        <f>BE37</f>
        <v>3.8461538461538464E-2</v>
      </c>
      <c r="AF31" s="826">
        <f>BD37</f>
        <v>7.6923076923076927E-2</v>
      </c>
      <c r="AG31" s="889"/>
      <c r="AI31" s="784" t="s">
        <v>624</v>
      </c>
      <c r="AJ31" s="825">
        <f>BJ37</f>
        <v>2</v>
      </c>
      <c r="AK31" s="825">
        <f>BK37</f>
        <v>1</v>
      </c>
      <c r="AL31" s="825">
        <f>BL37</f>
        <v>2</v>
      </c>
      <c r="AM31" s="825">
        <f>BM37</f>
        <v>26</v>
      </c>
      <c r="AO31" s="630"/>
      <c r="BC31" s="612" t="s">
        <v>629</v>
      </c>
      <c r="BD31" s="383">
        <f t="shared" si="3"/>
        <v>0.23809523809523808</v>
      </c>
      <c r="BE31" s="383">
        <f t="shared" si="4"/>
        <v>0.2857142857142857</v>
      </c>
      <c r="BF31" s="383">
        <f t="shared" si="5"/>
        <v>0</v>
      </c>
      <c r="BG31" s="443"/>
      <c r="BI31" s="612" t="s">
        <v>629</v>
      </c>
      <c r="BJ31" s="640">
        <f>集計･資料!FT12</f>
        <v>0</v>
      </c>
      <c r="BK31" s="640">
        <f>集計･資料!FU12</f>
        <v>12</v>
      </c>
      <c r="BL31" s="640">
        <f>集計･資料!FV12</f>
        <v>10</v>
      </c>
      <c r="BM31" s="279">
        <f>集計･資料!B12</f>
        <v>42</v>
      </c>
    </row>
    <row r="32" spans="1:6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C32" s="1002" t="s">
        <v>625</v>
      </c>
      <c r="AD32" s="826">
        <f>BF36</f>
        <v>2.4896265560165973E-2</v>
      </c>
      <c r="AE32" s="826">
        <f>BE36</f>
        <v>3.3195020746887967E-2</v>
      </c>
      <c r="AF32" s="826">
        <f>BD36</f>
        <v>7.0539419087136929E-2</v>
      </c>
      <c r="AG32" s="889"/>
      <c r="AI32" s="784" t="s">
        <v>625</v>
      </c>
      <c r="AJ32" s="825">
        <f>BJ36</f>
        <v>6</v>
      </c>
      <c r="AK32" s="825">
        <f>BK36</f>
        <v>8</v>
      </c>
      <c r="AL32" s="825">
        <f>BL36</f>
        <v>17</v>
      </c>
      <c r="AM32" s="825">
        <f>BM36</f>
        <v>241</v>
      </c>
      <c r="AO32" s="237"/>
      <c r="BC32" s="612" t="s">
        <v>628</v>
      </c>
      <c r="BD32" s="383">
        <f t="shared" si="3"/>
        <v>7.18232044198895E-2</v>
      </c>
      <c r="BE32" s="383">
        <f t="shared" si="4"/>
        <v>0.1270718232044199</v>
      </c>
      <c r="BF32" s="383">
        <f t="shared" si="5"/>
        <v>3.3149171270718231E-2</v>
      </c>
      <c r="BG32" s="443"/>
      <c r="BI32" s="612" t="s">
        <v>628</v>
      </c>
      <c r="BJ32" s="640">
        <f>集計･資料!FT14</f>
        <v>6</v>
      </c>
      <c r="BK32" s="640">
        <f>集計･資料!FU14</f>
        <v>23</v>
      </c>
      <c r="BL32" s="640">
        <f>集計･資料!FV14</f>
        <v>13</v>
      </c>
      <c r="BM32" s="279">
        <f>集計･資料!B14</f>
        <v>181</v>
      </c>
    </row>
    <row r="33" spans="1:6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C33" s="1002" t="s">
        <v>626</v>
      </c>
      <c r="AD33" s="826">
        <f>BF35</f>
        <v>9.5238095238095233E-2</v>
      </c>
      <c r="AE33" s="826">
        <f>BE35</f>
        <v>0</v>
      </c>
      <c r="AF33" s="826">
        <f>BD35</f>
        <v>4.7619047619047616E-2</v>
      </c>
      <c r="AG33" s="889"/>
      <c r="AI33" s="784" t="s">
        <v>626</v>
      </c>
      <c r="AJ33" s="825">
        <f>BJ35</f>
        <v>2</v>
      </c>
      <c r="AK33" s="825">
        <f>BK35</f>
        <v>0</v>
      </c>
      <c r="AL33" s="825">
        <f>BL35</f>
        <v>1</v>
      </c>
      <c r="AM33" s="825">
        <f>BM35</f>
        <v>21</v>
      </c>
      <c r="AO33" s="237"/>
      <c r="BC33" s="612" t="s">
        <v>627</v>
      </c>
      <c r="BD33" s="383">
        <f t="shared" si="3"/>
        <v>0</v>
      </c>
      <c r="BE33" s="383">
        <f t="shared" si="4"/>
        <v>0</v>
      </c>
      <c r="BF33" s="383">
        <f t="shared" si="5"/>
        <v>5.7142857142857141E-2</v>
      </c>
      <c r="BG33" s="443"/>
      <c r="BI33" s="612" t="s">
        <v>627</v>
      </c>
      <c r="BJ33" s="640">
        <f>集計･資料!FT16</f>
        <v>2</v>
      </c>
      <c r="BK33" s="640">
        <f>集計･資料!FU16</f>
        <v>0</v>
      </c>
      <c r="BL33" s="640">
        <f>集計･資料!FV16</f>
        <v>0</v>
      </c>
      <c r="BM33" s="279">
        <f>集計･資料!B16</f>
        <v>35</v>
      </c>
    </row>
    <row r="34" spans="1:6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C34" s="1002" t="s">
        <v>632</v>
      </c>
      <c r="AD34" s="826">
        <f>BF34</f>
        <v>0</v>
      </c>
      <c r="AE34" s="826">
        <f>BE34</f>
        <v>0</v>
      </c>
      <c r="AF34" s="826">
        <f>BD34</f>
        <v>0</v>
      </c>
      <c r="AG34" s="889"/>
      <c r="AI34" s="784" t="s">
        <v>632</v>
      </c>
      <c r="AJ34" s="825">
        <f>BJ34</f>
        <v>0</v>
      </c>
      <c r="AK34" s="825">
        <f>BK34</f>
        <v>0</v>
      </c>
      <c r="AL34" s="825">
        <f>BL34</f>
        <v>0</v>
      </c>
      <c r="AM34" s="825">
        <f>BM34</f>
        <v>21</v>
      </c>
      <c r="AO34" s="237"/>
      <c r="BC34" s="612" t="s">
        <v>632</v>
      </c>
      <c r="BD34" s="383">
        <f t="shared" si="3"/>
        <v>0</v>
      </c>
      <c r="BE34" s="383">
        <f t="shared" si="4"/>
        <v>0</v>
      </c>
      <c r="BF34" s="383">
        <f t="shared" si="5"/>
        <v>0</v>
      </c>
      <c r="BG34" s="443"/>
      <c r="BI34" s="612" t="s">
        <v>632</v>
      </c>
      <c r="BJ34" s="640">
        <f>集計･資料!FT18</f>
        <v>0</v>
      </c>
      <c r="BK34" s="640">
        <f>集計･資料!FU18</f>
        <v>0</v>
      </c>
      <c r="BL34" s="640">
        <f>集計･資料!FV18</f>
        <v>0</v>
      </c>
      <c r="BM34" s="279">
        <f>集計･資料!B18</f>
        <v>21</v>
      </c>
    </row>
    <row r="35" spans="1:6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C35" s="1002" t="s">
        <v>627</v>
      </c>
      <c r="AD35" s="826">
        <f>BF33</f>
        <v>5.7142857142857141E-2</v>
      </c>
      <c r="AE35" s="826">
        <f>BE33</f>
        <v>0</v>
      </c>
      <c r="AF35" s="826">
        <f>BD33</f>
        <v>0</v>
      </c>
      <c r="AG35" s="889"/>
      <c r="AI35" s="784" t="s">
        <v>627</v>
      </c>
      <c r="AJ35" s="825">
        <f>BJ33</f>
        <v>2</v>
      </c>
      <c r="AK35" s="825">
        <f>BK33</f>
        <v>0</v>
      </c>
      <c r="AL35" s="825">
        <f>BL33</f>
        <v>0</v>
      </c>
      <c r="AM35" s="825">
        <f>BM33</f>
        <v>35</v>
      </c>
      <c r="AO35" s="237"/>
      <c r="BC35" s="612" t="s">
        <v>626</v>
      </c>
      <c r="BD35" s="383">
        <f t="shared" si="3"/>
        <v>4.7619047619047616E-2</v>
      </c>
      <c r="BE35" s="383">
        <f t="shared" si="4"/>
        <v>0</v>
      </c>
      <c r="BF35" s="383">
        <f t="shared" si="5"/>
        <v>9.5238095238095233E-2</v>
      </c>
      <c r="BG35" s="443"/>
      <c r="BI35" s="612" t="s">
        <v>626</v>
      </c>
      <c r="BJ35" s="640">
        <f>集計･資料!FT20</f>
        <v>2</v>
      </c>
      <c r="BK35" s="640">
        <f>集計･資料!FU20</f>
        <v>0</v>
      </c>
      <c r="BL35" s="640">
        <f>集計･資料!FV20</f>
        <v>1</v>
      </c>
      <c r="BM35" s="279">
        <f>集計･資料!B20</f>
        <v>21</v>
      </c>
    </row>
    <row r="36" spans="1:6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C36" s="1002" t="s">
        <v>628</v>
      </c>
      <c r="AD36" s="826">
        <f>BF32</f>
        <v>3.3149171270718231E-2</v>
      </c>
      <c r="AE36" s="826">
        <f>BE32</f>
        <v>0.1270718232044199</v>
      </c>
      <c r="AF36" s="826">
        <f>BD32</f>
        <v>7.18232044198895E-2</v>
      </c>
      <c r="AG36" s="889"/>
      <c r="AI36" s="784" t="s">
        <v>628</v>
      </c>
      <c r="AJ36" s="825">
        <f>BJ32</f>
        <v>6</v>
      </c>
      <c r="AK36" s="825">
        <f>BK32</f>
        <v>23</v>
      </c>
      <c r="AL36" s="825">
        <f>BL32</f>
        <v>13</v>
      </c>
      <c r="AM36" s="825">
        <f>BM32</f>
        <v>181</v>
      </c>
      <c r="AO36" s="237"/>
      <c r="BC36" s="612" t="s">
        <v>625</v>
      </c>
      <c r="BD36" s="383">
        <f t="shared" si="3"/>
        <v>7.0539419087136929E-2</v>
      </c>
      <c r="BE36" s="383">
        <f t="shared" si="4"/>
        <v>3.3195020746887967E-2</v>
      </c>
      <c r="BF36" s="383">
        <f t="shared" si="5"/>
        <v>2.4896265560165973E-2</v>
      </c>
      <c r="BG36" s="443"/>
      <c r="BI36" s="612" t="s">
        <v>625</v>
      </c>
      <c r="BJ36" s="640">
        <f>集計･資料!FT22</f>
        <v>6</v>
      </c>
      <c r="BK36" s="640">
        <f>集計･資料!FU22</f>
        <v>8</v>
      </c>
      <c r="BL36" s="640">
        <f>集計･資料!FV22</f>
        <v>17</v>
      </c>
      <c r="BM36" s="279">
        <f>集計･資料!B22</f>
        <v>241</v>
      </c>
    </row>
    <row r="37" spans="1:6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C37" s="1002" t="s">
        <v>629</v>
      </c>
      <c r="AD37" s="826">
        <f>BF31</f>
        <v>0</v>
      </c>
      <c r="AE37" s="826">
        <f>BE31</f>
        <v>0.2857142857142857</v>
      </c>
      <c r="AF37" s="826">
        <f>BD31</f>
        <v>0.23809523809523808</v>
      </c>
      <c r="AG37" s="889"/>
      <c r="AI37" s="784" t="s">
        <v>629</v>
      </c>
      <c r="AJ37" s="825">
        <f>BJ31</f>
        <v>0</v>
      </c>
      <c r="AK37" s="825">
        <f>BK31</f>
        <v>12</v>
      </c>
      <c r="AL37" s="825">
        <f>BL31</f>
        <v>10</v>
      </c>
      <c r="AM37" s="825">
        <f>BM31</f>
        <v>42</v>
      </c>
      <c r="AO37" s="237"/>
      <c r="BC37" s="612" t="s">
        <v>624</v>
      </c>
      <c r="BD37" s="383">
        <f t="shared" si="3"/>
        <v>7.6923076923076927E-2</v>
      </c>
      <c r="BE37" s="383">
        <f t="shared" si="4"/>
        <v>3.8461538461538464E-2</v>
      </c>
      <c r="BF37" s="383">
        <f t="shared" si="5"/>
        <v>7.6923076923076927E-2</v>
      </c>
      <c r="BG37" s="443"/>
      <c r="BI37" s="612" t="s">
        <v>624</v>
      </c>
      <c r="BJ37" s="640">
        <f>集計･資料!FT24</f>
        <v>2</v>
      </c>
      <c r="BK37" s="640">
        <f>集計･資料!FU24</f>
        <v>1</v>
      </c>
      <c r="BL37" s="640">
        <f>集計･資料!FV24</f>
        <v>2</v>
      </c>
      <c r="BM37" s="279">
        <f>集計･資料!B24</f>
        <v>26</v>
      </c>
    </row>
    <row r="38" spans="1:6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C38" s="1002" t="s">
        <v>631</v>
      </c>
      <c r="AD38" s="826">
        <f>BF30</f>
        <v>4.1379310344827586E-2</v>
      </c>
      <c r="AE38" s="826">
        <f>BE30</f>
        <v>5.5172413793103448E-2</v>
      </c>
      <c r="AF38" s="826">
        <f>BD30</f>
        <v>7.586206896551724E-2</v>
      </c>
      <c r="AG38" s="889"/>
      <c r="AI38" s="784" t="s">
        <v>631</v>
      </c>
      <c r="AJ38" s="825">
        <f>BJ30</f>
        <v>6</v>
      </c>
      <c r="AK38" s="825">
        <f>BK30</f>
        <v>8</v>
      </c>
      <c r="AL38" s="825">
        <f>BL30</f>
        <v>11</v>
      </c>
      <c r="AM38" s="825">
        <f>BM30</f>
        <v>145</v>
      </c>
      <c r="AO38" s="237"/>
      <c r="BC38" s="612" t="s">
        <v>623</v>
      </c>
      <c r="BD38" s="383">
        <f t="shared" si="3"/>
        <v>0.15384615384615385</v>
      </c>
      <c r="BE38" s="383">
        <f t="shared" si="4"/>
        <v>0.15384615384615385</v>
      </c>
      <c r="BF38" s="383">
        <f t="shared" si="5"/>
        <v>0</v>
      </c>
      <c r="BG38" s="443"/>
      <c r="BI38" s="612" t="s">
        <v>623</v>
      </c>
      <c r="BJ38" s="640">
        <f>集計･資料!FT26</f>
        <v>0</v>
      </c>
      <c r="BK38" s="640">
        <f>集計･資料!FU26</f>
        <v>2</v>
      </c>
      <c r="BL38" s="640">
        <f>集計･資料!FV26</f>
        <v>2</v>
      </c>
      <c r="BM38" s="279">
        <f>集計･資料!B26</f>
        <v>13</v>
      </c>
    </row>
    <row r="39" spans="1:6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C39" s="784" t="s">
        <v>630</v>
      </c>
      <c r="AD39" s="826">
        <f>BF29</f>
        <v>1.5873015873015872E-2</v>
      </c>
      <c r="AE39" s="826">
        <f>BE29</f>
        <v>7.1428571428571425E-2</v>
      </c>
      <c r="AF39" s="826">
        <f>BD29</f>
        <v>4.7619047619047616E-2</v>
      </c>
      <c r="AG39" s="889"/>
      <c r="AI39" s="784" t="s">
        <v>630</v>
      </c>
      <c r="AJ39" s="825">
        <f>BJ29</f>
        <v>2</v>
      </c>
      <c r="AK39" s="825">
        <f>BK29</f>
        <v>9</v>
      </c>
      <c r="AL39" s="825">
        <f>BL29</f>
        <v>6</v>
      </c>
      <c r="AM39" s="825">
        <f>BM29</f>
        <v>126</v>
      </c>
      <c r="BC39" s="612" t="s">
        <v>633</v>
      </c>
      <c r="BD39" s="383">
        <f t="shared" si="3"/>
        <v>4.2105263157894736E-2</v>
      </c>
      <c r="BE39" s="383">
        <f t="shared" si="4"/>
        <v>3.6842105263157891E-2</v>
      </c>
      <c r="BF39" s="383">
        <f t="shared" si="5"/>
        <v>3.6842105263157891E-2</v>
      </c>
      <c r="BG39" s="443"/>
      <c r="BI39" s="612" t="s">
        <v>633</v>
      </c>
      <c r="BJ39" s="640">
        <f>集計･資料!FT28</f>
        <v>7</v>
      </c>
      <c r="BK39" s="640">
        <f>集計･資料!FU28</f>
        <v>7</v>
      </c>
      <c r="BL39" s="640">
        <f>集計･資料!FV28</f>
        <v>8</v>
      </c>
      <c r="BM39" s="279">
        <f>集計･資料!B28</f>
        <v>190</v>
      </c>
    </row>
    <row r="40" spans="1:6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C40" s="611" t="s">
        <v>151</v>
      </c>
      <c r="AD40" s="800" t="e">
        <f>BF28</f>
        <v>#DIV/0!</v>
      </c>
      <c r="AE40" s="800" t="e">
        <f>BE28</f>
        <v>#DIV/0!</v>
      </c>
      <c r="AF40" s="800" t="e">
        <f>BD28</f>
        <v>#DIV/0!</v>
      </c>
      <c r="AG40" s="889"/>
      <c r="AI40" s="611" t="s">
        <v>151</v>
      </c>
      <c r="AJ40" s="825">
        <f>BJ28</f>
        <v>0</v>
      </c>
      <c r="AK40" s="825">
        <f>BK28</f>
        <v>0</v>
      </c>
      <c r="AL40" s="825">
        <f>BL28</f>
        <v>0</v>
      </c>
      <c r="AM40" s="825">
        <f>BM28</f>
        <v>0</v>
      </c>
      <c r="BC40" s="612" t="s">
        <v>634</v>
      </c>
      <c r="BD40" s="383">
        <f t="shared" si="3"/>
        <v>1.6877637130801686E-2</v>
      </c>
      <c r="BE40" s="383">
        <f t="shared" si="4"/>
        <v>8.4388185654008432E-3</v>
      </c>
      <c r="BF40" s="383">
        <f t="shared" si="5"/>
        <v>1.6877637130801686E-2</v>
      </c>
      <c r="BG40" s="443"/>
      <c r="BI40" s="612" t="s">
        <v>634</v>
      </c>
      <c r="BJ40" s="640">
        <f>集計･資料!FT30</f>
        <v>4</v>
      </c>
      <c r="BK40" s="640">
        <f>集計･資料!FU30</f>
        <v>2</v>
      </c>
      <c r="BL40" s="640">
        <f>集計･資料!FV30</f>
        <v>4</v>
      </c>
      <c r="BM40" s="279">
        <f>集計･資料!B30</f>
        <v>237</v>
      </c>
    </row>
    <row r="41" spans="1:6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G41" s="891"/>
      <c r="AI41" s="628" t="s">
        <v>160</v>
      </c>
      <c r="AJ41" s="825">
        <f>SUM(AJ28:AJ40)</f>
        <v>37</v>
      </c>
      <c r="AK41" s="825">
        <f>SUM(AK28:AK40)</f>
        <v>72</v>
      </c>
      <c r="AL41" s="825">
        <f>SUM(AL28:AL40)</f>
        <v>74</v>
      </c>
      <c r="AM41" s="803">
        <f>SUM(AM28:AM40)</f>
        <v>1278</v>
      </c>
      <c r="BI41" s="628" t="s">
        <v>160</v>
      </c>
      <c r="BJ41" s="640">
        <f>SUM(BJ28:BJ40)</f>
        <v>37</v>
      </c>
      <c r="BK41" s="640">
        <f>SUM(BK28:BK40)</f>
        <v>72</v>
      </c>
      <c r="BL41" s="640">
        <f>SUM(BL28:BL40)</f>
        <v>74</v>
      </c>
      <c r="BM41" s="279">
        <f>SUM(BM28:BM40)</f>
        <v>1278</v>
      </c>
    </row>
    <row r="42" spans="1:6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G42" s="891"/>
      <c r="AM42" s="816"/>
    </row>
    <row r="43" spans="1:6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C43" s="413" t="s">
        <v>166</v>
      </c>
      <c r="AG43" s="891"/>
      <c r="AI43" s="413" t="s">
        <v>167</v>
      </c>
      <c r="AM43" s="816"/>
      <c r="AP43" s="33"/>
      <c r="BC43" s="413" t="s">
        <v>166</v>
      </c>
      <c r="BI43" s="413" t="s">
        <v>167</v>
      </c>
    </row>
    <row r="44" spans="1:6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C44" s="628" t="s">
        <v>646</v>
      </c>
      <c r="AD44" s="628" t="s">
        <v>617</v>
      </c>
      <c r="AE44" s="628" t="s">
        <v>326</v>
      </c>
      <c r="AF44" s="628" t="s">
        <v>616</v>
      </c>
      <c r="AG44" s="890"/>
      <c r="AI44" s="628" t="s">
        <v>646</v>
      </c>
      <c r="AJ44" s="628" t="s">
        <v>617</v>
      </c>
      <c r="AK44" s="628" t="s">
        <v>326</v>
      </c>
      <c r="AL44" s="628" t="s">
        <v>616</v>
      </c>
      <c r="AM44" s="641" t="s">
        <v>643</v>
      </c>
      <c r="AP44" s="33"/>
      <c r="BC44" s="628" t="s">
        <v>646</v>
      </c>
      <c r="BD44" s="628" t="s">
        <v>616</v>
      </c>
      <c r="BE44" s="628" t="s">
        <v>326</v>
      </c>
      <c r="BF44" s="628" t="s">
        <v>617</v>
      </c>
      <c r="BG44" s="631"/>
      <c r="BI44" s="628" t="s">
        <v>646</v>
      </c>
      <c r="BJ44" s="628" t="s">
        <v>617</v>
      </c>
      <c r="BK44" s="628" t="s">
        <v>326</v>
      </c>
      <c r="BL44" s="628" t="s">
        <v>616</v>
      </c>
      <c r="BM44" s="641" t="s">
        <v>643</v>
      </c>
    </row>
    <row r="45" spans="1:6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C45" s="613" t="s">
        <v>436</v>
      </c>
      <c r="AD45" s="800">
        <f>BF50</f>
        <v>6.2111801242236021E-3</v>
      </c>
      <c r="AE45" s="800">
        <f>BE50</f>
        <v>0</v>
      </c>
      <c r="AF45" s="800">
        <f>BD50</f>
        <v>0</v>
      </c>
      <c r="AG45" s="889"/>
      <c r="AI45" s="613" t="s">
        <v>436</v>
      </c>
      <c r="AJ45" s="824">
        <f>BJ50</f>
        <v>1</v>
      </c>
      <c r="AK45" s="824">
        <f>BK50</f>
        <v>0</v>
      </c>
      <c r="AL45" s="824">
        <f>BL50</f>
        <v>0</v>
      </c>
      <c r="AM45" s="824">
        <f>BM50</f>
        <v>161</v>
      </c>
      <c r="AP45" s="33"/>
      <c r="BC45" s="613" t="s">
        <v>139</v>
      </c>
      <c r="BD45" s="383">
        <f t="shared" ref="BD45:BD50" si="6">BL45/$BM45</f>
        <v>0.47222222222222221</v>
      </c>
      <c r="BE45" s="383">
        <f t="shared" ref="BE45:BE50" si="7">BK45/$BM45</f>
        <v>0.25</v>
      </c>
      <c r="BF45" s="383">
        <f t="shared" ref="BF45:BF50" si="8">BJ45/$BM45</f>
        <v>0.20833333333333334</v>
      </c>
      <c r="BG45" s="443"/>
      <c r="BI45" s="613" t="s">
        <v>139</v>
      </c>
      <c r="BJ45" s="451">
        <f>集計･資料!FI71</f>
        <v>15</v>
      </c>
      <c r="BK45" s="451">
        <f>集計･資料!FJ71</f>
        <v>18</v>
      </c>
      <c r="BL45" s="451">
        <f>集計･資料!FK71</f>
        <v>34</v>
      </c>
      <c r="BM45" s="279">
        <f>集計･資料!B71</f>
        <v>72</v>
      </c>
    </row>
    <row r="46" spans="1:6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C46" s="613" t="s">
        <v>437</v>
      </c>
      <c r="AD46" s="800">
        <f>BF49</f>
        <v>1.2531328320802004E-2</v>
      </c>
      <c r="AE46" s="800">
        <f>BE49</f>
        <v>1.7543859649122806E-2</v>
      </c>
      <c r="AF46" s="800">
        <f>BD49</f>
        <v>7.5187969924812026E-3</v>
      </c>
      <c r="AG46" s="889"/>
      <c r="AI46" s="613" t="s">
        <v>437</v>
      </c>
      <c r="AJ46" s="824">
        <f>BJ49</f>
        <v>5</v>
      </c>
      <c r="AK46" s="824">
        <f>BK49</f>
        <v>7</v>
      </c>
      <c r="AL46" s="824">
        <f>BL49</f>
        <v>3</v>
      </c>
      <c r="AM46" s="824">
        <f>BM49</f>
        <v>399</v>
      </c>
      <c r="AP46" s="33"/>
      <c r="BC46" s="613" t="s">
        <v>554</v>
      </c>
      <c r="BD46" s="383">
        <f t="shared" si="6"/>
        <v>0.19047619047619047</v>
      </c>
      <c r="BE46" s="383">
        <f t="shared" si="7"/>
        <v>4.7619047619047616E-2</v>
      </c>
      <c r="BF46" s="383">
        <f t="shared" si="8"/>
        <v>0.13095238095238096</v>
      </c>
      <c r="BG46" s="443"/>
      <c r="BI46" s="613" t="s">
        <v>554</v>
      </c>
      <c r="BJ46" s="451">
        <f>集計･資料!FI73</f>
        <v>11</v>
      </c>
      <c r="BK46" s="451">
        <f>集計･資料!FJ73</f>
        <v>4</v>
      </c>
      <c r="BL46" s="451">
        <f>集計･資料!FK73</f>
        <v>16</v>
      </c>
      <c r="BM46" s="279">
        <f>集計･資料!B73</f>
        <v>84</v>
      </c>
    </row>
    <row r="47" spans="1:6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C47" s="613" t="s">
        <v>438</v>
      </c>
      <c r="AD47" s="800">
        <f>BF48</f>
        <v>4.6666666666666669E-2</v>
      </c>
      <c r="AE47" s="800">
        <f>BE48</f>
        <v>2.8888888888888888E-2</v>
      </c>
      <c r="AF47" s="800">
        <f>BD48</f>
        <v>3.3333333333333333E-2</v>
      </c>
      <c r="AG47" s="889"/>
      <c r="AI47" s="613" t="s">
        <v>438</v>
      </c>
      <c r="AJ47" s="824">
        <f>BJ48</f>
        <v>21</v>
      </c>
      <c r="AK47" s="824">
        <f>BK48</f>
        <v>13</v>
      </c>
      <c r="AL47" s="824">
        <f>BL48</f>
        <v>15</v>
      </c>
      <c r="AM47" s="824">
        <f>BM48</f>
        <v>450</v>
      </c>
      <c r="AP47" s="33"/>
      <c r="BC47" s="613" t="s">
        <v>555</v>
      </c>
      <c r="BD47" s="383">
        <f t="shared" si="6"/>
        <v>3.5714285714285712E-2</v>
      </c>
      <c r="BE47" s="383">
        <f t="shared" si="7"/>
        <v>3.5714285714285712E-2</v>
      </c>
      <c r="BF47" s="383">
        <f t="shared" si="8"/>
        <v>8.9285714285714288E-2</v>
      </c>
      <c r="BG47" s="443"/>
      <c r="BI47" s="613" t="s">
        <v>555</v>
      </c>
      <c r="BJ47" s="451">
        <f>集計･資料!FI75</f>
        <v>10</v>
      </c>
      <c r="BK47" s="451">
        <f>集計･資料!FJ75</f>
        <v>4</v>
      </c>
      <c r="BL47" s="451">
        <f>集計･資料!FK75</f>
        <v>4</v>
      </c>
      <c r="BM47" s="279">
        <f>集計･資料!B75</f>
        <v>112</v>
      </c>
    </row>
    <row r="48" spans="1:6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C48" s="613" t="s">
        <v>439</v>
      </c>
      <c r="AD48" s="965">
        <f>BF47</f>
        <v>8.9285714285714288E-2</v>
      </c>
      <c r="AE48" s="965">
        <f>BE47</f>
        <v>3.5714285714285712E-2</v>
      </c>
      <c r="AF48" s="965">
        <f>BD47</f>
        <v>3.5714285714285712E-2</v>
      </c>
      <c r="AG48" s="889"/>
      <c r="AI48" s="613" t="s">
        <v>439</v>
      </c>
      <c r="AJ48" s="824">
        <f>BJ47</f>
        <v>10</v>
      </c>
      <c r="AK48" s="824">
        <f>BK47</f>
        <v>4</v>
      </c>
      <c r="AL48" s="824">
        <f>BL47</f>
        <v>4</v>
      </c>
      <c r="AM48" s="824">
        <f>BM47</f>
        <v>112</v>
      </c>
      <c r="AP48" s="33"/>
      <c r="BC48" s="613" t="s">
        <v>556</v>
      </c>
      <c r="BD48" s="383">
        <f t="shared" si="6"/>
        <v>3.3333333333333333E-2</v>
      </c>
      <c r="BE48" s="383">
        <f t="shared" si="7"/>
        <v>2.8888888888888888E-2</v>
      </c>
      <c r="BF48" s="383">
        <f t="shared" si="8"/>
        <v>4.6666666666666669E-2</v>
      </c>
      <c r="BG48" s="443"/>
      <c r="BI48" s="613" t="s">
        <v>556</v>
      </c>
      <c r="BJ48" s="451">
        <f>集計･資料!FI77</f>
        <v>21</v>
      </c>
      <c r="BK48" s="451">
        <f>集計･資料!FJ77</f>
        <v>13</v>
      </c>
      <c r="BL48" s="451">
        <f>集計･資料!FK77</f>
        <v>15</v>
      </c>
      <c r="BM48" s="279">
        <f>集計･資料!B77</f>
        <v>450</v>
      </c>
    </row>
    <row r="49" spans="1:6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C49" s="613" t="s">
        <v>440</v>
      </c>
      <c r="AD49" s="965">
        <f>BF46</f>
        <v>0.13095238095238096</v>
      </c>
      <c r="AE49" s="965">
        <f>BE46</f>
        <v>4.7619047619047616E-2</v>
      </c>
      <c r="AF49" s="965">
        <f>BD46</f>
        <v>0.19047619047619047</v>
      </c>
      <c r="AG49" s="889"/>
      <c r="AI49" s="613" t="s">
        <v>440</v>
      </c>
      <c r="AJ49" s="824">
        <f>BJ46</f>
        <v>11</v>
      </c>
      <c r="AK49" s="824">
        <f>BK46</f>
        <v>4</v>
      </c>
      <c r="AL49" s="824">
        <f>BL46</f>
        <v>16</v>
      </c>
      <c r="AM49" s="824">
        <f>BM46</f>
        <v>84</v>
      </c>
      <c r="AP49" s="33"/>
      <c r="BC49" s="613" t="s">
        <v>557</v>
      </c>
      <c r="BD49" s="383">
        <f t="shared" si="6"/>
        <v>7.5187969924812026E-3</v>
      </c>
      <c r="BE49" s="383">
        <f t="shared" si="7"/>
        <v>1.7543859649122806E-2</v>
      </c>
      <c r="BF49" s="383">
        <f t="shared" si="8"/>
        <v>1.2531328320802004E-2</v>
      </c>
      <c r="BG49" s="443"/>
      <c r="BI49" s="613" t="s">
        <v>557</v>
      </c>
      <c r="BJ49" s="451">
        <f>集計･資料!FI79</f>
        <v>5</v>
      </c>
      <c r="BK49" s="451">
        <f>集計･資料!FJ79</f>
        <v>7</v>
      </c>
      <c r="BL49" s="451">
        <f>集計･資料!FK79</f>
        <v>3</v>
      </c>
      <c r="BM49" s="279">
        <f>集計･資料!B79</f>
        <v>399</v>
      </c>
    </row>
    <row r="50" spans="1:6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C50" s="613" t="s">
        <v>441</v>
      </c>
      <c r="AD50" s="1101">
        <f>BF45</f>
        <v>0.20833333333333334</v>
      </c>
      <c r="AE50" s="1101">
        <f>BE45</f>
        <v>0.25</v>
      </c>
      <c r="AF50" s="1101">
        <f>BD45</f>
        <v>0.47222222222222221</v>
      </c>
      <c r="AG50" s="889"/>
      <c r="AI50" s="613" t="s">
        <v>441</v>
      </c>
      <c r="AJ50" s="824">
        <f>BJ45</f>
        <v>15</v>
      </c>
      <c r="AK50" s="824">
        <f>BK45</f>
        <v>18</v>
      </c>
      <c r="AL50" s="824">
        <f>BL45</f>
        <v>34</v>
      </c>
      <c r="AM50" s="824">
        <f>BM45</f>
        <v>72</v>
      </c>
      <c r="AP50" s="33"/>
      <c r="BC50" s="613" t="s">
        <v>558</v>
      </c>
      <c r="BD50" s="383">
        <f t="shared" si="6"/>
        <v>0</v>
      </c>
      <c r="BE50" s="383">
        <f t="shared" si="7"/>
        <v>0</v>
      </c>
      <c r="BF50" s="383">
        <f t="shared" si="8"/>
        <v>6.2111801242236021E-3</v>
      </c>
      <c r="BG50" s="443"/>
      <c r="BI50" s="613" t="s">
        <v>558</v>
      </c>
      <c r="BJ50" s="451">
        <f>集計･資料!FI81</f>
        <v>1</v>
      </c>
      <c r="BK50" s="451">
        <f>集計･資料!FJ81</f>
        <v>0</v>
      </c>
      <c r="BL50" s="451">
        <f>集計･資料!FK81</f>
        <v>0</v>
      </c>
      <c r="BM50" s="279">
        <f>集計･資料!B81</f>
        <v>161</v>
      </c>
    </row>
    <row r="51" spans="1:6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C51" s="288"/>
      <c r="AD51" s="452"/>
      <c r="AE51" s="452"/>
      <c r="AF51" s="452"/>
      <c r="AG51" s="452"/>
      <c r="AI51" s="628" t="s">
        <v>160</v>
      </c>
      <c r="AJ51" s="824">
        <f>SUM(AJ45:AJ50)</f>
        <v>63</v>
      </c>
      <c r="AK51" s="824">
        <f>SUM(AK45:AK50)</f>
        <v>46</v>
      </c>
      <c r="AL51" s="824">
        <f>SUM(AL45:AL50)</f>
        <v>72</v>
      </c>
      <c r="AM51" s="824">
        <f>SUM(AM45:AM50)</f>
        <v>1278</v>
      </c>
      <c r="AP51" s="33"/>
      <c r="BC51" s="288"/>
      <c r="BD51" s="452"/>
      <c r="BE51" s="452"/>
      <c r="BF51" s="452"/>
      <c r="BG51" s="452"/>
      <c r="BI51" s="628" t="s">
        <v>160</v>
      </c>
      <c r="BJ51" s="451">
        <f>SUM(BJ45:BJ50)</f>
        <v>63</v>
      </c>
      <c r="BK51" s="451">
        <f>SUM(BK45:BK50)</f>
        <v>46</v>
      </c>
      <c r="BL51" s="451">
        <f>SUM(BL45:BL50)</f>
        <v>72</v>
      </c>
      <c r="BM51" s="279">
        <f>SUM(BM45:BM50)</f>
        <v>1278</v>
      </c>
    </row>
    <row r="52" spans="1:6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G52" s="891"/>
      <c r="AM52" s="816"/>
      <c r="AP52" s="33"/>
    </row>
    <row r="53" spans="1:6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C53" s="413" t="s">
        <v>170</v>
      </c>
      <c r="AG53" s="891"/>
      <c r="AI53" s="413" t="s">
        <v>171</v>
      </c>
      <c r="AM53" s="816"/>
      <c r="AP53" s="33"/>
      <c r="BC53" s="413" t="s">
        <v>170</v>
      </c>
      <c r="BI53" s="413" t="s">
        <v>171</v>
      </c>
    </row>
    <row r="54" spans="1:6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C54" s="628" t="s">
        <v>646</v>
      </c>
      <c r="AD54" s="628" t="s">
        <v>617</v>
      </c>
      <c r="AE54" s="628" t="s">
        <v>326</v>
      </c>
      <c r="AF54" s="628" t="s">
        <v>616</v>
      </c>
      <c r="AG54" s="890"/>
      <c r="AI54" s="628" t="s">
        <v>646</v>
      </c>
      <c r="AJ54" s="628" t="s">
        <v>617</v>
      </c>
      <c r="AK54" s="628" t="s">
        <v>326</v>
      </c>
      <c r="AL54" s="628" t="s">
        <v>616</v>
      </c>
      <c r="AM54" s="641" t="s">
        <v>643</v>
      </c>
      <c r="AP54" s="33"/>
      <c r="BC54" s="628" t="s">
        <v>646</v>
      </c>
      <c r="BD54" s="628" t="s">
        <v>616</v>
      </c>
      <c r="BE54" s="628" t="s">
        <v>326</v>
      </c>
      <c r="BF54" s="628" t="s">
        <v>617</v>
      </c>
      <c r="BG54" s="631"/>
      <c r="BI54" s="628" t="s">
        <v>646</v>
      </c>
      <c r="BJ54" s="628" t="s">
        <v>617</v>
      </c>
      <c r="BK54" s="628" t="s">
        <v>326</v>
      </c>
      <c r="BL54" s="628" t="s">
        <v>616</v>
      </c>
      <c r="BM54" s="641" t="s">
        <v>643</v>
      </c>
    </row>
    <row r="55" spans="1:6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C55" s="613" t="s">
        <v>436</v>
      </c>
      <c r="AD55" s="800">
        <f>BF60</f>
        <v>6.2111801242236021E-3</v>
      </c>
      <c r="AE55" s="800">
        <f>BE60</f>
        <v>1.2422360248447204E-2</v>
      </c>
      <c r="AF55" s="800">
        <f>BD60</f>
        <v>6.2111801242236021E-3</v>
      </c>
      <c r="AG55" s="889"/>
      <c r="AI55" s="613" t="s">
        <v>436</v>
      </c>
      <c r="AJ55" s="824">
        <f>BJ60</f>
        <v>1</v>
      </c>
      <c r="AK55" s="824">
        <f>BK60</f>
        <v>2</v>
      </c>
      <c r="AL55" s="824">
        <f>BL60</f>
        <v>1</v>
      </c>
      <c r="AM55" s="824">
        <f>BM60</f>
        <v>161</v>
      </c>
      <c r="BC55" s="613" t="s">
        <v>139</v>
      </c>
      <c r="BD55" s="383">
        <f t="shared" ref="BD55:BD60" si="9">BL55/$BM55</f>
        <v>0.44444444444444442</v>
      </c>
      <c r="BE55" s="383">
        <f t="shared" ref="BE55:BE60" si="10">BK55/$BM55</f>
        <v>0.2638888888888889</v>
      </c>
      <c r="BF55" s="383">
        <f t="shared" ref="BF55:BF60" si="11">BJ55/$BM55</f>
        <v>0.18055555555555555</v>
      </c>
      <c r="BG55" s="443"/>
      <c r="BI55" s="613" t="s">
        <v>139</v>
      </c>
      <c r="BJ55" s="451">
        <f>集計･資料!FT71</f>
        <v>13</v>
      </c>
      <c r="BK55" s="451">
        <f>集計･資料!FU71</f>
        <v>19</v>
      </c>
      <c r="BL55" s="451">
        <f>集計･資料!FV71</f>
        <v>32</v>
      </c>
      <c r="BM55" s="279">
        <f>集計･資料!B71</f>
        <v>72</v>
      </c>
    </row>
    <row r="56" spans="1:6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C56" s="613" t="s">
        <v>437</v>
      </c>
      <c r="AD56" s="800">
        <f>BF59</f>
        <v>1.0025062656641603E-2</v>
      </c>
      <c r="AE56" s="800">
        <f>BE59</f>
        <v>2.5062656641604009E-2</v>
      </c>
      <c r="AF56" s="800">
        <f>BD59</f>
        <v>7.5187969924812026E-3</v>
      </c>
      <c r="AG56" s="889"/>
      <c r="AI56" s="613" t="s">
        <v>437</v>
      </c>
      <c r="AJ56" s="824">
        <f>BJ59</f>
        <v>4</v>
      </c>
      <c r="AK56" s="824">
        <f>BK59</f>
        <v>10</v>
      </c>
      <c r="AL56" s="824">
        <f>BL59</f>
        <v>3</v>
      </c>
      <c r="AM56" s="824">
        <f>BM59</f>
        <v>399</v>
      </c>
      <c r="BC56" s="613" t="s">
        <v>554</v>
      </c>
      <c r="BD56" s="383">
        <f t="shared" si="9"/>
        <v>0.25</v>
      </c>
      <c r="BE56" s="383">
        <f t="shared" si="10"/>
        <v>0.17857142857142858</v>
      </c>
      <c r="BF56" s="383">
        <f t="shared" si="11"/>
        <v>4.7619047619047616E-2</v>
      </c>
      <c r="BG56" s="443"/>
      <c r="BI56" s="613" t="s">
        <v>554</v>
      </c>
      <c r="BJ56" s="451">
        <f>集計･資料!FT73</f>
        <v>4</v>
      </c>
      <c r="BK56" s="451">
        <f>集計･資料!FU73</f>
        <v>15</v>
      </c>
      <c r="BL56" s="451">
        <f>集計･資料!FV73</f>
        <v>21</v>
      </c>
      <c r="BM56" s="279">
        <f>集計･資料!B73</f>
        <v>84</v>
      </c>
    </row>
    <row r="57" spans="1:6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C57" s="613" t="s">
        <v>438</v>
      </c>
      <c r="AD57" s="800">
        <f>BF58</f>
        <v>2.2222222222222223E-2</v>
      </c>
      <c r="AE57" s="800">
        <f>BE58</f>
        <v>0.04</v>
      </c>
      <c r="AF57" s="800">
        <f>BD58</f>
        <v>2.6666666666666668E-2</v>
      </c>
      <c r="AG57" s="889"/>
      <c r="AI57" s="613" t="s">
        <v>438</v>
      </c>
      <c r="AJ57" s="824">
        <f>BJ58</f>
        <v>10</v>
      </c>
      <c r="AK57" s="824">
        <f>BK58</f>
        <v>18</v>
      </c>
      <c r="AL57" s="824">
        <f>BL58</f>
        <v>12</v>
      </c>
      <c r="AM57" s="824">
        <f>BM58</f>
        <v>450</v>
      </c>
      <c r="BC57" s="613" t="s">
        <v>555</v>
      </c>
      <c r="BD57" s="383">
        <f t="shared" si="9"/>
        <v>4.4642857142857144E-2</v>
      </c>
      <c r="BE57" s="383">
        <f t="shared" si="10"/>
        <v>7.1428571428571425E-2</v>
      </c>
      <c r="BF57" s="383">
        <f t="shared" si="11"/>
        <v>4.4642857142857144E-2</v>
      </c>
      <c r="BG57" s="443"/>
      <c r="BI57" s="613" t="s">
        <v>555</v>
      </c>
      <c r="BJ57" s="451">
        <f>集計･資料!FT75</f>
        <v>5</v>
      </c>
      <c r="BK57" s="451">
        <f>集計･資料!FU75</f>
        <v>8</v>
      </c>
      <c r="BL57" s="451">
        <f>集計･資料!FV75</f>
        <v>5</v>
      </c>
      <c r="BM57" s="279">
        <f>集計･資料!B75</f>
        <v>112</v>
      </c>
    </row>
    <row r="58" spans="1:6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C58" s="613" t="s">
        <v>439</v>
      </c>
      <c r="AD58" s="965">
        <f>BF57</f>
        <v>4.4642857142857144E-2</v>
      </c>
      <c r="AE58" s="965">
        <f>BE57</f>
        <v>7.1428571428571425E-2</v>
      </c>
      <c r="AF58" s="965">
        <f>BD57</f>
        <v>4.4642857142857144E-2</v>
      </c>
      <c r="AG58" s="889"/>
      <c r="AI58" s="613" t="s">
        <v>439</v>
      </c>
      <c r="AJ58" s="824">
        <f>BJ57</f>
        <v>5</v>
      </c>
      <c r="AK58" s="824">
        <f>BK57</f>
        <v>8</v>
      </c>
      <c r="AL58" s="824">
        <f>BL57</f>
        <v>5</v>
      </c>
      <c r="AM58" s="824">
        <f>BM57</f>
        <v>112</v>
      </c>
      <c r="BC58" s="613" t="s">
        <v>556</v>
      </c>
      <c r="BD58" s="383">
        <f t="shared" si="9"/>
        <v>2.6666666666666668E-2</v>
      </c>
      <c r="BE58" s="383">
        <f t="shared" si="10"/>
        <v>0.04</v>
      </c>
      <c r="BF58" s="383">
        <f t="shared" si="11"/>
        <v>2.2222222222222223E-2</v>
      </c>
      <c r="BG58" s="443"/>
      <c r="BI58" s="613" t="s">
        <v>556</v>
      </c>
      <c r="BJ58" s="451">
        <f>集計･資料!FT77</f>
        <v>10</v>
      </c>
      <c r="BK58" s="451">
        <f>集計･資料!FU77</f>
        <v>18</v>
      </c>
      <c r="BL58" s="451">
        <f>集計･資料!FV77</f>
        <v>12</v>
      </c>
      <c r="BM58" s="279">
        <f>集計･資料!B77</f>
        <v>450</v>
      </c>
    </row>
    <row r="59" spans="1:6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C59" s="613" t="s">
        <v>440</v>
      </c>
      <c r="AD59" s="965">
        <f>BF56</f>
        <v>4.7619047619047616E-2</v>
      </c>
      <c r="AE59" s="1101">
        <f>BE56</f>
        <v>0.17857142857142858</v>
      </c>
      <c r="AF59" s="1101">
        <f>BD56</f>
        <v>0.25</v>
      </c>
      <c r="AG59" s="889"/>
      <c r="AI59" s="613" t="s">
        <v>440</v>
      </c>
      <c r="AJ59" s="824">
        <f>BJ56</f>
        <v>4</v>
      </c>
      <c r="AK59" s="824">
        <f>BK56</f>
        <v>15</v>
      </c>
      <c r="AL59" s="824">
        <f>BL56</f>
        <v>21</v>
      </c>
      <c r="AM59" s="824">
        <f>BM56</f>
        <v>84</v>
      </c>
      <c r="BC59" s="613" t="s">
        <v>557</v>
      </c>
      <c r="BD59" s="383">
        <f t="shared" si="9"/>
        <v>7.5187969924812026E-3</v>
      </c>
      <c r="BE59" s="383">
        <f t="shared" si="10"/>
        <v>2.5062656641604009E-2</v>
      </c>
      <c r="BF59" s="383">
        <f t="shared" si="11"/>
        <v>1.0025062656641603E-2</v>
      </c>
      <c r="BG59" s="443"/>
      <c r="BI59" s="613" t="s">
        <v>557</v>
      </c>
      <c r="BJ59" s="451">
        <f>集計･資料!FT79</f>
        <v>4</v>
      </c>
      <c r="BK59" s="451">
        <f>集計･資料!FU79</f>
        <v>10</v>
      </c>
      <c r="BL59" s="451">
        <f>集計･資料!FV79</f>
        <v>3</v>
      </c>
      <c r="BM59" s="279">
        <f>集計･資料!B79</f>
        <v>399</v>
      </c>
    </row>
    <row r="60" spans="1:6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C60" s="613" t="s">
        <v>441</v>
      </c>
      <c r="AD60" s="1101">
        <f>BF55</f>
        <v>0.18055555555555555</v>
      </c>
      <c r="AE60" s="1101">
        <f>BE55</f>
        <v>0.2638888888888889</v>
      </c>
      <c r="AF60" s="1101">
        <f>BD55</f>
        <v>0.44444444444444442</v>
      </c>
      <c r="AG60" s="889"/>
      <c r="AI60" s="613" t="s">
        <v>441</v>
      </c>
      <c r="AJ60" s="824">
        <f>BJ55</f>
        <v>13</v>
      </c>
      <c r="AK60" s="824">
        <f>BK55</f>
        <v>19</v>
      </c>
      <c r="AL60" s="824">
        <f>BL55</f>
        <v>32</v>
      </c>
      <c r="AM60" s="824">
        <f>BM55</f>
        <v>72</v>
      </c>
      <c r="BC60" s="613" t="s">
        <v>558</v>
      </c>
      <c r="BD60" s="383">
        <f t="shared" si="9"/>
        <v>6.2111801242236021E-3</v>
      </c>
      <c r="BE60" s="383">
        <f t="shared" si="10"/>
        <v>1.2422360248447204E-2</v>
      </c>
      <c r="BF60" s="383">
        <f t="shared" si="11"/>
        <v>6.2111801242236021E-3</v>
      </c>
      <c r="BG60" s="443"/>
      <c r="BI60" s="613" t="s">
        <v>558</v>
      </c>
      <c r="BJ60" s="451">
        <f>集計･資料!FT81</f>
        <v>1</v>
      </c>
      <c r="BK60" s="451">
        <f>集計･資料!FU81</f>
        <v>2</v>
      </c>
      <c r="BL60" s="451">
        <f>集計･資料!FV81</f>
        <v>1</v>
      </c>
      <c r="BM60" s="279">
        <f>集計･資料!B81</f>
        <v>161</v>
      </c>
    </row>
    <row r="61" spans="1:6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C61" s="288"/>
      <c r="AD61" s="452"/>
      <c r="AE61" s="452"/>
      <c r="AF61" s="452"/>
      <c r="AG61" s="452"/>
      <c r="AI61" s="628" t="s">
        <v>160</v>
      </c>
      <c r="AJ61" s="824">
        <f>SUM(AJ55:AJ60)</f>
        <v>37</v>
      </c>
      <c r="AK61" s="824">
        <f>SUM(AK55:AK60)</f>
        <v>72</v>
      </c>
      <c r="AL61" s="824">
        <f>SUM(AL55:AL60)</f>
        <v>74</v>
      </c>
      <c r="AM61" s="824">
        <f>SUM(AM55:AM60)</f>
        <v>1278</v>
      </c>
      <c r="BC61" s="288"/>
      <c r="BD61" s="452"/>
      <c r="BE61" s="452"/>
      <c r="BF61" s="452"/>
      <c r="BG61" s="452"/>
      <c r="BI61" s="628" t="s">
        <v>160</v>
      </c>
      <c r="BJ61" s="451">
        <f>SUM(BJ55:BJ60)</f>
        <v>37</v>
      </c>
      <c r="BK61" s="451">
        <f>SUM(BK55:BK60)</f>
        <v>72</v>
      </c>
      <c r="BL61" s="451">
        <f>SUM(BL55:BL60)</f>
        <v>74</v>
      </c>
      <c r="BM61" s="279">
        <f>SUM(BM55:BM60)</f>
        <v>1278</v>
      </c>
    </row>
    <row r="62" spans="1:6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G62" s="891"/>
      <c r="AN62" s="816"/>
    </row>
    <row r="63" spans="1:65">
      <c r="AG63" s="891"/>
      <c r="AN63" s="816"/>
    </row>
    <row r="64" spans="1:65">
      <c r="AG64" s="891"/>
      <c r="AN64" s="816"/>
    </row>
    <row r="65" spans="33:40">
      <c r="AG65" s="891"/>
      <c r="AN65" s="816"/>
    </row>
    <row r="66" spans="33:40">
      <c r="AG66" s="891"/>
    </row>
    <row r="67" spans="33:40">
      <c r="AG67" s="891"/>
    </row>
    <row r="68" spans="33:40">
      <c r="AG68" s="891"/>
    </row>
    <row r="69" spans="33:40">
      <c r="AG69" s="891"/>
    </row>
    <row r="70" spans="33:40">
      <c r="AG70" s="891"/>
    </row>
    <row r="71" spans="33:40">
      <c r="AG71" s="891"/>
    </row>
  </sheetData>
  <mergeCells count="4">
    <mergeCell ref="A1:B1"/>
    <mergeCell ref="V1:AA1"/>
    <mergeCell ref="B3:M16"/>
    <mergeCell ref="AP13:BA25"/>
  </mergeCells>
  <phoneticPr fontId="5"/>
  <conditionalFormatting sqref="AD11:AD22">
    <cfRule type="top10" dxfId="30" priority="8" stopIfTrue="1" rank="3"/>
  </conditionalFormatting>
  <conditionalFormatting sqref="AD28:AF28">
    <cfRule type="expression" dxfId="29" priority="7" stopIfTrue="1">
      <formula>$AG28&gt;0.3</formula>
    </cfRule>
  </conditionalFormatting>
  <conditionalFormatting sqref="AD29:AF39">
    <cfRule type="expression" dxfId="28" priority="6" stopIfTrue="1">
      <formula>$AG29&gt;0.3</formula>
    </cfRule>
  </conditionalFormatting>
  <conditionalFormatting sqref="AE11:AE22">
    <cfRule type="top10" dxfId="27" priority="5" rank="3"/>
  </conditionalFormatting>
  <conditionalFormatting sqref="AF11:AF22">
    <cfRule type="top10" dxfId="26" priority="4" rank="3"/>
  </conditionalFormatting>
  <conditionalFormatting sqref="AD28:AD39">
    <cfRule type="top10" dxfId="25" priority="3" rank="3"/>
  </conditionalFormatting>
  <conditionalFormatting sqref="AE28:AE39">
    <cfRule type="top10" dxfId="24" priority="2" rank="3"/>
  </conditionalFormatting>
  <conditionalFormatting sqref="AF28:AF39">
    <cfRule type="top10" dxfId="23" priority="1" rank="3"/>
  </conditionalFormatting>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colBreaks count="2" manualBreakCount="2">
    <brk id="27" max="61"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0000000}">
          <x14:formula1>
            <xm:f>業種リスト!$A$2:$A$14</xm:f>
          </x14:formula1>
          <xm:sqref>AR6:AT7</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6">
    <tabColor theme="9" tint="0.59999389629810485"/>
  </sheetPr>
  <dimension ref="A1:AX64"/>
  <sheetViews>
    <sheetView showGridLines="0" view="pageBreakPreview" zoomScaleNormal="100" zoomScaleSheetLayoutView="100" workbookViewId="0">
      <selection activeCell="B3" sqref="B3:M15"/>
    </sheetView>
  </sheetViews>
  <sheetFormatPr defaultColWidth="10.28515625" defaultRowHeight="12"/>
  <cols>
    <col min="1" max="27" width="3.5703125" style="16" customWidth="1"/>
    <col min="28" max="28" width="1.85546875" style="16" customWidth="1"/>
    <col min="29" max="29" width="14.7109375" style="413" customWidth="1"/>
    <col min="30" max="32" width="8.85546875" style="413" customWidth="1"/>
    <col min="33" max="33" width="8.28515625" style="115" customWidth="1"/>
    <col min="34" max="34" width="7.7109375" style="115" bestFit="1" customWidth="1"/>
    <col min="35" max="35" width="5.42578125" style="115" bestFit="1" customWidth="1"/>
    <col min="36" max="37" width="7.140625" style="115" bestFit="1" customWidth="1"/>
    <col min="38" max="38" width="8.28515625" style="115" bestFit="1" customWidth="1"/>
    <col min="39" max="39" width="5.42578125" style="115" bestFit="1" customWidth="1"/>
    <col min="40" max="45" width="5.42578125" style="115" customWidth="1"/>
    <col min="46" max="46" width="1.85546875" style="16" customWidth="1"/>
    <col min="47" max="47" width="14.7109375" style="413" customWidth="1"/>
    <col min="48" max="50" width="8.85546875" style="413" customWidth="1"/>
    <col min="51" max="16384" width="10.28515625" style="16"/>
  </cols>
  <sheetData>
    <row r="1" spans="1:50" ht="21" customHeight="1" thickBot="1">
      <c r="A1" s="1290">
        <v>20</v>
      </c>
      <c r="B1" s="1290"/>
      <c r="C1" s="15" t="s">
        <v>313</v>
      </c>
      <c r="D1" s="15"/>
      <c r="E1" s="15"/>
      <c r="F1" s="15"/>
      <c r="G1" s="15"/>
      <c r="H1" s="15"/>
      <c r="I1" s="15"/>
      <c r="J1" s="15"/>
      <c r="K1" s="15"/>
      <c r="L1" s="15"/>
      <c r="M1" s="15"/>
      <c r="N1" s="15"/>
      <c r="O1" s="15"/>
      <c r="P1" s="15"/>
      <c r="Q1" s="15"/>
      <c r="R1" s="15"/>
      <c r="S1" s="15"/>
      <c r="T1" s="15"/>
      <c r="U1" s="15"/>
      <c r="V1" s="1277" t="s">
        <v>284</v>
      </c>
      <c r="W1" s="1277"/>
      <c r="X1" s="1277"/>
      <c r="Y1" s="1277"/>
      <c r="Z1" s="1277"/>
      <c r="AA1" s="1277"/>
      <c r="AC1" s="413" t="s">
        <v>382</v>
      </c>
      <c r="AU1" s="413" t="s">
        <v>382</v>
      </c>
    </row>
    <row r="3" spans="1:50" ht="12" customHeight="1">
      <c r="B3" s="1232" t="s">
        <v>929</v>
      </c>
      <c r="C3" s="1232"/>
      <c r="D3" s="1232"/>
      <c r="E3" s="1232"/>
      <c r="F3" s="1232"/>
      <c r="G3" s="1232"/>
      <c r="H3" s="1232"/>
      <c r="I3" s="1232"/>
      <c r="J3" s="1232"/>
      <c r="K3" s="1232"/>
      <c r="L3" s="1232"/>
      <c r="M3" s="1232"/>
      <c r="O3" s="17"/>
      <c r="P3" s="18"/>
      <c r="Q3" s="18"/>
      <c r="R3" s="18"/>
      <c r="S3" s="18"/>
      <c r="T3" s="18"/>
      <c r="U3" s="18"/>
      <c r="V3" s="18"/>
      <c r="W3" s="18"/>
      <c r="X3" s="18"/>
      <c r="Y3" s="18"/>
      <c r="Z3" s="18"/>
      <c r="AA3" s="19"/>
      <c r="AC3" s="413" t="s">
        <v>314</v>
      </c>
      <c r="AH3" s="115" t="s">
        <v>728</v>
      </c>
      <c r="AU3" s="413" t="s">
        <v>314</v>
      </c>
    </row>
    <row r="4" spans="1:50" ht="12.75" thickBot="1">
      <c r="B4" s="1232"/>
      <c r="C4" s="1232"/>
      <c r="D4" s="1232"/>
      <c r="E4" s="1232"/>
      <c r="F4" s="1232"/>
      <c r="G4" s="1232"/>
      <c r="H4" s="1232"/>
      <c r="I4" s="1232"/>
      <c r="J4" s="1232"/>
      <c r="K4" s="1232"/>
      <c r="L4" s="1232"/>
      <c r="M4" s="1232"/>
      <c r="O4" s="20"/>
      <c r="P4" s="21"/>
      <c r="Q4" s="21"/>
      <c r="R4" s="21"/>
      <c r="S4" s="21"/>
      <c r="T4" s="21"/>
      <c r="U4" s="21"/>
      <c r="V4" s="21"/>
      <c r="W4" s="21"/>
      <c r="X4" s="21"/>
      <c r="Y4" s="21"/>
      <c r="Z4" s="21"/>
      <c r="AA4" s="22"/>
      <c r="AH4" s="115" t="s">
        <v>814</v>
      </c>
    </row>
    <row r="5" spans="1:50" ht="12.75" customHeight="1" thickBot="1">
      <c r="B5" s="1232"/>
      <c r="C5" s="1232"/>
      <c r="D5" s="1232"/>
      <c r="E5" s="1232"/>
      <c r="F5" s="1232"/>
      <c r="G5" s="1232"/>
      <c r="H5" s="1232"/>
      <c r="I5" s="1232"/>
      <c r="J5" s="1232"/>
      <c r="K5" s="1232"/>
      <c r="L5" s="1232"/>
      <c r="M5" s="1232"/>
      <c r="O5" s="20"/>
      <c r="P5" s="21"/>
      <c r="Q5" s="21"/>
      <c r="R5" s="21"/>
      <c r="S5" s="21"/>
      <c r="T5" s="21"/>
      <c r="U5" s="21"/>
      <c r="V5" s="21"/>
      <c r="W5" s="21"/>
      <c r="X5" s="21"/>
      <c r="Y5" s="21"/>
      <c r="Z5" s="21"/>
      <c r="AA5" s="22"/>
      <c r="AC5" s="629"/>
      <c r="AD5" s="628" t="s">
        <v>281</v>
      </c>
      <c r="AE5" s="628" t="s">
        <v>280</v>
      </c>
      <c r="AF5" s="628" t="s">
        <v>279</v>
      </c>
      <c r="AG5" s="630"/>
      <c r="AH5" s="115" t="s">
        <v>729</v>
      </c>
      <c r="AJ5" s="1044" t="s">
        <v>797</v>
      </c>
      <c r="AK5" s="1044" t="s">
        <v>798</v>
      </c>
      <c r="AL5" s="1044" t="s">
        <v>799</v>
      </c>
      <c r="AU5" s="414"/>
      <c r="AV5" s="628" t="s">
        <v>279</v>
      </c>
      <c r="AW5" s="628" t="s">
        <v>280</v>
      </c>
      <c r="AX5" s="628" t="s">
        <v>281</v>
      </c>
    </row>
    <row r="6" spans="1:50" ht="12.75" thickBot="1">
      <c r="B6" s="1232"/>
      <c r="C6" s="1232"/>
      <c r="D6" s="1232"/>
      <c r="E6" s="1232"/>
      <c r="F6" s="1232"/>
      <c r="G6" s="1232"/>
      <c r="H6" s="1232"/>
      <c r="I6" s="1232"/>
      <c r="J6" s="1232"/>
      <c r="K6" s="1232"/>
      <c r="L6" s="1232"/>
      <c r="M6" s="1232"/>
      <c r="O6" s="20"/>
      <c r="P6" s="21"/>
      <c r="Q6" s="21"/>
      <c r="R6" s="21"/>
      <c r="S6" s="21"/>
      <c r="T6" s="21"/>
      <c r="U6" s="21"/>
      <c r="V6" s="21"/>
      <c r="W6" s="21"/>
      <c r="X6" s="21"/>
      <c r="Y6" s="21"/>
      <c r="Z6" s="21"/>
      <c r="AA6" s="22"/>
      <c r="AC6" s="628" t="s">
        <v>160</v>
      </c>
      <c r="AD6" s="827">
        <f>AX6</f>
        <v>181986.80376388659</v>
      </c>
      <c r="AE6" s="827">
        <f>AW6</f>
        <v>197931.43911373048</v>
      </c>
      <c r="AF6" s="872">
        <f>AV6</f>
        <v>210308.41239608545</v>
      </c>
      <c r="AG6" s="630"/>
      <c r="AH6" s="115" t="s">
        <v>844</v>
      </c>
      <c r="AJ6" s="1044" t="s">
        <v>742</v>
      </c>
      <c r="AK6" s="1044"/>
      <c r="AL6" s="1044"/>
      <c r="AM6" s="115" t="s">
        <v>815</v>
      </c>
      <c r="AU6" s="453" t="s">
        <v>160</v>
      </c>
      <c r="AV6" s="456">
        <f>+集計･資料!FO63</f>
        <v>210308.41239608545</v>
      </c>
      <c r="AW6" s="455">
        <f>+集計･資料!FN63</f>
        <v>197931.43911373048</v>
      </c>
      <c r="AX6" s="454">
        <f>+集計･資料!FM63</f>
        <v>181986.80376388659</v>
      </c>
    </row>
    <row r="7" spans="1:50">
      <c r="B7" s="1232"/>
      <c r="C7" s="1232"/>
      <c r="D7" s="1232"/>
      <c r="E7" s="1232"/>
      <c r="F7" s="1232"/>
      <c r="G7" s="1232"/>
      <c r="H7" s="1232"/>
      <c r="I7" s="1232"/>
      <c r="J7" s="1232"/>
      <c r="K7" s="1232"/>
      <c r="L7" s="1232"/>
      <c r="M7" s="1232"/>
      <c r="O7" s="20"/>
      <c r="P7" s="21"/>
      <c r="Q7" s="21"/>
      <c r="R7" s="21"/>
      <c r="S7" s="21"/>
      <c r="T7" s="21"/>
      <c r="U7" s="21"/>
      <c r="V7" s="21"/>
      <c r="W7" s="21"/>
      <c r="X7" s="21"/>
      <c r="Y7" s="21"/>
      <c r="Z7" s="21"/>
      <c r="AA7" s="22"/>
      <c r="AG7" s="237"/>
      <c r="AH7" s="115" t="str">
        <f>CONCATENATE(AH6,AJ6,AK6,AL6,AM6)</f>
        <v>業種別において初任給が最も高いものは大・院卒の「金融･保険業」であった。</v>
      </c>
    </row>
    <row r="8" spans="1:50">
      <c r="B8" s="1232"/>
      <c r="C8" s="1232"/>
      <c r="D8" s="1232"/>
      <c r="E8" s="1232"/>
      <c r="F8" s="1232"/>
      <c r="G8" s="1232"/>
      <c r="H8" s="1232"/>
      <c r="I8" s="1232"/>
      <c r="J8" s="1232"/>
      <c r="K8" s="1232"/>
      <c r="L8" s="1232"/>
      <c r="M8" s="1232"/>
      <c r="O8" s="20"/>
      <c r="P8" s="21"/>
      <c r="Q8" s="21"/>
      <c r="R8" s="21"/>
      <c r="S8" s="21"/>
      <c r="T8" s="21"/>
      <c r="U8" s="21"/>
      <c r="V8" s="21"/>
      <c r="W8" s="21"/>
      <c r="X8" s="21"/>
      <c r="Y8" s="21"/>
      <c r="Z8" s="21"/>
      <c r="AA8" s="22"/>
      <c r="AC8" s="413" t="s">
        <v>315</v>
      </c>
      <c r="AH8" s="115" t="s">
        <v>730</v>
      </c>
      <c r="AU8" s="413" t="s">
        <v>315</v>
      </c>
    </row>
    <row r="9" spans="1:50" ht="12.75" thickBot="1">
      <c r="B9" s="1232"/>
      <c r="C9" s="1232"/>
      <c r="D9" s="1232"/>
      <c r="E9" s="1232"/>
      <c r="F9" s="1232"/>
      <c r="G9" s="1232"/>
      <c r="H9" s="1232"/>
      <c r="I9" s="1232"/>
      <c r="J9" s="1232"/>
      <c r="K9" s="1232"/>
      <c r="L9" s="1232"/>
      <c r="M9" s="1232"/>
      <c r="O9" s="20"/>
      <c r="P9" s="21"/>
      <c r="Q9" s="21"/>
      <c r="R9" s="21"/>
      <c r="S9" s="21"/>
      <c r="T9" s="21"/>
      <c r="U9" s="21"/>
      <c r="V9" s="21"/>
      <c r="W9" s="21"/>
      <c r="X9" s="21"/>
      <c r="Y9" s="21"/>
      <c r="Z9" s="21"/>
      <c r="AA9" s="22"/>
      <c r="AH9" s="115" t="s">
        <v>845</v>
      </c>
    </row>
    <row r="10" spans="1:50" ht="12.75" thickBot="1">
      <c r="B10" s="1232"/>
      <c r="C10" s="1232"/>
      <c r="D10" s="1232"/>
      <c r="E10" s="1232"/>
      <c r="F10" s="1232"/>
      <c r="G10" s="1232"/>
      <c r="H10" s="1232"/>
      <c r="I10" s="1232"/>
      <c r="J10" s="1232"/>
      <c r="K10" s="1232"/>
      <c r="L10" s="1232"/>
      <c r="M10" s="1232"/>
      <c r="O10" s="20"/>
      <c r="P10" s="21"/>
      <c r="Q10" s="21"/>
      <c r="R10" s="21"/>
      <c r="S10" s="21"/>
      <c r="T10" s="21"/>
      <c r="U10" s="21"/>
      <c r="V10" s="21"/>
      <c r="W10" s="21"/>
      <c r="X10" s="21"/>
      <c r="Y10" s="21"/>
      <c r="Z10" s="21"/>
      <c r="AA10" s="22"/>
      <c r="AC10" s="610" t="s">
        <v>645</v>
      </c>
      <c r="AD10" s="628" t="s">
        <v>281</v>
      </c>
      <c r="AE10" s="628" t="s">
        <v>280</v>
      </c>
      <c r="AF10" s="628" t="s">
        <v>279</v>
      </c>
      <c r="AU10" s="116" t="s">
        <v>645</v>
      </c>
      <c r="AV10" s="628" t="s">
        <v>279</v>
      </c>
      <c r="AW10" s="628" t="s">
        <v>280</v>
      </c>
      <c r="AX10" s="628" t="s">
        <v>281</v>
      </c>
    </row>
    <row r="11" spans="1:50">
      <c r="B11" s="1232"/>
      <c r="C11" s="1232"/>
      <c r="D11" s="1232"/>
      <c r="E11" s="1232"/>
      <c r="F11" s="1232"/>
      <c r="G11" s="1232"/>
      <c r="H11" s="1232"/>
      <c r="I11" s="1232"/>
      <c r="J11" s="1232"/>
      <c r="K11" s="1232"/>
      <c r="L11" s="1232"/>
      <c r="M11" s="1232"/>
      <c r="O11" s="20"/>
      <c r="P11" s="21"/>
      <c r="Q11" s="21"/>
      <c r="R11" s="21"/>
      <c r="S11" s="21"/>
      <c r="T11" s="21"/>
      <c r="U11" s="21"/>
      <c r="V11" s="21"/>
      <c r="W11" s="21"/>
      <c r="X11" s="21"/>
      <c r="Y11" s="21"/>
      <c r="Z11" s="21"/>
      <c r="AA11" s="22"/>
      <c r="AC11" s="784" t="s">
        <v>634</v>
      </c>
      <c r="AD11" s="872">
        <f>AX23</f>
        <v>187884.01315789475</v>
      </c>
      <c r="AE11" s="1024">
        <f>AW23</f>
        <v>203391.01587301592</v>
      </c>
      <c r="AF11" s="872">
        <f>AV23</f>
        <v>211121.125</v>
      </c>
      <c r="AG11" s="630"/>
      <c r="AH11" s="1039" t="s">
        <v>768</v>
      </c>
      <c r="AI11" s="1047"/>
      <c r="AJ11" s="1047"/>
      <c r="AK11" s="1047"/>
      <c r="AL11" s="1047"/>
      <c r="AM11" s="1047"/>
      <c r="AN11" s="1047"/>
      <c r="AO11" s="1047"/>
      <c r="AP11" s="1047"/>
      <c r="AQ11" s="1047"/>
      <c r="AR11" s="1047"/>
      <c r="AS11" s="1047"/>
      <c r="AU11" s="216" t="s">
        <v>151</v>
      </c>
      <c r="AV11" s="830" t="e">
        <f>+集計･資料!FO37</f>
        <v>#DIV/0!</v>
      </c>
      <c r="AW11" s="458" t="e">
        <f>+集計･資料!FN37</f>
        <v>#DIV/0!</v>
      </c>
      <c r="AX11" s="829" t="e">
        <f>+集計･資料!FM37</f>
        <v>#DIV/0!</v>
      </c>
    </row>
    <row r="12" spans="1:50">
      <c r="B12" s="1232"/>
      <c r="C12" s="1232"/>
      <c r="D12" s="1232"/>
      <c r="E12" s="1232"/>
      <c r="F12" s="1232"/>
      <c r="G12" s="1232"/>
      <c r="H12" s="1232"/>
      <c r="I12" s="1232"/>
      <c r="J12" s="1232"/>
      <c r="K12" s="1232"/>
      <c r="L12" s="1232"/>
      <c r="M12" s="1232"/>
      <c r="O12" s="20"/>
      <c r="P12" s="21"/>
      <c r="Q12" s="21"/>
      <c r="R12" s="21"/>
      <c r="S12" s="21"/>
      <c r="T12" s="21"/>
      <c r="U12" s="21"/>
      <c r="V12" s="21"/>
      <c r="W12" s="21"/>
      <c r="X12" s="21"/>
      <c r="Y12" s="21"/>
      <c r="Z12" s="21"/>
      <c r="AA12" s="22"/>
      <c r="AC12" s="784" t="s">
        <v>633</v>
      </c>
      <c r="AD12" s="872">
        <f>AX22</f>
        <v>174259.63750000001</v>
      </c>
      <c r="AE12" s="872">
        <f>AW22</f>
        <v>179450.62111801241</v>
      </c>
      <c r="AF12" s="872">
        <f>AV22</f>
        <v>210334.12190476191</v>
      </c>
      <c r="AG12" s="630"/>
      <c r="AH12" s="1232" t="str">
        <f>CONCATENATE("　",AH4,CHAR(10),"　",AH7,AH9)</f>
        <v>　新規学卒者の初任給は、右グラフのとおりとなった。
　業種別において初任給が最も高いものは大・院卒の「金融･保険業」であった。規模別で見ると、全ての規模において、大・院卒が高い結果となった。</v>
      </c>
      <c r="AI12" s="1232"/>
      <c r="AJ12" s="1232"/>
      <c r="AK12" s="1232"/>
      <c r="AL12" s="1232"/>
      <c r="AM12" s="1232"/>
      <c r="AN12" s="1232"/>
      <c r="AO12" s="1232"/>
      <c r="AP12" s="1232"/>
      <c r="AQ12" s="1232"/>
      <c r="AR12" s="1232"/>
      <c r="AS12" s="1232"/>
      <c r="AU12" s="67" t="s">
        <v>630</v>
      </c>
      <c r="AV12" s="830">
        <f>+集計･資料!FO39</f>
        <v>211784.77600554781</v>
      </c>
      <c r="AW12" s="461">
        <f>+集計･資料!FN39</f>
        <v>193710.02200000003</v>
      </c>
      <c r="AX12" s="460">
        <f>+集計･資料!FM39</f>
        <v>196000</v>
      </c>
    </row>
    <row r="13" spans="1:50">
      <c r="B13" s="1232"/>
      <c r="C13" s="1232"/>
      <c r="D13" s="1232"/>
      <c r="E13" s="1232"/>
      <c r="F13" s="1232"/>
      <c r="G13" s="1232"/>
      <c r="H13" s="1232"/>
      <c r="I13" s="1232"/>
      <c r="J13" s="1232"/>
      <c r="K13" s="1232"/>
      <c r="L13" s="1232"/>
      <c r="M13" s="1232"/>
      <c r="O13" s="20"/>
      <c r="P13" s="21"/>
      <c r="Q13" s="21"/>
      <c r="R13" s="21"/>
      <c r="S13" s="21"/>
      <c r="T13" s="21"/>
      <c r="U13" s="21"/>
      <c r="V13" s="21"/>
      <c r="W13" s="21"/>
      <c r="X13" s="21"/>
      <c r="Y13" s="21"/>
      <c r="Z13" s="21"/>
      <c r="AA13" s="22"/>
      <c r="AC13" s="784" t="s">
        <v>623</v>
      </c>
      <c r="AD13" s="872" t="e">
        <f>AX21</f>
        <v>#DIV/0!</v>
      </c>
      <c r="AE13" s="872">
        <f>AW21</f>
        <v>193000</v>
      </c>
      <c r="AF13" s="872">
        <f>AV21</f>
        <v>213513.33333333337</v>
      </c>
      <c r="AG13" s="237"/>
      <c r="AH13" s="1232"/>
      <c r="AI13" s="1232"/>
      <c r="AJ13" s="1232"/>
      <c r="AK13" s="1232"/>
      <c r="AL13" s="1232"/>
      <c r="AM13" s="1232"/>
      <c r="AN13" s="1232"/>
      <c r="AO13" s="1232"/>
      <c r="AP13" s="1232"/>
      <c r="AQ13" s="1232"/>
      <c r="AR13" s="1232"/>
      <c r="AS13" s="1232"/>
      <c r="AU13" s="67" t="s">
        <v>631</v>
      </c>
      <c r="AV13" s="462">
        <f>+集計･資料!FO41</f>
        <v>211363.54755175312</v>
      </c>
      <c r="AW13" s="461">
        <f>+集計･資料!FN41</f>
        <v>196647.91666666669</v>
      </c>
      <c r="AX13" s="460">
        <f>+集計･資料!FM41</f>
        <v>181934.38541666666</v>
      </c>
    </row>
    <row r="14" spans="1:50">
      <c r="B14" s="1232"/>
      <c r="C14" s="1232"/>
      <c r="D14" s="1232"/>
      <c r="E14" s="1232"/>
      <c r="F14" s="1232"/>
      <c r="G14" s="1232"/>
      <c r="H14" s="1232"/>
      <c r="I14" s="1232"/>
      <c r="J14" s="1232"/>
      <c r="K14" s="1232"/>
      <c r="L14" s="1232"/>
      <c r="M14" s="1232"/>
      <c r="O14" s="20"/>
      <c r="P14" s="21"/>
      <c r="Q14" s="21"/>
      <c r="R14" s="21"/>
      <c r="S14" s="21"/>
      <c r="T14" s="21"/>
      <c r="U14" s="21"/>
      <c r="V14" s="21"/>
      <c r="W14" s="21"/>
      <c r="X14" s="21"/>
      <c r="Y14" s="21"/>
      <c r="Z14" s="21"/>
      <c r="AA14" s="22"/>
      <c r="AC14" s="784" t="s">
        <v>624</v>
      </c>
      <c r="AD14" s="872">
        <f>AX20</f>
        <v>174125</v>
      </c>
      <c r="AE14" s="872">
        <f>AW20</f>
        <v>176500</v>
      </c>
      <c r="AF14" s="872">
        <f>AV20</f>
        <v>187175</v>
      </c>
      <c r="AG14" s="237"/>
      <c r="AH14" s="1232"/>
      <c r="AI14" s="1232"/>
      <c r="AJ14" s="1232"/>
      <c r="AK14" s="1232"/>
      <c r="AL14" s="1232"/>
      <c r="AM14" s="1232"/>
      <c r="AN14" s="1232"/>
      <c r="AO14" s="1232"/>
      <c r="AP14" s="1232"/>
      <c r="AQ14" s="1232"/>
      <c r="AR14" s="1232"/>
      <c r="AS14" s="1232"/>
      <c r="AU14" s="67" t="s">
        <v>629</v>
      </c>
      <c r="AV14" s="462">
        <f>+集計･資料!FO43</f>
        <v>211991.81818181821</v>
      </c>
      <c r="AW14" s="461">
        <f>+集計･資料!FN43</f>
        <v>201167.89297658866</v>
      </c>
      <c r="AX14" s="460" t="e">
        <f>+集計･資料!FM43</f>
        <v>#DIV/0!</v>
      </c>
    </row>
    <row r="15" spans="1:50">
      <c r="B15" s="1232"/>
      <c r="C15" s="1232"/>
      <c r="D15" s="1232"/>
      <c r="E15" s="1232"/>
      <c r="F15" s="1232"/>
      <c r="G15" s="1232"/>
      <c r="H15" s="1232"/>
      <c r="I15" s="1232"/>
      <c r="J15" s="1232"/>
      <c r="K15" s="1232"/>
      <c r="L15" s="1232"/>
      <c r="M15" s="1232"/>
      <c r="O15" s="20"/>
      <c r="P15" s="21"/>
      <c r="Q15" s="21"/>
      <c r="R15" s="21"/>
      <c r="S15" s="21"/>
      <c r="T15" s="21"/>
      <c r="U15" s="21"/>
      <c r="V15" s="21"/>
      <c r="W15" s="21"/>
      <c r="X15" s="21"/>
      <c r="Y15" s="21"/>
      <c r="Z15" s="21"/>
      <c r="AA15" s="22"/>
      <c r="AC15" s="784" t="s">
        <v>625</v>
      </c>
      <c r="AD15" s="872">
        <f>AX19</f>
        <v>180509.64458247065</v>
      </c>
      <c r="AE15" s="872">
        <f>AW19</f>
        <v>201219.47770386795</v>
      </c>
      <c r="AF15" s="872">
        <f>AV19</f>
        <v>212574.56701940036</v>
      </c>
      <c r="AG15" s="237"/>
      <c r="AH15" s="1232"/>
      <c r="AI15" s="1232"/>
      <c r="AJ15" s="1232"/>
      <c r="AK15" s="1232"/>
      <c r="AL15" s="1232"/>
      <c r="AM15" s="1232"/>
      <c r="AN15" s="1232"/>
      <c r="AO15" s="1232"/>
      <c r="AP15" s="1232"/>
      <c r="AQ15" s="1232"/>
      <c r="AR15" s="1232"/>
      <c r="AS15" s="1232"/>
      <c r="AU15" s="67" t="s">
        <v>628</v>
      </c>
      <c r="AV15" s="462">
        <f>+集計･資料!FO45</f>
        <v>208127.60291060293</v>
      </c>
      <c r="AW15" s="461">
        <f>+集計･資料!FN45</f>
        <v>205885.85840375588</v>
      </c>
      <c r="AX15" s="460">
        <f>+集計･資料!FM45</f>
        <v>173149</v>
      </c>
    </row>
    <row r="16" spans="1:50">
      <c r="B16" s="638"/>
      <c r="C16" s="638"/>
      <c r="D16" s="638"/>
      <c r="E16" s="638"/>
      <c r="F16" s="638"/>
      <c r="G16" s="638"/>
      <c r="H16" s="638"/>
      <c r="I16" s="638"/>
      <c r="J16" s="638"/>
      <c r="K16" s="638"/>
      <c r="L16" s="638"/>
      <c r="M16" s="638"/>
      <c r="O16" s="18"/>
      <c r="P16" s="18"/>
      <c r="Q16" s="18"/>
      <c r="R16" s="18"/>
      <c r="S16" s="18"/>
      <c r="T16" s="18"/>
      <c r="U16" s="18"/>
      <c r="V16" s="18"/>
      <c r="W16" s="18"/>
      <c r="X16" s="18"/>
      <c r="Y16" s="18"/>
      <c r="Z16" s="18"/>
      <c r="AA16" s="18"/>
      <c r="AC16" s="784" t="s">
        <v>626</v>
      </c>
      <c r="AD16" s="872">
        <f>AX18</f>
        <v>168746.66666666666</v>
      </c>
      <c r="AE16" s="872" t="e">
        <f>AW18</f>
        <v>#DIV/0!</v>
      </c>
      <c r="AF16" s="872">
        <f>AV18</f>
        <v>220812.5</v>
      </c>
      <c r="AG16" s="237"/>
      <c r="AH16" s="1232"/>
      <c r="AI16" s="1232"/>
      <c r="AJ16" s="1232"/>
      <c r="AK16" s="1232"/>
      <c r="AL16" s="1232"/>
      <c r="AM16" s="1232"/>
      <c r="AN16" s="1232"/>
      <c r="AO16" s="1232"/>
      <c r="AP16" s="1232"/>
      <c r="AQ16" s="1232"/>
      <c r="AR16" s="1232"/>
      <c r="AS16" s="1232"/>
      <c r="AU16" s="67" t="s">
        <v>627</v>
      </c>
      <c r="AV16" s="828" t="e">
        <f>+集計･資料!FO47</f>
        <v>#DIV/0!</v>
      </c>
      <c r="AW16" s="461" t="e">
        <f>+集計･資料!FN47</f>
        <v>#DIV/0!</v>
      </c>
      <c r="AX16" s="460">
        <f>+集計･資料!FM47</f>
        <v>211514</v>
      </c>
    </row>
    <row r="17" spans="1:50">
      <c r="A17" s="17"/>
      <c r="B17" s="642"/>
      <c r="C17" s="642"/>
      <c r="D17" s="642"/>
      <c r="E17" s="642"/>
      <c r="F17" s="642"/>
      <c r="G17" s="642"/>
      <c r="H17" s="642"/>
      <c r="I17" s="642"/>
      <c r="J17" s="642"/>
      <c r="K17" s="642"/>
      <c r="L17" s="642"/>
      <c r="M17" s="642"/>
      <c r="N17" s="18"/>
      <c r="O17" s="18"/>
      <c r="P17" s="18"/>
      <c r="Q17" s="18"/>
      <c r="R17" s="18"/>
      <c r="S17" s="18"/>
      <c r="T17" s="18"/>
      <c r="U17" s="18"/>
      <c r="V17" s="18"/>
      <c r="W17" s="18"/>
      <c r="X17" s="18"/>
      <c r="Y17" s="18"/>
      <c r="Z17" s="18"/>
      <c r="AA17" s="19"/>
      <c r="AC17" s="784" t="s">
        <v>632</v>
      </c>
      <c r="AD17" s="872" t="e">
        <f>AX17</f>
        <v>#DIV/0!</v>
      </c>
      <c r="AE17" s="872" t="e">
        <f>AW17</f>
        <v>#DIV/0!</v>
      </c>
      <c r="AF17" s="872" t="e">
        <f>AV17</f>
        <v>#DIV/0!</v>
      </c>
      <c r="AG17" s="237"/>
      <c r="AH17" s="1232"/>
      <c r="AI17" s="1232"/>
      <c r="AJ17" s="1232"/>
      <c r="AK17" s="1232"/>
      <c r="AL17" s="1232"/>
      <c r="AM17" s="1232"/>
      <c r="AN17" s="1232"/>
      <c r="AO17" s="1232"/>
      <c r="AP17" s="1232"/>
      <c r="AQ17" s="1232"/>
      <c r="AR17" s="1232"/>
      <c r="AS17" s="1232"/>
      <c r="AU17" s="67" t="s">
        <v>632</v>
      </c>
      <c r="AV17" s="462" t="e">
        <f>+集計･資料!FO49</f>
        <v>#DIV/0!</v>
      </c>
      <c r="AW17" s="461" t="e">
        <f>+集計･資料!FN49</f>
        <v>#DIV/0!</v>
      </c>
      <c r="AX17" s="460" t="e">
        <f>+集計･資料!FM49</f>
        <v>#DIV/0!</v>
      </c>
    </row>
    <row r="18" spans="1:50">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2"/>
      <c r="AC18" s="784" t="s">
        <v>627</v>
      </c>
      <c r="AD18" s="872">
        <f>AX16</f>
        <v>211514</v>
      </c>
      <c r="AE18" s="872" t="e">
        <f>AW16</f>
        <v>#DIV/0!</v>
      </c>
      <c r="AF18" s="872" t="e">
        <f>AV16</f>
        <v>#DIV/0!</v>
      </c>
      <c r="AG18" s="237"/>
      <c r="AH18" s="1232"/>
      <c r="AI18" s="1232"/>
      <c r="AJ18" s="1232"/>
      <c r="AK18" s="1232"/>
      <c r="AL18" s="1232"/>
      <c r="AM18" s="1232"/>
      <c r="AN18" s="1232"/>
      <c r="AO18" s="1232"/>
      <c r="AP18" s="1232"/>
      <c r="AQ18" s="1232"/>
      <c r="AR18" s="1232"/>
      <c r="AS18" s="1232"/>
      <c r="AU18" s="67" t="s">
        <v>626</v>
      </c>
      <c r="AV18" s="462">
        <f>+集計･資料!FO51</f>
        <v>220812.5</v>
      </c>
      <c r="AW18" s="461" t="e">
        <f>+集計･資料!FN51</f>
        <v>#DIV/0!</v>
      </c>
      <c r="AX18" s="460">
        <f>+集計･資料!FM51</f>
        <v>168746.66666666666</v>
      </c>
    </row>
    <row r="19" spans="1:50">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2"/>
      <c r="AC19" s="784" t="s">
        <v>628</v>
      </c>
      <c r="AD19" s="872">
        <f>AX15</f>
        <v>173149</v>
      </c>
      <c r="AE19" s="872">
        <f>AW15</f>
        <v>205885.85840375588</v>
      </c>
      <c r="AF19" s="872">
        <f>AV15</f>
        <v>208127.60291060293</v>
      </c>
      <c r="AG19" s="237"/>
      <c r="AH19" s="1232"/>
      <c r="AI19" s="1232"/>
      <c r="AJ19" s="1232"/>
      <c r="AK19" s="1232"/>
      <c r="AL19" s="1232"/>
      <c r="AM19" s="1232"/>
      <c r="AN19" s="1232"/>
      <c r="AO19" s="1232"/>
      <c r="AP19" s="1232"/>
      <c r="AQ19" s="1232"/>
      <c r="AR19" s="1232"/>
      <c r="AS19" s="1232"/>
      <c r="AU19" s="67" t="s">
        <v>625</v>
      </c>
      <c r="AV19" s="462">
        <f>+集計･資料!FO53</f>
        <v>212574.56701940036</v>
      </c>
      <c r="AW19" s="461">
        <f>+集計･資料!FN53</f>
        <v>201219.47770386795</v>
      </c>
      <c r="AX19" s="460">
        <f>+集計･資料!FM53</f>
        <v>180509.64458247065</v>
      </c>
    </row>
    <row r="20" spans="1:50">
      <c r="A20" s="20"/>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2"/>
      <c r="AC20" s="784" t="s">
        <v>629</v>
      </c>
      <c r="AD20" s="872" t="e">
        <f>AX14</f>
        <v>#DIV/0!</v>
      </c>
      <c r="AE20" s="872">
        <f>AW14</f>
        <v>201167.89297658866</v>
      </c>
      <c r="AF20" s="872">
        <f>AV14</f>
        <v>211991.81818181821</v>
      </c>
      <c r="AG20" s="237"/>
      <c r="AH20" s="1232"/>
      <c r="AI20" s="1232"/>
      <c r="AJ20" s="1232"/>
      <c r="AK20" s="1232"/>
      <c r="AL20" s="1232"/>
      <c r="AM20" s="1232"/>
      <c r="AN20" s="1232"/>
      <c r="AO20" s="1232"/>
      <c r="AP20" s="1232"/>
      <c r="AQ20" s="1232"/>
      <c r="AR20" s="1232"/>
      <c r="AS20" s="1232"/>
      <c r="AU20" s="67" t="s">
        <v>624</v>
      </c>
      <c r="AV20" s="462">
        <f>+集計･資料!FO55</f>
        <v>187175</v>
      </c>
      <c r="AW20" s="461">
        <f>+集計･資料!FN55</f>
        <v>176500</v>
      </c>
      <c r="AX20" s="460">
        <f>+集計･資料!FM55</f>
        <v>174125</v>
      </c>
    </row>
    <row r="21" spans="1:50">
      <c r="A21" s="20"/>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2"/>
      <c r="AC21" s="784" t="s">
        <v>631</v>
      </c>
      <c r="AD21" s="872">
        <f>AX13</f>
        <v>181934.38541666666</v>
      </c>
      <c r="AE21" s="872">
        <f>AW13</f>
        <v>196647.91666666669</v>
      </c>
      <c r="AF21" s="872">
        <f>AV13</f>
        <v>211363.54755175312</v>
      </c>
      <c r="AG21" s="237"/>
      <c r="AH21" s="1232"/>
      <c r="AI21" s="1232"/>
      <c r="AJ21" s="1232"/>
      <c r="AK21" s="1232"/>
      <c r="AL21" s="1232"/>
      <c r="AM21" s="1232"/>
      <c r="AN21" s="1232"/>
      <c r="AO21" s="1232"/>
      <c r="AP21" s="1232"/>
      <c r="AQ21" s="1232"/>
      <c r="AR21" s="1232"/>
      <c r="AS21" s="1232"/>
      <c r="AU21" s="67" t="s">
        <v>623</v>
      </c>
      <c r="AV21" s="462">
        <f>+集計･資料!FO57</f>
        <v>213513.33333333337</v>
      </c>
      <c r="AW21" s="461">
        <f>+集計･資料!FN57</f>
        <v>193000</v>
      </c>
      <c r="AX21" s="460" t="e">
        <f>+集計･資料!FM57</f>
        <v>#DIV/0!</v>
      </c>
    </row>
    <row r="22" spans="1:50">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2"/>
      <c r="AC22" s="784" t="s">
        <v>630</v>
      </c>
      <c r="AD22" s="872">
        <f>AX12</f>
        <v>196000</v>
      </c>
      <c r="AE22" s="872">
        <f>AW12</f>
        <v>193710.02200000003</v>
      </c>
      <c r="AF22" s="872">
        <f>AV12</f>
        <v>211784.77600554781</v>
      </c>
      <c r="AG22" s="237"/>
      <c r="AH22" s="1232"/>
      <c r="AI22" s="1232"/>
      <c r="AJ22" s="1232"/>
      <c r="AK22" s="1232"/>
      <c r="AL22" s="1232"/>
      <c r="AM22" s="1232"/>
      <c r="AN22" s="1232"/>
      <c r="AO22" s="1232"/>
      <c r="AP22" s="1232"/>
      <c r="AQ22" s="1232"/>
      <c r="AR22" s="1232"/>
      <c r="AS22" s="1232"/>
      <c r="AU22" s="67" t="s">
        <v>633</v>
      </c>
      <c r="AV22" s="462">
        <f>+集計･資料!FO59</f>
        <v>210334.12190476191</v>
      </c>
      <c r="AW22" s="461">
        <f>+集計･資料!FN59</f>
        <v>179450.62111801241</v>
      </c>
      <c r="AX22" s="460">
        <f>+集計･資料!FM59</f>
        <v>174259.63750000001</v>
      </c>
    </row>
    <row r="23" spans="1:50" ht="12.75" thickBo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2"/>
      <c r="AC23" s="611" t="s">
        <v>151</v>
      </c>
      <c r="AD23" s="827" t="e">
        <f>AX11</f>
        <v>#DIV/0!</v>
      </c>
      <c r="AE23" s="827" t="e">
        <f>AW11</f>
        <v>#DIV/0!</v>
      </c>
      <c r="AF23" s="827" t="e">
        <f>AV11</f>
        <v>#DIV/0!</v>
      </c>
      <c r="AG23" s="237"/>
      <c r="AH23" s="1232"/>
      <c r="AI23" s="1232"/>
      <c r="AJ23" s="1232"/>
      <c r="AK23" s="1232"/>
      <c r="AL23" s="1232"/>
      <c r="AM23" s="1232"/>
      <c r="AN23" s="1232"/>
      <c r="AO23" s="1232"/>
      <c r="AP23" s="1232"/>
      <c r="AQ23" s="1232"/>
      <c r="AR23" s="1232"/>
      <c r="AS23" s="1232"/>
      <c r="AU23" s="75" t="s">
        <v>634</v>
      </c>
      <c r="AV23" s="465">
        <f>+集計･資料!FO61</f>
        <v>211121.125</v>
      </c>
      <c r="AW23" s="464">
        <f>+集計･資料!FN61</f>
        <v>203391.01587301592</v>
      </c>
      <c r="AX23" s="463">
        <f>+集計･資料!FM61</f>
        <v>187884.01315789475</v>
      </c>
    </row>
    <row r="24" spans="1:50">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2"/>
      <c r="AG24" s="237"/>
      <c r="AH24" s="1232"/>
      <c r="AI24" s="1232"/>
      <c r="AJ24" s="1232"/>
      <c r="AK24" s="1232"/>
      <c r="AL24" s="1232"/>
      <c r="AM24" s="1232"/>
      <c r="AN24" s="1232"/>
      <c r="AO24" s="1232"/>
      <c r="AP24" s="1232"/>
      <c r="AQ24" s="1232"/>
      <c r="AR24" s="1232"/>
      <c r="AS24" s="1232"/>
    </row>
    <row r="25" spans="1:50">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2"/>
      <c r="AC25" s="413" t="s">
        <v>316</v>
      </c>
      <c r="AG25" s="237"/>
      <c r="AU25" s="413" t="s">
        <v>316</v>
      </c>
    </row>
    <row r="26" spans="1:50" ht="12.75" thickBo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2"/>
      <c r="AG26" s="237"/>
    </row>
    <row r="27" spans="1:50" ht="12.75" thickBo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2"/>
      <c r="AC27" s="628" t="s">
        <v>646</v>
      </c>
      <c r="AD27" s="628" t="s">
        <v>281</v>
      </c>
      <c r="AE27" s="628" t="s">
        <v>280</v>
      </c>
      <c r="AF27" s="628" t="s">
        <v>279</v>
      </c>
      <c r="AU27" s="424" t="s">
        <v>646</v>
      </c>
      <c r="AV27" s="628" t="s">
        <v>279</v>
      </c>
      <c r="AW27" s="628" t="s">
        <v>280</v>
      </c>
      <c r="AX27" s="628" t="s">
        <v>281</v>
      </c>
    </row>
    <row r="28" spans="1:50">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2"/>
      <c r="AC28" s="613" t="s">
        <v>436</v>
      </c>
      <c r="AD28" s="827">
        <f>AX33</f>
        <v>210000</v>
      </c>
      <c r="AE28" s="827">
        <f>AW33</f>
        <v>185000</v>
      </c>
      <c r="AF28" s="872">
        <f>AV33</f>
        <v>215000</v>
      </c>
      <c r="AU28" s="290" t="s">
        <v>139</v>
      </c>
      <c r="AV28" s="459">
        <f>+集計･資料!FO88</f>
        <v>209951.19483747068</v>
      </c>
      <c r="AW28" s="458">
        <f>+集計･資料!FN88</f>
        <v>195574.61408233937</v>
      </c>
      <c r="AX28" s="457">
        <f>+集計･資料!FM88</f>
        <v>178080.26890681006</v>
      </c>
    </row>
    <row r="29" spans="1:50">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2"/>
      <c r="AC29" s="613" t="s">
        <v>437</v>
      </c>
      <c r="AD29" s="827">
        <f>AX32</f>
        <v>178750</v>
      </c>
      <c r="AE29" s="827">
        <f>AW32</f>
        <v>202102.02020202021</v>
      </c>
      <c r="AF29" s="997">
        <f>AV32</f>
        <v>224666.66666666666</v>
      </c>
      <c r="AU29" s="255" t="s">
        <v>554</v>
      </c>
      <c r="AV29" s="462">
        <f>+集計･資料!FO90</f>
        <v>208184.60526315789</v>
      </c>
      <c r="AW29" s="461">
        <f>+集計･資料!FN90</f>
        <v>198641.92857142858</v>
      </c>
      <c r="AX29" s="460">
        <f>+集計･資料!FM90</f>
        <v>175052.23214285716</v>
      </c>
    </row>
    <row r="30" spans="1:50">
      <c r="A30" s="20"/>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2"/>
      <c r="AC30" s="613" t="s">
        <v>438</v>
      </c>
      <c r="AD30" s="827">
        <f>AX31</f>
        <v>189903.16558441558</v>
      </c>
      <c r="AE30" s="827">
        <f>AW31</f>
        <v>202070.17593528816</v>
      </c>
      <c r="AF30" s="997">
        <f>AV31</f>
        <v>210096.63025210085</v>
      </c>
      <c r="AG30" s="630"/>
      <c r="AU30" s="255" t="s">
        <v>555</v>
      </c>
      <c r="AV30" s="462">
        <f>+集計･資料!FO92</f>
        <v>211509.75</v>
      </c>
      <c r="AW30" s="461">
        <f>+集計･資料!FN92</f>
        <v>192685.87555555554</v>
      </c>
      <c r="AX30" s="460">
        <f>+集計･資料!FM92</f>
        <v>180965.1157894737</v>
      </c>
    </row>
    <row r="31" spans="1:50">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2"/>
      <c r="AC31" s="613" t="s">
        <v>439</v>
      </c>
      <c r="AD31" s="827">
        <f>AX30</f>
        <v>180965.1157894737</v>
      </c>
      <c r="AE31" s="827">
        <f>AW30</f>
        <v>192685.87555555554</v>
      </c>
      <c r="AF31" s="997">
        <f>AV30</f>
        <v>211509.75</v>
      </c>
      <c r="AG31" s="630"/>
      <c r="AU31" s="255" t="s">
        <v>556</v>
      </c>
      <c r="AV31" s="462">
        <f>+集計･資料!FO94</f>
        <v>210096.63025210085</v>
      </c>
      <c r="AW31" s="461">
        <f>+集計･資料!FN94</f>
        <v>202070.17593528816</v>
      </c>
      <c r="AX31" s="460">
        <f>+集計･資料!FM94</f>
        <v>189903.16558441558</v>
      </c>
    </row>
    <row r="32" spans="1:50">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2"/>
      <c r="AC32" s="613" t="s">
        <v>440</v>
      </c>
      <c r="AD32" s="827">
        <f>AX29</f>
        <v>175052.23214285716</v>
      </c>
      <c r="AE32" s="1086">
        <f>AW29</f>
        <v>198641.92857142858</v>
      </c>
      <c r="AF32" s="997">
        <f>AV29</f>
        <v>208184.60526315789</v>
      </c>
      <c r="AG32" s="237"/>
      <c r="AU32" s="255" t="s">
        <v>557</v>
      </c>
      <c r="AV32" s="462">
        <f>+集計･資料!FO96</f>
        <v>224666.66666666666</v>
      </c>
      <c r="AW32" s="461">
        <f>+集計･資料!FN96</f>
        <v>202102.02020202021</v>
      </c>
      <c r="AX32" s="460">
        <f>+集計･資料!FM96</f>
        <v>178750</v>
      </c>
    </row>
    <row r="33" spans="1:50" ht="12.75" thickBot="1">
      <c r="A33" s="20"/>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2"/>
      <c r="AC33" s="613" t="s">
        <v>441</v>
      </c>
      <c r="AD33" s="827">
        <f>AX28</f>
        <v>178080.26890681006</v>
      </c>
      <c r="AE33" s="827">
        <f>AW28</f>
        <v>195574.61408233937</v>
      </c>
      <c r="AF33" s="997">
        <f>AV28</f>
        <v>209951.19483747068</v>
      </c>
      <c r="AG33" s="237"/>
      <c r="AU33" s="256" t="s">
        <v>558</v>
      </c>
      <c r="AV33" s="465">
        <f>+集計･資料!FO98</f>
        <v>215000</v>
      </c>
      <c r="AW33" s="464">
        <f>+集計･資料!FN98</f>
        <v>185000</v>
      </c>
      <c r="AX33" s="463">
        <f>+集計･資料!FM98</f>
        <v>210000</v>
      </c>
    </row>
    <row r="34" spans="1:50">
      <c r="A34" s="20"/>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2"/>
      <c r="AG34" s="237"/>
    </row>
    <row r="35" spans="1:50">
      <c r="A35" s="20"/>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2"/>
      <c r="AD35" s="466"/>
      <c r="AE35" s="466"/>
      <c r="AF35" s="466"/>
      <c r="AG35" s="237"/>
      <c r="AV35" s="466"/>
      <c r="AW35" s="466"/>
      <c r="AX35" s="466"/>
    </row>
    <row r="36" spans="1:50">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2"/>
      <c r="AD36" s="419"/>
      <c r="AE36" s="419"/>
      <c r="AF36" s="419"/>
      <c r="AG36" s="237"/>
      <c r="AH36" s="33"/>
      <c r="AV36" s="419"/>
      <c r="AW36" s="419"/>
      <c r="AX36" s="419"/>
    </row>
    <row r="37" spans="1:50">
      <c r="A37" s="20"/>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2"/>
      <c r="AD37" s="466"/>
      <c r="AE37" s="466"/>
      <c r="AF37" s="466"/>
      <c r="AG37" s="237"/>
      <c r="AH37" s="33"/>
      <c r="AV37" s="466"/>
      <c r="AW37" s="466"/>
      <c r="AX37" s="466"/>
    </row>
    <row r="38" spans="1:50">
      <c r="A38" s="20"/>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2"/>
      <c r="AD38" s="419"/>
      <c r="AE38" s="419"/>
      <c r="AF38" s="419"/>
      <c r="AG38" s="237"/>
      <c r="AH38" s="33"/>
      <c r="AV38" s="419"/>
      <c r="AW38" s="419"/>
      <c r="AX38" s="419"/>
    </row>
    <row r="39" spans="1:50">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2"/>
      <c r="AD39" s="466"/>
      <c r="AE39" s="466"/>
      <c r="AF39" s="466"/>
      <c r="AH39" s="33"/>
      <c r="AV39" s="466"/>
      <c r="AW39" s="466"/>
      <c r="AX39" s="466"/>
    </row>
    <row r="40" spans="1:50">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2"/>
      <c r="AD40" s="466"/>
      <c r="AE40" s="466"/>
      <c r="AF40" s="466"/>
      <c r="AH40" s="33"/>
      <c r="AV40" s="466"/>
      <c r="AW40" s="466"/>
      <c r="AX40" s="466"/>
    </row>
    <row r="41" spans="1:50">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2"/>
      <c r="AD41" s="466"/>
      <c r="AE41" s="466"/>
      <c r="AF41" s="466"/>
      <c r="AH41" s="33"/>
      <c r="AV41" s="466"/>
      <c r="AW41" s="466"/>
      <c r="AX41" s="466"/>
    </row>
    <row r="42" spans="1:50">
      <c r="A42" s="20"/>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2"/>
      <c r="AD42" s="466"/>
      <c r="AE42" s="466"/>
      <c r="AF42" s="466"/>
      <c r="AH42" s="33"/>
      <c r="AV42" s="466"/>
      <c r="AW42" s="466"/>
      <c r="AX42" s="466"/>
    </row>
    <row r="43" spans="1:50">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2"/>
      <c r="AH43" s="33"/>
    </row>
    <row r="44" spans="1:50">
      <c r="A44" s="20"/>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2"/>
      <c r="AH44" s="33"/>
    </row>
    <row r="45" spans="1:50">
      <c r="A45" s="20"/>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2"/>
      <c r="AH45" s="33"/>
    </row>
    <row r="46" spans="1:50">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2"/>
      <c r="AH46" s="33"/>
    </row>
    <row r="47" spans="1:50">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2"/>
      <c r="AH47" s="33"/>
    </row>
    <row r="48" spans="1:50">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2"/>
      <c r="AH48" s="33"/>
    </row>
    <row r="49" spans="1:34">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2"/>
      <c r="AH49" s="33"/>
    </row>
    <row r="50" spans="1:34">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H50" s="33"/>
    </row>
    <row r="51" spans="1:34">
      <c r="A51" s="20"/>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2"/>
      <c r="AH51" s="33"/>
    </row>
    <row r="52" spans="1:34">
      <c r="A52" s="20"/>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2"/>
      <c r="AH52" s="33"/>
    </row>
    <row r="53" spans="1:34">
      <c r="A53" s="20"/>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2"/>
      <c r="AH53" s="33"/>
    </row>
    <row r="54" spans="1:34">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2"/>
      <c r="AH54" s="33"/>
    </row>
    <row r="55" spans="1:34">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2"/>
    </row>
    <row r="56" spans="1:34">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2"/>
    </row>
    <row r="57" spans="1:34">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2"/>
    </row>
    <row r="58" spans="1:34">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2"/>
    </row>
    <row r="59" spans="1:34">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2"/>
    </row>
    <row r="60" spans="1:34">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2"/>
    </row>
    <row r="61" spans="1:34">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2"/>
    </row>
    <row r="62" spans="1:34">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2"/>
    </row>
    <row r="63" spans="1:34">
      <c r="A63" s="20"/>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2"/>
    </row>
    <row r="64" spans="1:34">
      <c r="A64" s="2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5"/>
    </row>
  </sheetData>
  <mergeCells count="4">
    <mergeCell ref="A1:B1"/>
    <mergeCell ref="V1:AA1"/>
    <mergeCell ref="B3:M15"/>
    <mergeCell ref="AH12:AS24"/>
  </mergeCells>
  <phoneticPr fontId="5"/>
  <conditionalFormatting sqref="AD6:AS6 AX28:BA33 AV6 AX6:BA6 AD28:AS33 AX11:BA23 AV28:AV33 AV11:AV23 AD11:AS23">
    <cfRule type="expression" dxfId="22" priority="6" stopIfTrue="1">
      <formula>ISERROR(AD6)=TRUE</formula>
    </cfRule>
  </conditionalFormatting>
  <conditionalFormatting sqref="AD11:AS22">
    <cfRule type="top10" dxfId="21" priority="5" stopIfTrue="1" rank="1"/>
  </conditionalFormatting>
  <conditionalFormatting sqref="B3:M14">
    <cfRule type="expression" dxfId="20" priority="2" stopIfTrue="1">
      <formula>ISERROR(B3)=TRUE</formula>
    </cfRule>
  </conditionalFormatting>
  <conditionalFormatting sqref="B3:M13">
    <cfRule type="top10" dxfId="19" priority="1" stopIfTrue="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3" man="1"/>
    <brk id="45" max="1048575" man="1"/>
  </colBreaks>
  <ignoredErrors>
    <ignoredError sqref="A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200-000000000000}">
          <x14:formula1>
            <xm:f>業種リスト!$A$2:$A$14</xm:f>
          </x14:formula1>
          <xm:sqref>AJ6:AL6</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7">
    <tabColor theme="9" tint="0.59999389629810485"/>
  </sheetPr>
  <dimension ref="A1:BO54"/>
  <sheetViews>
    <sheetView showGridLines="0" view="pageBreakPreview" zoomScaleNormal="100" zoomScaleSheetLayoutView="100" workbookViewId="0">
      <selection activeCell="B5" sqref="B5:M17"/>
    </sheetView>
  </sheetViews>
  <sheetFormatPr defaultColWidth="10.28515625" defaultRowHeight="12"/>
  <cols>
    <col min="1" max="27" width="3.5703125" style="474" customWidth="1"/>
    <col min="28" max="28" width="1.7109375" style="474" customWidth="1"/>
    <col min="29" max="29" width="16.42578125" style="475" customWidth="1"/>
    <col min="30" max="33" width="8.28515625" style="475" customWidth="1"/>
    <col min="34" max="34" width="4.42578125" style="475" customWidth="1"/>
    <col min="35" max="35" width="15.7109375" style="475" customWidth="1"/>
    <col min="36" max="39" width="6.5703125" style="475" customWidth="1"/>
    <col min="40" max="40" width="6.7109375" style="475" customWidth="1"/>
    <col min="41" max="41" width="8.28515625" style="115" customWidth="1"/>
    <col min="42" max="42" width="7.7109375" style="115" bestFit="1" customWidth="1"/>
    <col min="43" max="43" width="5.42578125" style="115" bestFit="1" customWidth="1"/>
    <col min="44" max="45" width="7.140625" style="115" bestFit="1" customWidth="1"/>
    <col min="46" max="46" width="8.28515625" style="115" bestFit="1" customWidth="1"/>
    <col min="47" max="47" width="5.42578125" style="115" bestFit="1" customWidth="1"/>
    <col min="48" max="53" width="5.42578125" style="115" customWidth="1"/>
    <col min="54" max="54" width="1.7109375" style="474" customWidth="1"/>
    <col min="55" max="55" width="16.42578125" style="475" customWidth="1"/>
    <col min="56" max="59" width="7.7109375" style="475" bestFit="1" customWidth="1"/>
    <col min="60" max="60" width="4.42578125" style="475" customWidth="1"/>
    <col min="61" max="61" width="15.7109375" style="475" customWidth="1"/>
    <col min="62" max="66" width="6.5703125" style="475" customWidth="1"/>
    <col min="67" max="67" width="10.28515625" style="475" customWidth="1"/>
    <col min="68" max="16384" width="10.28515625" style="474"/>
  </cols>
  <sheetData>
    <row r="1" spans="1:66" ht="21" customHeight="1" thickBot="1">
      <c r="A1" s="1291">
        <v>21</v>
      </c>
      <c r="B1" s="1291"/>
      <c r="C1" s="473" t="s">
        <v>328</v>
      </c>
      <c r="D1" s="473"/>
      <c r="E1" s="473"/>
      <c r="F1" s="473"/>
      <c r="G1" s="473"/>
      <c r="H1" s="473"/>
      <c r="I1" s="473"/>
      <c r="J1" s="473"/>
      <c r="K1" s="473"/>
      <c r="L1" s="473"/>
      <c r="M1" s="473"/>
      <c r="N1" s="473"/>
      <c r="O1" s="473"/>
      <c r="P1" s="473"/>
      <c r="Q1" s="473"/>
      <c r="R1" s="473"/>
      <c r="S1" s="473"/>
      <c r="T1" s="473"/>
      <c r="U1" s="473"/>
      <c r="V1" s="1292" t="s">
        <v>324</v>
      </c>
      <c r="W1" s="1292"/>
      <c r="X1" s="1292"/>
      <c r="Y1" s="1292"/>
      <c r="Z1" s="1292"/>
      <c r="AA1" s="1292"/>
      <c r="AC1" s="475" t="s">
        <v>383</v>
      </c>
      <c r="BC1" s="475" t="s">
        <v>383</v>
      </c>
    </row>
    <row r="2" spans="1:66">
      <c r="AC2" s="831"/>
      <c r="BC2" s="474"/>
    </row>
    <row r="3" spans="1:66">
      <c r="AC3" s="475" t="s">
        <v>332</v>
      </c>
      <c r="AI3" s="475" t="s">
        <v>333</v>
      </c>
      <c r="AP3" s="115" t="s">
        <v>728</v>
      </c>
      <c r="BC3" s="475" t="s">
        <v>332</v>
      </c>
      <c r="BI3" s="475" t="s">
        <v>333</v>
      </c>
    </row>
    <row r="4" spans="1:66" ht="12.75" thickBot="1">
      <c r="AP4" s="115" t="str">
        <f>CONCATENATE("パートタイマーに対する雇用条件の通知方法について、「文書」または「口頭」で通知しているのは全体で",TEXT(TEXT(AD6,"0.0％")+TEXT(AE6,"0.0％"),"0.0％"),"となった。")</f>
        <v>パートタイマーに対する雇用条件の通知方法について、「文書」または「口頭」で通知しているのは全体で72.5%となった。</v>
      </c>
    </row>
    <row r="5" spans="1:66" ht="12.75" customHeight="1" thickBot="1">
      <c r="B5" s="1232" t="s">
        <v>960</v>
      </c>
      <c r="C5" s="1232"/>
      <c r="D5" s="1232"/>
      <c r="E5" s="1232"/>
      <c r="F5" s="1232"/>
      <c r="G5" s="1232"/>
      <c r="H5" s="1232"/>
      <c r="I5" s="1232"/>
      <c r="J5" s="1232"/>
      <c r="K5" s="1232"/>
      <c r="L5" s="1232"/>
      <c r="M5" s="1232"/>
      <c r="O5" s="476"/>
      <c r="P5" s="477"/>
      <c r="Q5" s="477"/>
      <c r="R5" s="477"/>
      <c r="S5" s="477"/>
      <c r="T5" s="477"/>
      <c r="U5" s="477"/>
      <c r="V5" s="477"/>
      <c r="W5" s="477"/>
      <c r="X5" s="477"/>
      <c r="Y5" s="477"/>
      <c r="Z5" s="477"/>
      <c r="AA5" s="478"/>
      <c r="AC5" s="643"/>
      <c r="AD5" s="643" t="s">
        <v>329</v>
      </c>
      <c r="AE5" s="643" t="s">
        <v>330</v>
      </c>
      <c r="AF5" s="644" t="s">
        <v>331</v>
      </c>
      <c r="AG5" s="643" t="s">
        <v>74</v>
      </c>
      <c r="AI5" s="643"/>
      <c r="AJ5" s="643" t="s">
        <v>329</v>
      </c>
      <c r="AK5" s="643" t="s">
        <v>330</v>
      </c>
      <c r="AL5" s="644" t="s">
        <v>331</v>
      </c>
      <c r="AM5" s="643" t="s">
        <v>74</v>
      </c>
      <c r="AN5" s="643" t="s">
        <v>150</v>
      </c>
      <c r="AO5" s="630"/>
      <c r="AP5" s="115" t="s">
        <v>729</v>
      </c>
      <c r="AR5" s="1044" t="s">
        <v>812</v>
      </c>
      <c r="AS5" s="1044" t="s">
        <v>763</v>
      </c>
      <c r="AT5" s="1044" t="s">
        <v>764</v>
      </c>
      <c r="BC5" s="479"/>
      <c r="BD5" s="520" t="s">
        <v>329</v>
      </c>
      <c r="BE5" s="516" t="s">
        <v>330</v>
      </c>
      <c r="BF5" s="489" t="s">
        <v>331</v>
      </c>
      <c r="BG5" s="517" t="s">
        <v>74</v>
      </c>
      <c r="BI5" s="479"/>
      <c r="BJ5" s="520" t="s">
        <v>329</v>
      </c>
      <c r="BK5" s="516" t="s">
        <v>330</v>
      </c>
      <c r="BL5" s="489" t="s">
        <v>331</v>
      </c>
      <c r="BM5" s="526" t="s">
        <v>74</v>
      </c>
      <c r="BN5" s="527" t="s">
        <v>150</v>
      </c>
    </row>
    <row r="6" spans="1:66" ht="12.75" thickBot="1">
      <c r="B6" s="1232"/>
      <c r="C6" s="1232"/>
      <c r="D6" s="1232"/>
      <c r="E6" s="1232"/>
      <c r="F6" s="1232"/>
      <c r="G6" s="1232"/>
      <c r="H6" s="1232"/>
      <c r="I6" s="1232"/>
      <c r="J6" s="1232"/>
      <c r="K6" s="1232"/>
      <c r="L6" s="1232"/>
      <c r="M6" s="1232"/>
      <c r="O6" s="480"/>
      <c r="P6" s="481"/>
      <c r="Q6" s="481"/>
      <c r="R6" s="481"/>
      <c r="S6" s="481"/>
      <c r="T6" s="481"/>
      <c r="U6" s="481"/>
      <c r="V6" s="481"/>
      <c r="W6" s="481"/>
      <c r="X6" s="481"/>
      <c r="Y6" s="481"/>
      <c r="Z6" s="481"/>
      <c r="AA6" s="482"/>
      <c r="AC6" s="643" t="s">
        <v>160</v>
      </c>
      <c r="AD6" s="994">
        <f>BD6</f>
        <v>0.5293657008613939</v>
      </c>
      <c r="AE6" s="994">
        <f>BE6</f>
        <v>0.19577133907595928</v>
      </c>
      <c r="AF6" s="800">
        <f>BF6</f>
        <v>7.0477682067345337E-2</v>
      </c>
      <c r="AG6" s="800">
        <f>BG6</f>
        <v>0.20438527799530148</v>
      </c>
      <c r="AI6" s="643" t="s">
        <v>160</v>
      </c>
      <c r="AJ6" s="832">
        <f>BJ6</f>
        <v>676</v>
      </c>
      <c r="AK6" s="832">
        <f>BK6</f>
        <v>250</v>
      </c>
      <c r="AL6" s="832">
        <f>BL6</f>
        <v>90</v>
      </c>
      <c r="AM6" s="832">
        <f>BM6</f>
        <v>261</v>
      </c>
      <c r="AN6" s="832">
        <f>BN6</f>
        <v>1277</v>
      </c>
      <c r="AO6" s="630"/>
      <c r="AP6" s="115" t="s">
        <v>816</v>
      </c>
      <c r="AR6" s="1044" t="s">
        <v>739</v>
      </c>
      <c r="AS6" s="1044" t="s">
        <v>740</v>
      </c>
      <c r="AT6" s="1044"/>
      <c r="AU6" s="115" t="s">
        <v>817</v>
      </c>
      <c r="BC6" s="483" t="s">
        <v>160</v>
      </c>
      <c r="BD6" s="508">
        <f>+BJ6/$BN6</f>
        <v>0.5293657008613939</v>
      </c>
      <c r="BE6" s="450">
        <f>+BK6/$BN6</f>
        <v>0.19577133907595928</v>
      </c>
      <c r="BF6" s="450">
        <f>+BL6/$BN6</f>
        <v>7.0477682067345337E-2</v>
      </c>
      <c r="BG6" s="304">
        <f>+BM6/$BN6</f>
        <v>0.20438527799530148</v>
      </c>
      <c r="BI6" s="483" t="s">
        <v>160</v>
      </c>
      <c r="BJ6" s="490">
        <f>+集計･資料!DE32</f>
        <v>676</v>
      </c>
      <c r="BK6" s="491">
        <f>+集計･資料!DF32</f>
        <v>250</v>
      </c>
      <c r="BL6" s="491">
        <f>+集計･資料!DG32</f>
        <v>90</v>
      </c>
      <c r="BM6" s="492">
        <f>+集計･資料!DH32</f>
        <v>261</v>
      </c>
      <c r="BN6" s="493">
        <f>+SUM(BJ6:BM6)</f>
        <v>1277</v>
      </c>
    </row>
    <row r="7" spans="1:66">
      <c r="B7" s="1232"/>
      <c r="C7" s="1232"/>
      <c r="D7" s="1232"/>
      <c r="E7" s="1232"/>
      <c r="F7" s="1232"/>
      <c r="G7" s="1232"/>
      <c r="H7" s="1232"/>
      <c r="I7" s="1232"/>
      <c r="J7" s="1232"/>
      <c r="K7" s="1232"/>
      <c r="L7" s="1232"/>
      <c r="M7" s="1232"/>
      <c r="O7" s="480"/>
      <c r="P7" s="481"/>
      <c r="Q7" s="481"/>
      <c r="R7" s="481"/>
      <c r="S7" s="481"/>
      <c r="T7" s="481"/>
      <c r="U7" s="481"/>
      <c r="V7" s="481"/>
      <c r="W7" s="481"/>
      <c r="X7" s="481"/>
      <c r="Y7" s="481"/>
      <c r="Z7" s="481"/>
      <c r="AA7" s="482"/>
      <c r="AO7" s="237"/>
      <c r="AP7" s="115" t="s">
        <v>818</v>
      </c>
      <c r="AR7" s="1044" t="s">
        <v>744</v>
      </c>
      <c r="AS7" s="1044"/>
      <c r="AT7" s="1044"/>
      <c r="AU7" s="115" t="s">
        <v>819</v>
      </c>
    </row>
    <row r="8" spans="1:66">
      <c r="B8" s="1232"/>
      <c r="C8" s="1232"/>
      <c r="D8" s="1232"/>
      <c r="E8" s="1232"/>
      <c r="F8" s="1232"/>
      <c r="G8" s="1232"/>
      <c r="H8" s="1232"/>
      <c r="I8" s="1232"/>
      <c r="J8" s="1232"/>
      <c r="K8" s="1232"/>
      <c r="L8" s="1232"/>
      <c r="M8" s="1232"/>
      <c r="O8" s="480"/>
      <c r="P8" s="481"/>
      <c r="Q8" s="481"/>
      <c r="R8" s="481"/>
      <c r="S8" s="481"/>
      <c r="T8" s="481"/>
      <c r="U8" s="481"/>
      <c r="V8" s="481"/>
      <c r="W8" s="481"/>
      <c r="X8" s="481"/>
      <c r="Y8" s="481"/>
      <c r="Z8" s="481"/>
      <c r="AA8" s="482"/>
      <c r="AC8" s="475" t="s">
        <v>334</v>
      </c>
      <c r="AI8" s="475" t="s">
        <v>341</v>
      </c>
      <c r="AP8" s="115" t="str">
        <f>CONCATENATE(AP6,AR6,AS6,AT6,AU6,AP7,AR7,AS7,AT7,AU7)</f>
        <v>業種別では、「文書」による通知を行なっている事業所は「情報通信業」「運輸業」が、「口頭」による通知は「飲食店・宿泊業」が、他の業種に比べ高い割合を示している。</v>
      </c>
      <c r="BC8" s="475" t="s">
        <v>334</v>
      </c>
      <c r="BI8" s="475" t="s">
        <v>341</v>
      </c>
    </row>
    <row r="9" spans="1:66" ht="12.75" thickBot="1">
      <c r="B9" s="1232"/>
      <c r="C9" s="1232"/>
      <c r="D9" s="1232"/>
      <c r="E9" s="1232"/>
      <c r="F9" s="1232"/>
      <c r="G9" s="1232"/>
      <c r="H9" s="1232"/>
      <c r="I9" s="1232"/>
      <c r="J9" s="1232"/>
      <c r="K9" s="1232"/>
      <c r="L9" s="1232"/>
      <c r="M9" s="1232"/>
      <c r="O9" s="480"/>
      <c r="P9" s="481"/>
      <c r="Q9" s="481"/>
      <c r="R9" s="481"/>
      <c r="S9" s="481"/>
      <c r="T9" s="481"/>
      <c r="U9" s="481"/>
      <c r="V9" s="481"/>
      <c r="W9" s="481"/>
      <c r="X9" s="481"/>
      <c r="Y9" s="481"/>
      <c r="Z9" s="481"/>
      <c r="AA9" s="482"/>
      <c r="AP9" s="115" t="s">
        <v>730</v>
      </c>
    </row>
    <row r="10" spans="1:66" ht="12.75" thickBot="1">
      <c r="B10" s="1232"/>
      <c r="C10" s="1232"/>
      <c r="D10" s="1232"/>
      <c r="E10" s="1232"/>
      <c r="F10" s="1232"/>
      <c r="G10" s="1232"/>
      <c r="H10" s="1232"/>
      <c r="I10" s="1232"/>
      <c r="J10" s="1232"/>
      <c r="K10" s="1232"/>
      <c r="L10" s="1232"/>
      <c r="M10" s="1232"/>
      <c r="O10" s="480"/>
      <c r="P10" s="481"/>
      <c r="Q10" s="481"/>
      <c r="R10" s="481"/>
      <c r="S10" s="481"/>
      <c r="T10" s="481"/>
      <c r="U10" s="481"/>
      <c r="V10" s="481"/>
      <c r="W10" s="481"/>
      <c r="X10" s="481"/>
      <c r="Y10" s="481"/>
      <c r="Z10" s="481"/>
      <c r="AA10" s="482"/>
      <c r="AC10" s="628" t="s">
        <v>645</v>
      </c>
      <c r="AD10" s="643" t="s">
        <v>329</v>
      </c>
      <c r="AE10" s="643" t="s">
        <v>330</v>
      </c>
      <c r="AF10" s="644" t="s">
        <v>331</v>
      </c>
      <c r="AG10" s="643" t="s">
        <v>74</v>
      </c>
      <c r="AI10" s="628" t="s">
        <v>645</v>
      </c>
      <c r="AJ10" s="643" t="s">
        <v>329</v>
      </c>
      <c r="AK10" s="643" t="s">
        <v>330</v>
      </c>
      <c r="AL10" s="644" t="s">
        <v>331</v>
      </c>
      <c r="AM10" s="643" t="s">
        <v>74</v>
      </c>
      <c r="AN10" s="643" t="s">
        <v>150</v>
      </c>
      <c r="AP10" s="115" t="s">
        <v>959</v>
      </c>
      <c r="BC10" s="422" t="s">
        <v>645</v>
      </c>
      <c r="BD10" s="525" t="s">
        <v>329</v>
      </c>
      <c r="BE10" s="516" t="s">
        <v>330</v>
      </c>
      <c r="BF10" s="489" t="s">
        <v>331</v>
      </c>
      <c r="BG10" s="517" t="s">
        <v>74</v>
      </c>
      <c r="BI10" s="422" t="s">
        <v>645</v>
      </c>
      <c r="BJ10" s="525" t="s">
        <v>329</v>
      </c>
      <c r="BK10" s="516" t="s">
        <v>330</v>
      </c>
      <c r="BL10" s="489" t="s">
        <v>331</v>
      </c>
      <c r="BM10" s="526" t="s">
        <v>74</v>
      </c>
      <c r="BN10" s="527" t="s">
        <v>150</v>
      </c>
    </row>
    <row r="11" spans="1:66">
      <c r="B11" s="1232"/>
      <c r="C11" s="1232"/>
      <c r="D11" s="1232"/>
      <c r="E11" s="1232"/>
      <c r="F11" s="1232"/>
      <c r="G11" s="1232"/>
      <c r="H11" s="1232"/>
      <c r="I11" s="1232"/>
      <c r="J11" s="1232"/>
      <c r="K11" s="1232"/>
      <c r="L11" s="1232"/>
      <c r="M11" s="1232"/>
      <c r="O11" s="480"/>
      <c r="P11" s="481"/>
      <c r="Q11" s="481"/>
      <c r="R11" s="481"/>
      <c r="S11" s="481"/>
      <c r="T11" s="481"/>
      <c r="U11" s="481"/>
      <c r="V11" s="481"/>
      <c r="W11" s="481"/>
      <c r="X11" s="481"/>
      <c r="Y11" s="481"/>
      <c r="Z11" s="481"/>
      <c r="AA11" s="482"/>
      <c r="AC11" s="1002" t="s">
        <v>634</v>
      </c>
      <c r="AD11" s="800">
        <f>BD23</f>
        <v>0.33755274261603374</v>
      </c>
      <c r="AE11" s="800">
        <f>BE23</f>
        <v>0.16455696202531644</v>
      </c>
      <c r="AF11" s="800">
        <f>BF23</f>
        <v>0.15189873417721519</v>
      </c>
      <c r="AG11" s="800">
        <f>BG23</f>
        <v>0.34599156118143459</v>
      </c>
      <c r="AI11" s="784" t="s">
        <v>634</v>
      </c>
      <c r="AJ11" s="832">
        <f>BJ23</f>
        <v>80</v>
      </c>
      <c r="AK11" s="832">
        <f>BK23</f>
        <v>39</v>
      </c>
      <c r="AL11" s="832">
        <f>BL23</f>
        <v>36</v>
      </c>
      <c r="AM11" s="832">
        <f>BM23</f>
        <v>82</v>
      </c>
      <c r="AN11" s="832">
        <f>BN23</f>
        <v>237</v>
      </c>
      <c r="AO11" s="630"/>
      <c r="BC11" s="216" t="s">
        <v>151</v>
      </c>
      <c r="BD11" s="403" t="e">
        <f>+BJ11/$BN11</f>
        <v>#DIV/0!</v>
      </c>
      <c r="BE11" s="404" t="e">
        <f>+BK11/$BN11</f>
        <v>#DIV/0!</v>
      </c>
      <c r="BF11" s="404" t="e">
        <f>+BL11/$BN11</f>
        <v>#DIV/0!</v>
      </c>
      <c r="BG11" s="405" t="e">
        <f>+BM11/$BN11</f>
        <v>#DIV/0!</v>
      </c>
      <c r="BI11" s="216" t="s">
        <v>151</v>
      </c>
      <c r="BJ11" s="494">
        <f>+集計･資料!DE6</f>
        <v>0</v>
      </c>
      <c r="BK11" s="495">
        <f>+集計･資料!DF6</f>
        <v>0</v>
      </c>
      <c r="BL11" s="495">
        <f>+集計･資料!DG6</f>
        <v>0</v>
      </c>
      <c r="BM11" s="496">
        <f>+集計･資料!DH6</f>
        <v>0</v>
      </c>
      <c r="BN11" s="497">
        <f>+SUM(BJ11:BM11)</f>
        <v>0</v>
      </c>
    </row>
    <row r="12" spans="1:66" ht="12" customHeight="1">
      <c r="B12" s="1232"/>
      <c r="C12" s="1232"/>
      <c r="D12" s="1232"/>
      <c r="E12" s="1232"/>
      <c r="F12" s="1232"/>
      <c r="G12" s="1232"/>
      <c r="H12" s="1232"/>
      <c r="I12" s="1232"/>
      <c r="J12" s="1232"/>
      <c r="K12" s="1232"/>
      <c r="L12" s="1232"/>
      <c r="M12" s="1232"/>
      <c r="O12" s="480"/>
      <c r="P12" s="481"/>
      <c r="Q12" s="481"/>
      <c r="R12" s="481"/>
      <c r="S12" s="481"/>
      <c r="T12" s="481"/>
      <c r="U12" s="481"/>
      <c r="V12" s="481"/>
      <c r="W12" s="481"/>
      <c r="X12" s="481"/>
      <c r="Y12" s="481"/>
      <c r="Z12" s="481"/>
      <c r="AA12" s="482"/>
      <c r="AC12" s="1002" t="s">
        <v>633</v>
      </c>
      <c r="AD12" s="800">
        <f>BD22</f>
        <v>0.5368421052631579</v>
      </c>
      <c r="AE12" s="800">
        <f>BE22</f>
        <v>0.23157894736842105</v>
      </c>
      <c r="AF12" s="800">
        <f>BF22</f>
        <v>4.736842105263158E-2</v>
      </c>
      <c r="AG12" s="800">
        <f>BG22</f>
        <v>0.18421052631578946</v>
      </c>
      <c r="AI12" s="784" t="s">
        <v>633</v>
      </c>
      <c r="AJ12" s="832">
        <f>BJ22</f>
        <v>102</v>
      </c>
      <c r="AK12" s="832">
        <f>BK22</f>
        <v>44</v>
      </c>
      <c r="AL12" s="832">
        <f>BL22</f>
        <v>9</v>
      </c>
      <c r="AM12" s="832">
        <f>BM22</f>
        <v>35</v>
      </c>
      <c r="AN12" s="832">
        <f>BN22</f>
        <v>190</v>
      </c>
      <c r="AO12" s="630"/>
      <c r="AP12" s="1039" t="s">
        <v>768</v>
      </c>
      <c r="AQ12" s="1047"/>
      <c r="AR12" s="1047"/>
      <c r="AS12" s="1047"/>
      <c r="AT12" s="1047"/>
      <c r="AU12" s="1047"/>
      <c r="AV12" s="1047"/>
      <c r="AW12" s="1047"/>
      <c r="AX12" s="1047"/>
      <c r="AY12" s="1047"/>
      <c r="AZ12" s="1047"/>
      <c r="BA12" s="1047"/>
      <c r="BC12" s="67" t="s">
        <v>630</v>
      </c>
      <c r="BD12" s="326">
        <f t="shared" ref="BD12:BD23" si="0">+BJ12/$BN12</f>
        <v>0.53968253968253965</v>
      </c>
      <c r="BE12" s="378">
        <f t="shared" ref="BE12:BE23" si="1">+BK12/$BN12</f>
        <v>0.17460317460317459</v>
      </c>
      <c r="BF12" s="378">
        <f t="shared" ref="BF12:BF23" si="2">+BL12/$BN12</f>
        <v>5.5555555555555552E-2</v>
      </c>
      <c r="BG12" s="311">
        <f t="shared" ref="BG12:BG23" si="3">+BM12/$BN12</f>
        <v>0.23015873015873015</v>
      </c>
      <c r="BI12" s="67" t="s">
        <v>630</v>
      </c>
      <c r="BJ12" s="494">
        <f>+集計･資料!DE8</f>
        <v>68</v>
      </c>
      <c r="BK12" s="495">
        <f>+集計･資料!DF8</f>
        <v>22</v>
      </c>
      <c r="BL12" s="495">
        <f>+集計･資料!DG8</f>
        <v>7</v>
      </c>
      <c r="BM12" s="496">
        <f>+集計･資料!DH8</f>
        <v>29</v>
      </c>
      <c r="BN12" s="501">
        <f t="shared" ref="BN12:BN24" si="4">+SUM(BJ12:BM12)</f>
        <v>126</v>
      </c>
    </row>
    <row r="13" spans="1:66">
      <c r="B13" s="1232"/>
      <c r="C13" s="1232"/>
      <c r="D13" s="1232"/>
      <c r="E13" s="1232"/>
      <c r="F13" s="1232"/>
      <c r="G13" s="1232"/>
      <c r="H13" s="1232"/>
      <c r="I13" s="1232"/>
      <c r="J13" s="1232"/>
      <c r="K13" s="1232"/>
      <c r="L13" s="1232"/>
      <c r="M13" s="1232"/>
      <c r="O13" s="480"/>
      <c r="P13" s="481"/>
      <c r="Q13" s="481"/>
      <c r="R13" s="481"/>
      <c r="S13" s="481"/>
      <c r="T13" s="481"/>
      <c r="U13" s="481"/>
      <c r="V13" s="481"/>
      <c r="W13" s="481"/>
      <c r="X13" s="481"/>
      <c r="Y13" s="481"/>
      <c r="Z13" s="481"/>
      <c r="AA13" s="482"/>
      <c r="AC13" s="1002" t="s">
        <v>623</v>
      </c>
      <c r="AD13" s="994">
        <f>BD21</f>
        <v>0.76923076923076927</v>
      </c>
      <c r="AE13" s="800">
        <f>BE21</f>
        <v>7.6923076923076927E-2</v>
      </c>
      <c r="AF13" s="800">
        <f>BF21</f>
        <v>0</v>
      </c>
      <c r="AG13" s="800">
        <f>BG21</f>
        <v>0.15384615384615385</v>
      </c>
      <c r="AI13" s="784" t="s">
        <v>623</v>
      </c>
      <c r="AJ13" s="832">
        <f>BJ21</f>
        <v>10</v>
      </c>
      <c r="AK13" s="832">
        <f>BK21</f>
        <v>1</v>
      </c>
      <c r="AL13" s="832">
        <f>BL21</f>
        <v>0</v>
      </c>
      <c r="AM13" s="832">
        <f>BM21</f>
        <v>2</v>
      </c>
      <c r="AN13" s="832">
        <f>BN21</f>
        <v>13</v>
      </c>
      <c r="AO13" s="237"/>
      <c r="AP13" s="1232" t="str">
        <f>CONCATENATE("　",AP4,CHAR(10),"　",AP8,CHAR(10),"　",AP10)</f>
        <v>　パートタイマーに対する雇用条件の通知方法について、「文書」または「口頭」で通知しているのは全体で72.5%となった。
　業種別では、「文書」による通知を行なっている事業所は「情報通信業」「運輸業」が、「口頭」による通知は「飲食店・宿泊業」が、他の業種に比べ高い割合を示している。
　規模別では、「100人以上」の規模の事業所で「文書」で通知している割合が80％を超えている。</v>
      </c>
      <c r="AQ13" s="1232"/>
      <c r="AR13" s="1232"/>
      <c r="AS13" s="1232"/>
      <c r="AT13" s="1232"/>
      <c r="AU13" s="1232"/>
      <c r="AV13" s="1232"/>
      <c r="AW13" s="1232"/>
      <c r="AX13" s="1232"/>
      <c r="AY13" s="1232"/>
      <c r="AZ13" s="1232"/>
      <c r="BA13" s="1232"/>
      <c r="BC13" s="67" t="s">
        <v>631</v>
      </c>
      <c r="BD13" s="408">
        <f t="shared" si="0"/>
        <v>0.48275862068965519</v>
      </c>
      <c r="BE13" s="383">
        <f t="shared" si="1"/>
        <v>0.24827586206896551</v>
      </c>
      <c r="BF13" s="383">
        <f t="shared" si="2"/>
        <v>6.2068965517241378E-2</v>
      </c>
      <c r="BG13" s="327">
        <f t="shared" si="3"/>
        <v>0.20689655172413793</v>
      </c>
      <c r="BI13" s="67" t="s">
        <v>631</v>
      </c>
      <c r="BJ13" s="494">
        <f>+集計･資料!DE10</f>
        <v>70</v>
      </c>
      <c r="BK13" s="495">
        <f>+集計･資料!DF10</f>
        <v>36</v>
      </c>
      <c r="BL13" s="495">
        <f>+集計･資料!DG10</f>
        <v>9</v>
      </c>
      <c r="BM13" s="496">
        <f>+集計･資料!DH10</f>
        <v>30</v>
      </c>
      <c r="BN13" s="501">
        <f t="shared" si="4"/>
        <v>145</v>
      </c>
    </row>
    <row r="14" spans="1:66" ht="11.25" customHeight="1">
      <c r="B14" s="1232"/>
      <c r="C14" s="1232"/>
      <c r="D14" s="1232"/>
      <c r="E14" s="1232"/>
      <c r="F14" s="1232"/>
      <c r="G14" s="1232"/>
      <c r="H14" s="1232"/>
      <c r="I14" s="1232"/>
      <c r="J14" s="1232"/>
      <c r="K14" s="1232"/>
      <c r="L14" s="1232"/>
      <c r="M14" s="1232"/>
      <c r="O14" s="480"/>
      <c r="P14" s="481"/>
      <c r="Q14" s="481"/>
      <c r="R14" s="481"/>
      <c r="S14" s="481"/>
      <c r="T14" s="481"/>
      <c r="U14" s="481"/>
      <c r="V14" s="481"/>
      <c r="W14" s="481"/>
      <c r="X14" s="481"/>
      <c r="Y14" s="481"/>
      <c r="Z14" s="481"/>
      <c r="AA14" s="482"/>
      <c r="AC14" s="1002" t="s">
        <v>624</v>
      </c>
      <c r="AD14" s="994">
        <f>BD20</f>
        <v>0.69230769230769229</v>
      </c>
      <c r="AE14" s="826">
        <f>BE20</f>
        <v>3.8461538461538464E-2</v>
      </c>
      <c r="AF14" s="800">
        <f>BF20</f>
        <v>3.8461538461538464E-2</v>
      </c>
      <c r="AG14" s="800">
        <f>BG20</f>
        <v>0.23076923076923078</v>
      </c>
      <c r="AI14" s="784" t="s">
        <v>624</v>
      </c>
      <c r="AJ14" s="832">
        <f>BJ20</f>
        <v>18</v>
      </c>
      <c r="AK14" s="832">
        <f>BK20</f>
        <v>1</v>
      </c>
      <c r="AL14" s="832">
        <f>BL20</f>
        <v>1</v>
      </c>
      <c r="AM14" s="832">
        <f>BM20</f>
        <v>6</v>
      </c>
      <c r="AN14" s="832">
        <f>BN20</f>
        <v>26</v>
      </c>
      <c r="AO14" s="237"/>
      <c r="AP14" s="1232"/>
      <c r="AQ14" s="1232"/>
      <c r="AR14" s="1232"/>
      <c r="AS14" s="1232"/>
      <c r="AT14" s="1232"/>
      <c r="AU14" s="1232"/>
      <c r="AV14" s="1232"/>
      <c r="AW14" s="1232"/>
      <c r="AX14" s="1232"/>
      <c r="AY14" s="1232"/>
      <c r="AZ14" s="1232"/>
      <c r="BA14" s="1232"/>
      <c r="BC14" s="67" t="s">
        <v>629</v>
      </c>
      <c r="BD14" s="408">
        <f t="shared" si="0"/>
        <v>0.7142857142857143</v>
      </c>
      <c r="BE14" s="383">
        <f t="shared" si="1"/>
        <v>0.16666666666666666</v>
      </c>
      <c r="BF14" s="383">
        <f t="shared" si="2"/>
        <v>0</v>
      </c>
      <c r="BG14" s="327">
        <f t="shared" si="3"/>
        <v>0.11904761904761904</v>
      </c>
      <c r="BI14" s="67" t="s">
        <v>629</v>
      </c>
      <c r="BJ14" s="494">
        <f>+集計･資料!DE12</f>
        <v>30</v>
      </c>
      <c r="BK14" s="495">
        <f>+集計･資料!DF12</f>
        <v>7</v>
      </c>
      <c r="BL14" s="495">
        <f>+集計･資料!DG12</f>
        <v>0</v>
      </c>
      <c r="BM14" s="496">
        <f>+集計･資料!DH12</f>
        <v>5</v>
      </c>
      <c r="BN14" s="501">
        <f t="shared" si="4"/>
        <v>42</v>
      </c>
    </row>
    <row r="15" spans="1:66">
      <c r="B15" s="1232"/>
      <c r="C15" s="1232"/>
      <c r="D15" s="1232"/>
      <c r="E15" s="1232"/>
      <c r="F15" s="1232"/>
      <c r="G15" s="1232"/>
      <c r="H15" s="1232"/>
      <c r="I15" s="1232"/>
      <c r="J15" s="1232"/>
      <c r="K15" s="1232"/>
      <c r="L15" s="1232"/>
      <c r="M15" s="1232"/>
      <c r="O15" s="480"/>
      <c r="P15" s="481"/>
      <c r="Q15" s="481"/>
      <c r="R15" s="481"/>
      <c r="S15" s="481"/>
      <c r="T15" s="481"/>
      <c r="U15" s="481"/>
      <c r="V15" s="481"/>
      <c r="W15" s="481"/>
      <c r="X15" s="481"/>
      <c r="Y15" s="481"/>
      <c r="Z15" s="481"/>
      <c r="AA15" s="482"/>
      <c r="AC15" s="1002" t="s">
        <v>625</v>
      </c>
      <c r="AD15" s="800">
        <f>BD19</f>
        <v>0.49166666666666664</v>
      </c>
      <c r="AE15" s="800">
        <f>BE19</f>
        <v>0.22083333333333333</v>
      </c>
      <c r="AF15" s="800">
        <f>BF19</f>
        <v>9.583333333333334E-2</v>
      </c>
      <c r="AG15" s="800">
        <f>BG19</f>
        <v>0.19166666666666668</v>
      </c>
      <c r="AI15" s="784" t="s">
        <v>625</v>
      </c>
      <c r="AJ15" s="832">
        <f>BJ19</f>
        <v>118</v>
      </c>
      <c r="AK15" s="832">
        <f>BK19</f>
        <v>53</v>
      </c>
      <c r="AL15" s="832">
        <f>BL19</f>
        <v>23</v>
      </c>
      <c r="AM15" s="832">
        <f>BM19</f>
        <v>46</v>
      </c>
      <c r="AN15" s="832">
        <f>BN19</f>
        <v>240</v>
      </c>
      <c r="AO15" s="237"/>
      <c r="AP15" s="1232"/>
      <c r="AQ15" s="1232"/>
      <c r="AR15" s="1232"/>
      <c r="AS15" s="1232"/>
      <c r="AT15" s="1232"/>
      <c r="AU15" s="1232"/>
      <c r="AV15" s="1232"/>
      <c r="AW15" s="1232"/>
      <c r="AX15" s="1232"/>
      <c r="AY15" s="1232"/>
      <c r="AZ15" s="1232"/>
      <c r="BA15" s="1232"/>
      <c r="BC15" s="67" t="s">
        <v>628</v>
      </c>
      <c r="BD15" s="408">
        <f t="shared" si="0"/>
        <v>0.76243093922651939</v>
      </c>
      <c r="BE15" s="383">
        <f t="shared" si="1"/>
        <v>0.16574585635359115</v>
      </c>
      <c r="BF15" s="383">
        <f t="shared" si="2"/>
        <v>5.5248618784530384E-3</v>
      </c>
      <c r="BG15" s="327">
        <f t="shared" si="3"/>
        <v>6.6298342541436461E-2</v>
      </c>
      <c r="BI15" s="67" t="s">
        <v>628</v>
      </c>
      <c r="BJ15" s="494">
        <f>+集計･資料!DE14</f>
        <v>138</v>
      </c>
      <c r="BK15" s="495">
        <f>+集計･資料!DF14</f>
        <v>30</v>
      </c>
      <c r="BL15" s="495">
        <f>+集計･資料!DG14</f>
        <v>1</v>
      </c>
      <c r="BM15" s="496">
        <f>+集計･資料!DH14</f>
        <v>12</v>
      </c>
      <c r="BN15" s="501">
        <f t="shared" si="4"/>
        <v>181</v>
      </c>
    </row>
    <row r="16" spans="1:66" ht="12.75" customHeight="1">
      <c r="B16" s="1232"/>
      <c r="C16" s="1232"/>
      <c r="D16" s="1232"/>
      <c r="E16" s="1232"/>
      <c r="F16" s="1232"/>
      <c r="G16" s="1232"/>
      <c r="H16" s="1232"/>
      <c r="I16" s="1232"/>
      <c r="J16" s="1232"/>
      <c r="K16" s="1232"/>
      <c r="L16" s="1232"/>
      <c r="M16" s="1232"/>
      <c r="O16" s="480"/>
      <c r="P16" s="481"/>
      <c r="Q16" s="481"/>
      <c r="R16" s="481"/>
      <c r="S16" s="481"/>
      <c r="T16" s="481"/>
      <c r="U16" s="481"/>
      <c r="V16" s="481"/>
      <c r="W16" s="481"/>
      <c r="X16" s="481"/>
      <c r="Y16" s="481"/>
      <c r="Z16" s="481"/>
      <c r="AA16" s="482"/>
      <c r="AC16" s="1002" t="s">
        <v>626</v>
      </c>
      <c r="AD16" s="826">
        <f>BD18</f>
        <v>0.52380952380952384</v>
      </c>
      <c r="AE16" s="826">
        <f>BE18</f>
        <v>9.5238095238095233E-2</v>
      </c>
      <c r="AF16" s="800">
        <f>BF18</f>
        <v>0</v>
      </c>
      <c r="AG16" s="800">
        <f>BG18</f>
        <v>0.38095238095238093</v>
      </c>
      <c r="AI16" s="784" t="s">
        <v>626</v>
      </c>
      <c r="AJ16" s="832">
        <f>BJ18</f>
        <v>11</v>
      </c>
      <c r="AK16" s="832">
        <f>BK18</f>
        <v>2</v>
      </c>
      <c r="AL16" s="832">
        <f>BL18</f>
        <v>0</v>
      </c>
      <c r="AM16" s="832">
        <f>BM18</f>
        <v>8</v>
      </c>
      <c r="AN16" s="832">
        <f>BN18</f>
        <v>21</v>
      </c>
      <c r="AO16" s="237"/>
      <c r="AP16" s="1232"/>
      <c r="AQ16" s="1232"/>
      <c r="AR16" s="1232"/>
      <c r="AS16" s="1232"/>
      <c r="AT16" s="1232"/>
      <c r="AU16" s="1232"/>
      <c r="AV16" s="1232"/>
      <c r="AW16" s="1232"/>
      <c r="AX16" s="1232"/>
      <c r="AY16" s="1232"/>
      <c r="AZ16" s="1232"/>
      <c r="BA16" s="1232"/>
      <c r="BC16" s="67" t="s">
        <v>627</v>
      </c>
      <c r="BD16" s="408">
        <f t="shared" si="0"/>
        <v>0.54285714285714282</v>
      </c>
      <c r="BE16" s="383">
        <f t="shared" si="1"/>
        <v>0.34285714285714286</v>
      </c>
      <c r="BF16" s="383">
        <f t="shared" si="2"/>
        <v>5.7142857142857141E-2</v>
      </c>
      <c r="BG16" s="327">
        <f t="shared" si="3"/>
        <v>5.7142857142857141E-2</v>
      </c>
      <c r="BI16" s="67" t="s">
        <v>627</v>
      </c>
      <c r="BJ16" s="494">
        <f>+集計･資料!DE16</f>
        <v>19</v>
      </c>
      <c r="BK16" s="495">
        <f>+集計･資料!DF16</f>
        <v>12</v>
      </c>
      <c r="BL16" s="495">
        <f>+集計･資料!DG16</f>
        <v>2</v>
      </c>
      <c r="BM16" s="496">
        <f>+集計･資料!DH16</f>
        <v>2</v>
      </c>
      <c r="BN16" s="501">
        <f t="shared" si="4"/>
        <v>35</v>
      </c>
    </row>
    <row r="17" spans="1:66">
      <c r="B17" s="1232"/>
      <c r="C17" s="1232"/>
      <c r="D17" s="1232"/>
      <c r="E17" s="1232"/>
      <c r="F17" s="1232"/>
      <c r="G17" s="1232"/>
      <c r="H17" s="1232"/>
      <c r="I17" s="1232"/>
      <c r="J17" s="1232"/>
      <c r="K17" s="1232"/>
      <c r="L17" s="1232"/>
      <c r="M17" s="1232"/>
      <c r="O17" s="484"/>
      <c r="P17" s="485"/>
      <c r="Q17" s="485"/>
      <c r="R17" s="485"/>
      <c r="S17" s="485"/>
      <c r="T17" s="485"/>
      <c r="U17" s="485"/>
      <c r="V17" s="485"/>
      <c r="W17" s="485"/>
      <c r="X17" s="485"/>
      <c r="Y17" s="485"/>
      <c r="Z17" s="485"/>
      <c r="AA17" s="486"/>
      <c r="AC17" s="1002" t="s">
        <v>632</v>
      </c>
      <c r="AD17" s="800">
        <f>BD17</f>
        <v>0.5714285714285714</v>
      </c>
      <c r="AE17" s="800">
        <f>BE17</f>
        <v>0.14285714285714285</v>
      </c>
      <c r="AF17" s="800">
        <f>BF17</f>
        <v>9.5238095238095233E-2</v>
      </c>
      <c r="AG17" s="800">
        <f>BG17</f>
        <v>0.19047619047619047</v>
      </c>
      <c r="AI17" s="784" t="s">
        <v>632</v>
      </c>
      <c r="AJ17" s="832">
        <f>BJ17</f>
        <v>12</v>
      </c>
      <c r="AK17" s="832">
        <f>BK17</f>
        <v>3</v>
      </c>
      <c r="AL17" s="832">
        <f>BL17</f>
        <v>2</v>
      </c>
      <c r="AM17" s="832">
        <f>BM17</f>
        <v>4</v>
      </c>
      <c r="AN17" s="832">
        <f>BN17</f>
        <v>21</v>
      </c>
      <c r="AO17" s="237"/>
      <c r="AP17" s="1232"/>
      <c r="AQ17" s="1232"/>
      <c r="AR17" s="1232"/>
      <c r="AS17" s="1232"/>
      <c r="AT17" s="1232"/>
      <c r="AU17" s="1232"/>
      <c r="AV17" s="1232"/>
      <c r="AW17" s="1232"/>
      <c r="AX17" s="1232"/>
      <c r="AY17" s="1232"/>
      <c r="AZ17" s="1232"/>
      <c r="BA17" s="1232"/>
      <c r="BC17" s="67" t="s">
        <v>632</v>
      </c>
      <c r="BD17" s="408">
        <f t="shared" si="0"/>
        <v>0.5714285714285714</v>
      </c>
      <c r="BE17" s="383">
        <f t="shared" si="1"/>
        <v>0.14285714285714285</v>
      </c>
      <c r="BF17" s="383">
        <f t="shared" si="2"/>
        <v>9.5238095238095233E-2</v>
      </c>
      <c r="BG17" s="327">
        <f t="shared" si="3"/>
        <v>0.19047619047619047</v>
      </c>
      <c r="BI17" s="67" t="s">
        <v>632</v>
      </c>
      <c r="BJ17" s="494">
        <f>+集計･資料!DE18</f>
        <v>12</v>
      </c>
      <c r="BK17" s="495">
        <f>+集計･資料!DF18</f>
        <v>3</v>
      </c>
      <c r="BL17" s="495">
        <f>+集計･資料!DG18</f>
        <v>2</v>
      </c>
      <c r="BM17" s="496">
        <f>+集計･資料!DH18</f>
        <v>4</v>
      </c>
      <c r="BN17" s="501">
        <f t="shared" si="4"/>
        <v>21</v>
      </c>
    </row>
    <row r="18" spans="1:66">
      <c r="AC18" s="1002" t="s">
        <v>627</v>
      </c>
      <c r="AD18" s="826">
        <f>BD16</f>
        <v>0.54285714285714282</v>
      </c>
      <c r="AE18" s="994">
        <f>BE16</f>
        <v>0.34285714285714286</v>
      </c>
      <c r="AF18" s="800">
        <f>BF16</f>
        <v>5.7142857142857141E-2</v>
      </c>
      <c r="AG18" s="800">
        <f>BG16</f>
        <v>5.7142857142857141E-2</v>
      </c>
      <c r="AI18" s="784" t="s">
        <v>627</v>
      </c>
      <c r="AJ18" s="832">
        <f>BJ16</f>
        <v>19</v>
      </c>
      <c r="AK18" s="832">
        <f>BK16</f>
        <v>12</v>
      </c>
      <c r="AL18" s="832">
        <f>BL16</f>
        <v>2</v>
      </c>
      <c r="AM18" s="832">
        <f>BM16</f>
        <v>2</v>
      </c>
      <c r="AN18" s="832">
        <f>BN16</f>
        <v>35</v>
      </c>
      <c r="AO18" s="237"/>
      <c r="AP18" s="1232"/>
      <c r="AQ18" s="1232"/>
      <c r="AR18" s="1232"/>
      <c r="AS18" s="1232"/>
      <c r="AT18" s="1232"/>
      <c r="AU18" s="1232"/>
      <c r="AV18" s="1232"/>
      <c r="AW18" s="1232"/>
      <c r="AX18" s="1232"/>
      <c r="AY18" s="1232"/>
      <c r="AZ18" s="1232"/>
      <c r="BA18" s="1232"/>
      <c r="BC18" s="67" t="s">
        <v>626</v>
      </c>
      <c r="BD18" s="408">
        <f t="shared" si="0"/>
        <v>0.52380952380952384</v>
      </c>
      <c r="BE18" s="383">
        <f t="shared" si="1"/>
        <v>9.5238095238095233E-2</v>
      </c>
      <c r="BF18" s="383">
        <f t="shared" si="2"/>
        <v>0</v>
      </c>
      <c r="BG18" s="327">
        <f t="shared" si="3"/>
        <v>0.38095238095238093</v>
      </c>
      <c r="BI18" s="67" t="s">
        <v>626</v>
      </c>
      <c r="BJ18" s="494">
        <f>+集計･資料!DE20</f>
        <v>11</v>
      </c>
      <c r="BK18" s="495">
        <f>+集計･資料!DF20</f>
        <v>2</v>
      </c>
      <c r="BL18" s="495">
        <f>+集計･資料!DG20</f>
        <v>0</v>
      </c>
      <c r="BM18" s="496">
        <f>+集計･資料!DH20</f>
        <v>8</v>
      </c>
      <c r="BN18" s="501">
        <f t="shared" si="4"/>
        <v>21</v>
      </c>
    </row>
    <row r="19" spans="1:66">
      <c r="A19" s="476"/>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8"/>
      <c r="AC19" s="1002" t="s">
        <v>628</v>
      </c>
      <c r="AD19" s="826">
        <f>BD15</f>
        <v>0.76243093922651939</v>
      </c>
      <c r="AE19" s="826">
        <f>BE15</f>
        <v>0.16574585635359115</v>
      </c>
      <c r="AF19" s="800">
        <f>BF15</f>
        <v>5.5248618784530384E-3</v>
      </c>
      <c r="AG19" s="800">
        <f>BG15</f>
        <v>6.6298342541436461E-2</v>
      </c>
      <c r="AI19" s="784" t="s">
        <v>628</v>
      </c>
      <c r="AJ19" s="832">
        <f>BJ15</f>
        <v>138</v>
      </c>
      <c r="AK19" s="832">
        <f>BK15</f>
        <v>30</v>
      </c>
      <c r="AL19" s="832">
        <f>BL15</f>
        <v>1</v>
      </c>
      <c r="AM19" s="832">
        <f>BM15</f>
        <v>12</v>
      </c>
      <c r="AN19" s="832">
        <f>BN15</f>
        <v>181</v>
      </c>
      <c r="AO19" s="237"/>
      <c r="AP19" s="1232"/>
      <c r="AQ19" s="1232"/>
      <c r="AR19" s="1232"/>
      <c r="AS19" s="1232"/>
      <c r="AT19" s="1232"/>
      <c r="AU19" s="1232"/>
      <c r="AV19" s="1232"/>
      <c r="AW19" s="1232"/>
      <c r="AX19" s="1232"/>
      <c r="AY19" s="1232"/>
      <c r="AZ19" s="1232"/>
      <c r="BA19" s="1232"/>
      <c r="BC19" s="67" t="s">
        <v>625</v>
      </c>
      <c r="BD19" s="408">
        <f t="shared" si="0"/>
        <v>0.49166666666666664</v>
      </c>
      <c r="BE19" s="383">
        <f t="shared" si="1"/>
        <v>0.22083333333333333</v>
      </c>
      <c r="BF19" s="383">
        <f t="shared" si="2"/>
        <v>9.583333333333334E-2</v>
      </c>
      <c r="BG19" s="327">
        <f t="shared" si="3"/>
        <v>0.19166666666666668</v>
      </c>
      <c r="BI19" s="67" t="s">
        <v>625</v>
      </c>
      <c r="BJ19" s="494">
        <f>+集計･資料!DE22</f>
        <v>118</v>
      </c>
      <c r="BK19" s="495">
        <f>+集計･資料!DF22</f>
        <v>53</v>
      </c>
      <c r="BL19" s="495">
        <f>+集計･資料!DG22</f>
        <v>23</v>
      </c>
      <c r="BM19" s="496">
        <f>+集計･資料!DH22</f>
        <v>46</v>
      </c>
      <c r="BN19" s="501">
        <f t="shared" si="4"/>
        <v>240</v>
      </c>
    </row>
    <row r="20" spans="1:66" ht="10.5" customHeight="1">
      <c r="A20" s="480"/>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2"/>
      <c r="AC20" s="1002" t="s">
        <v>629</v>
      </c>
      <c r="AD20" s="826">
        <f>BD14</f>
        <v>0.7142857142857143</v>
      </c>
      <c r="AE20" s="826">
        <f>BE14</f>
        <v>0.16666666666666666</v>
      </c>
      <c r="AF20" s="800">
        <f>BF14</f>
        <v>0</v>
      </c>
      <c r="AG20" s="800">
        <f>BG14</f>
        <v>0.11904761904761904</v>
      </c>
      <c r="AI20" s="784" t="s">
        <v>629</v>
      </c>
      <c r="AJ20" s="832">
        <f>BJ14</f>
        <v>30</v>
      </c>
      <c r="AK20" s="832">
        <f>BK14</f>
        <v>7</v>
      </c>
      <c r="AL20" s="832">
        <f>BL14</f>
        <v>0</v>
      </c>
      <c r="AM20" s="832">
        <f>BM14</f>
        <v>5</v>
      </c>
      <c r="AN20" s="832">
        <f>BN14</f>
        <v>42</v>
      </c>
      <c r="AO20" s="237"/>
      <c r="AP20" s="1232"/>
      <c r="AQ20" s="1232"/>
      <c r="AR20" s="1232"/>
      <c r="AS20" s="1232"/>
      <c r="AT20" s="1232"/>
      <c r="AU20" s="1232"/>
      <c r="AV20" s="1232"/>
      <c r="AW20" s="1232"/>
      <c r="AX20" s="1232"/>
      <c r="AY20" s="1232"/>
      <c r="AZ20" s="1232"/>
      <c r="BA20" s="1232"/>
      <c r="BC20" s="67" t="s">
        <v>624</v>
      </c>
      <c r="BD20" s="408">
        <f t="shared" si="0"/>
        <v>0.69230769230769229</v>
      </c>
      <c r="BE20" s="383">
        <f t="shared" si="1"/>
        <v>3.8461538461538464E-2</v>
      </c>
      <c r="BF20" s="383">
        <f t="shared" si="2"/>
        <v>3.8461538461538464E-2</v>
      </c>
      <c r="BG20" s="327">
        <f t="shared" si="3"/>
        <v>0.23076923076923078</v>
      </c>
      <c r="BI20" s="67" t="s">
        <v>624</v>
      </c>
      <c r="BJ20" s="494">
        <f>+集計･資料!DE24</f>
        <v>18</v>
      </c>
      <c r="BK20" s="495">
        <f>+集計･資料!DF24</f>
        <v>1</v>
      </c>
      <c r="BL20" s="495">
        <f>+集計･資料!DG24</f>
        <v>1</v>
      </c>
      <c r="BM20" s="496">
        <f>+集計･資料!DH24</f>
        <v>6</v>
      </c>
      <c r="BN20" s="501">
        <f t="shared" si="4"/>
        <v>26</v>
      </c>
    </row>
    <row r="21" spans="1:66">
      <c r="A21" s="480"/>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2"/>
      <c r="AC21" s="1002" t="s">
        <v>631</v>
      </c>
      <c r="AD21" s="800">
        <f>BD13</f>
        <v>0.48275862068965519</v>
      </c>
      <c r="AE21" s="800">
        <f>BE13</f>
        <v>0.24827586206896551</v>
      </c>
      <c r="AF21" s="800">
        <f>BF13</f>
        <v>6.2068965517241378E-2</v>
      </c>
      <c r="AG21" s="800">
        <f>BG13</f>
        <v>0.20689655172413793</v>
      </c>
      <c r="AI21" s="784" t="s">
        <v>631</v>
      </c>
      <c r="AJ21" s="832">
        <f>BJ13</f>
        <v>70</v>
      </c>
      <c r="AK21" s="832">
        <f>BK13</f>
        <v>36</v>
      </c>
      <c r="AL21" s="832">
        <f>BL13</f>
        <v>9</v>
      </c>
      <c r="AM21" s="832">
        <f>BM13</f>
        <v>30</v>
      </c>
      <c r="AN21" s="832">
        <f>BN13</f>
        <v>145</v>
      </c>
      <c r="AO21" s="237"/>
      <c r="AP21" s="1232"/>
      <c r="AQ21" s="1232"/>
      <c r="AR21" s="1232"/>
      <c r="AS21" s="1232"/>
      <c r="AT21" s="1232"/>
      <c r="AU21" s="1232"/>
      <c r="AV21" s="1232"/>
      <c r="AW21" s="1232"/>
      <c r="AX21" s="1232"/>
      <c r="AY21" s="1232"/>
      <c r="AZ21" s="1232"/>
      <c r="BA21" s="1232"/>
      <c r="BC21" s="67" t="s">
        <v>623</v>
      </c>
      <c r="BD21" s="408">
        <f t="shared" si="0"/>
        <v>0.76923076923076927</v>
      </c>
      <c r="BE21" s="383">
        <f t="shared" si="1"/>
        <v>7.6923076923076927E-2</v>
      </c>
      <c r="BF21" s="383">
        <f t="shared" si="2"/>
        <v>0</v>
      </c>
      <c r="BG21" s="327">
        <f t="shared" si="3"/>
        <v>0.15384615384615385</v>
      </c>
      <c r="BI21" s="67" t="s">
        <v>623</v>
      </c>
      <c r="BJ21" s="494">
        <f>+集計･資料!DE26</f>
        <v>10</v>
      </c>
      <c r="BK21" s="495">
        <f>+集計･資料!DF26</f>
        <v>1</v>
      </c>
      <c r="BL21" s="495">
        <f>+集計･資料!DG26</f>
        <v>0</v>
      </c>
      <c r="BM21" s="496">
        <f>+集計･資料!DH26</f>
        <v>2</v>
      </c>
      <c r="BN21" s="501">
        <f t="shared" si="4"/>
        <v>13</v>
      </c>
    </row>
    <row r="22" spans="1:66">
      <c r="A22" s="480"/>
      <c r="B22" s="48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2"/>
      <c r="AC22" s="784" t="s">
        <v>630</v>
      </c>
      <c r="AD22" s="965">
        <f>BD12</f>
        <v>0.53968253968253965</v>
      </c>
      <c r="AE22" s="800">
        <f>BE12</f>
        <v>0.17460317460317459</v>
      </c>
      <c r="AF22" s="800">
        <f>BF12</f>
        <v>5.5555555555555552E-2</v>
      </c>
      <c r="AG22" s="800">
        <f>BG12</f>
        <v>0.23015873015873015</v>
      </c>
      <c r="AI22" s="784" t="s">
        <v>630</v>
      </c>
      <c r="AJ22" s="832">
        <f>BJ12</f>
        <v>68</v>
      </c>
      <c r="AK22" s="832">
        <f>BK12</f>
        <v>22</v>
      </c>
      <c r="AL22" s="832">
        <f>BL12</f>
        <v>7</v>
      </c>
      <c r="AM22" s="832">
        <f>BM12</f>
        <v>29</v>
      </c>
      <c r="AN22" s="832">
        <f>BN12</f>
        <v>126</v>
      </c>
      <c r="AO22" s="237"/>
      <c r="AP22" s="1232"/>
      <c r="AQ22" s="1232"/>
      <c r="AR22" s="1232"/>
      <c r="AS22" s="1232"/>
      <c r="AT22" s="1232"/>
      <c r="AU22" s="1232"/>
      <c r="AV22" s="1232"/>
      <c r="AW22" s="1232"/>
      <c r="AX22" s="1232"/>
      <c r="AY22" s="1232"/>
      <c r="AZ22" s="1232"/>
      <c r="BA22" s="1232"/>
      <c r="BC22" s="487" t="s">
        <v>633</v>
      </c>
      <c r="BD22" s="408">
        <f t="shared" si="0"/>
        <v>0.5368421052631579</v>
      </c>
      <c r="BE22" s="383">
        <f t="shared" si="1"/>
        <v>0.23157894736842105</v>
      </c>
      <c r="BF22" s="383">
        <f t="shared" si="2"/>
        <v>4.736842105263158E-2</v>
      </c>
      <c r="BG22" s="327">
        <f t="shared" si="3"/>
        <v>0.18421052631578946</v>
      </c>
      <c r="BI22" s="487" t="s">
        <v>633</v>
      </c>
      <c r="BJ22" s="494">
        <f>+集計･資料!DE28</f>
        <v>102</v>
      </c>
      <c r="BK22" s="495">
        <f>+集計･資料!DF28</f>
        <v>44</v>
      </c>
      <c r="BL22" s="495">
        <f>+集計･資料!DG28</f>
        <v>9</v>
      </c>
      <c r="BM22" s="496">
        <f>+集計･資料!DH28</f>
        <v>35</v>
      </c>
      <c r="BN22" s="501">
        <f t="shared" si="4"/>
        <v>190</v>
      </c>
    </row>
    <row r="23" spans="1:66" ht="12.75" thickBot="1">
      <c r="A23" s="480"/>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2"/>
      <c r="AC23" s="611" t="s">
        <v>151</v>
      </c>
      <c r="AD23" s="800" t="e">
        <f>BD11</f>
        <v>#DIV/0!</v>
      </c>
      <c r="AE23" s="800" t="e">
        <f>BE11</f>
        <v>#DIV/0!</v>
      </c>
      <c r="AF23" s="800" t="e">
        <f>BF11</f>
        <v>#DIV/0!</v>
      </c>
      <c r="AG23" s="800" t="e">
        <f>BG11</f>
        <v>#DIV/0!</v>
      </c>
      <c r="AI23" s="611" t="s">
        <v>151</v>
      </c>
      <c r="AJ23" s="832">
        <f>BJ11</f>
        <v>0</v>
      </c>
      <c r="AK23" s="832">
        <f>BK11</f>
        <v>0</v>
      </c>
      <c r="AL23" s="832">
        <f>BL11</f>
        <v>0</v>
      </c>
      <c r="AM23" s="832">
        <f>BM11</f>
        <v>0</v>
      </c>
      <c r="AN23" s="832">
        <f>BN11</f>
        <v>0</v>
      </c>
      <c r="AO23" s="237"/>
      <c r="AP23" s="1232"/>
      <c r="AQ23" s="1232"/>
      <c r="AR23" s="1232"/>
      <c r="AS23" s="1232"/>
      <c r="AT23" s="1232"/>
      <c r="AU23" s="1232"/>
      <c r="AV23" s="1232"/>
      <c r="AW23" s="1232"/>
      <c r="AX23" s="1232"/>
      <c r="AY23" s="1232"/>
      <c r="AZ23" s="1232"/>
      <c r="BA23" s="1232"/>
      <c r="BC23" s="75" t="s">
        <v>634</v>
      </c>
      <c r="BD23" s="329">
        <f t="shared" si="0"/>
        <v>0.33755274261603374</v>
      </c>
      <c r="BE23" s="387">
        <f t="shared" si="1"/>
        <v>0.16455696202531644</v>
      </c>
      <c r="BF23" s="387">
        <f t="shared" si="2"/>
        <v>0.15189873417721519</v>
      </c>
      <c r="BG23" s="388">
        <f t="shared" si="3"/>
        <v>0.34599156118143459</v>
      </c>
      <c r="BI23" s="68" t="s">
        <v>634</v>
      </c>
      <c r="BJ23" s="502">
        <f>+集計･資料!DE30</f>
        <v>80</v>
      </c>
      <c r="BK23" s="499">
        <f>+集計･資料!DF30</f>
        <v>39</v>
      </c>
      <c r="BL23" s="499">
        <f>+集計･資料!DG30</f>
        <v>36</v>
      </c>
      <c r="BM23" s="500">
        <f>+集計･資料!DH30</f>
        <v>82</v>
      </c>
      <c r="BN23" s="503">
        <f t="shared" si="4"/>
        <v>237</v>
      </c>
    </row>
    <row r="24" spans="1:66" ht="12.75" thickBot="1">
      <c r="A24" s="480"/>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2"/>
      <c r="AC24" s="833"/>
      <c r="AI24" s="643" t="s">
        <v>150</v>
      </c>
      <c r="AJ24" s="832">
        <f>+SUM(AJ11:AJ23)</f>
        <v>676</v>
      </c>
      <c r="AK24" s="832">
        <f>+SUM(AK11:AK23)</f>
        <v>250</v>
      </c>
      <c r="AL24" s="832">
        <f>+SUM(AL11:AL23)</f>
        <v>90</v>
      </c>
      <c r="AM24" s="832">
        <f>+SUM(AM11:AM23)</f>
        <v>261</v>
      </c>
      <c r="AN24" s="832">
        <f>+SUM(AJ24:AM24)</f>
        <v>1277</v>
      </c>
      <c r="AO24" s="237"/>
      <c r="AP24" s="1232"/>
      <c r="AQ24" s="1232"/>
      <c r="AR24" s="1232"/>
      <c r="AS24" s="1232"/>
      <c r="AT24" s="1232"/>
      <c r="AU24" s="1232"/>
      <c r="AV24" s="1232"/>
      <c r="AW24" s="1232"/>
      <c r="AX24" s="1232"/>
      <c r="AY24" s="1232"/>
      <c r="AZ24" s="1232"/>
      <c r="BA24" s="1232"/>
      <c r="BC24" s="474"/>
      <c r="BI24" s="488" t="s">
        <v>150</v>
      </c>
      <c r="BJ24" s="505">
        <f>+SUM(BJ11:BJ23)</f>
        <v>676</v>
      </c>
      <c r="BK24" s="506">
        <f>+SUM(BK11:BK23)</f>
        <v>250</v>
      </c>
      <c r="BL24" s="506">
        <f>+SUM(BL11:BL23)</f>
        <v>90</v>
      </c>
      <c r="BM24" s="507">
        <f>+SUM(BM11:BM23)</f>
        <v>261</v>
      </c>
      <c r="BN24" s="504">
        <f t="shared" si="4"/>
        <v>1277</v>
      </c>
    </row>
    <row r="25" spans="1:66">
      <c r="A25" s="480"/>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c r="AC25" s="833"/>
      <c r="AO25" s="237"/>
      <c r="AP25" s="1232"/>
      <c r="AQ25" s="1232"/>
      <c r="AR25" s="1232"/>
      <c r="AS25" s="1232"/>
      <c r="AT25" s="1232"/>
      <c r="AU25" s="1232"/>
      <c r="AV25" s="1232"/>
      <c r="AW25" s="1232"/>
      <c r="AX25" s="1232"/>
      <c r="AY25" s="1232"/>
      <c r="AZ25" s="1232"/>
      <c r="BA25" s="1232"/>
      <c r="BC25" s="474"/>
    </row>
    <row r="26" spans="1:66">
      <c r="A26" s="480"/>
      <c r="B26" s="481"/>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2"/>
      <c r="AC26" s="475" t="s">
        <v>342</v>
      </c>
      <c r="AI26" s="475" t="s">
        <v>343</v>
      </c>
      <c r="AO26" s="237"/>
      <c r="BC26" s="475" t="s">
        <v>342</v>
      </c>
      <c r="BI26" s="475" t="s">
        <v>343</v>
      </c>
    </row>
    <row r="27" spans="1:66" ht="12.75" thickBot="1">
      <c r="A27" s="480"/>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2"/>
      <c r="AC27" s="833"/>
      <c r="BC27" s="474"/>
    </row>
    <row r="28" spans="1:66" ht="12.75" thickBot="1">
      <c r="A28" s="480"/>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2"/>
      <c r="AC28" s="643" t="s">
        <v>646</v>
      </c>
      <c r="AD28" s="643" t="s">
        <v>329</v>
      </c>
      <c r="AE28" s="643" t="s">
        <v>330</v>
      </c>
      <c r="AF28" s="644" t="s">
        <v>331</v>
      </c>
      <c r="AG28" s="643" t="s">
        <v>74</v>
      </c>
      <c r="AI28" s="643" t="s">
        <v>646</v>
      </c>
      <c r="AJ28" s="643" t="s">
        <v>329</v>
      </c>
      <c r="AK28" s="643" t="s">
        <v>330</v>
      </c>
      <c r="AL28" s="644" t="s">
        <v>331</v>
      </c>
      <c r="AM28" s="643" t="s">
        <v>74</v>
      </c>
      <c r="AN28" s="643" t="s">
        <v>150</v>
      </c>
      <c r="BC28" s="479" t="s">
        <v>646</v>
      </c>
      <c r="BD28" s="530" t="s">
        <v>329</v>
      </c>
      <c r="BE28" s="521" t="s">
        <v>330</v>
      </c>
      <c r="BF28" s="509" t="s">
        <v>331</v>
      </c>
      <c r="BG28" s="522" t="s">
        <v>74</v>
      </c>
      <c r="BI28" s="479" t="s">
        <v>646</v>
      </c>
      <c r="BJ28" s="528" t="s">
        <v>329</v>
      </c>
      <c r="BK28" s="521" t="s">
        <v>330</v>
      </c>
      <c r="BL28" s="509" t="s">
        <v>331</v>
      </c>
      <c r="BM28" s="523" t="s">
        <v>74</v>
      </c>
      <c r="BN28" s="524" t="s">
        <v>150</v>
      </c>
    </row>
    <row r="29" spans="1:66">
      <c r="A29" s="480"/>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2"/>
      <c r="AC29" s="1001" t="s">
        <v>436</v>
      </c>
      <c r="AD29" s="826">
        <f>BD34</f>
        <v>0.29192546583850931</v>
      </c>
      <c r="AE29" s="826">
        <f>BE34</f>
        <v>0.2484472049689441</v>
      </c>
      <c r="AF29" s="800">
        <f>BF34</f>
        <v>0.16770186335403728</v>
      </c>
      <c r="AG29" s="800">
        <f>BG34</f>
        <v>0.29192546583850931</v>
      </c>
      <c r="AI29" s="613" t="s">
        <v>436</v>
      </c>
      <c r="AJ29" s="832">
        <f>BJ34</f>
        <v>47</v>
      </c>
      <c r="AK29" s="832">
        <f>BK34</f>
        <v>40</v>
      </c>
      <c r="AL29" s="832">
        <f>BL34</f>
        <v>27</v>
      </c>
      <c r="AM29" s="832">
        <f>BM34</f>
        <v>47</v>
      </c>
      <c r="AN29" s="832">
        <f>BN34</f>
        <v>161</v>
      </c>
      <c r="BC29" s="290" t="s">
        <v>139</v>
      </c>
      <c r="BD29" s="403">
        <f t="shared" ref="BD29:BG34" si="5">+BJ29/$BN29</f>
        <v>0.86111111111111116</v>
      </c>
      <c r="BE29" s="404">
        <f t="shared" si="5"/>
        <v>6.9444444444444448E-2</v>
      </c>
      <c r="BF29" s="404">
        <f t="shared" si="5"/>
        <v>0</v>
      </c>
      <c r="BG29" s="405">
        <f t="shared" si="5"/>
        <v>6.9444444444444448E-2</v>
      </c>
      <c r="BI29" s="290" t="s">
        <v>139</v>
      </c>
      <c r="BJ29" s="510">
        <f>+集計･資料!DE71</f>
        <v>62</v>
      </c>
      <c r="BK29" s="511">
        <f>+集計･資料!DF71</f>
        <v>5</v>
      </c>
      <c r="BL29" s="511">
        <f>+集計･資料!DG71</f>
        <v>0</v>
      </c>
      <c r="BM29" s="512">
        <f>+集計･資料!DH71</f>
        <v>5</v>
      </c>
      <c r="BN29" s="513">
        <f>+SUM(BJ29:BM29)</f>
        <v>72</v>
      </c>
    </row>
    <row r="30" spans="1:66">
      <c r="A30" s="480"/>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2"/>
      <c r="AC30" s="1001" t="s">
        <v>437</v>
      </c>
      <c r="AD30" s="826">
        <f>BD33</f>
        <v>0.36842105263157893</v>
      </c>
      <c r="AE30" s="826">
        <f>BE33</f>
        <v>0.2907268170426065</v>
      </c>
      <c r="AF30" s="800">
        <f>BF33</f>
        <v>9.7744360902255634E-2</v>
      </c>
      <c r="AG30" s="800">
        <f>BG33</f>
        <v>0.24310776942355888</v>
      </c>
      <c r="AI30" s="613" t="s">
        <v>437</v>
      </c>
      <c r="AJ30" s="832">
        <f>BJ33</f>
        <v>147</v>
      </c>
      <c r="AK30" s="832">
        <f>BK33</f>
        <v>116</v>
      </c>
      <c r="AL30" s="832">
        <f>BL33</f>
        <v>39</v>
      </c>
      <c r="AM30" s="832">
        <f>BM33</f>
        <v>97</v>
      </c>
      <c r="AN30" s="832">
        <f>BN33</f>
        <v>399</v>
      </c>
      <c r="AO30" s="630"/>
      <c r="BC30" s="255" t="s">
        <v>554</v>
      </c>
      <c r="BD30" s="408">
        <f t="shared" si="5"/>
        <v>0.79761904761904767</v>
      </c>
      <c r="BE30" s="383">
        <f t="shared" si="5"/>
        <v>5.9523809523809521E-2</v>
      </c>
      <c r="BF30" s="383">
        <f t="shared" si="5"/>
        <v>0</v>
      </c>
      <c r="BG30" s="327">
        <f t="shared" si="5"/>
        <v>0.14285714285714285</v>
      </c>
      <c r="BI30" s="255" t="s">
        <v>554</v>
      </c>
      <c r="BJ30" s="514">
        <f>+集計･資料!DE73</f>
        <v>67</v>
      </c>
      <c r="BK30" s="498">
        <f>+集計･資料!DF73</f>
        <v>5</v>
      </c>
      <c r="BL30" s="498">
        <f>+集計･資料!DG73</f>
        <v>0</v>
      </c>
      <c r="BM30" s="515">
        <f>+集計･資料!DH73</f>
        <v>12</v>
      </c>
      <c r="BN30" s="501">
        <f t="shared" ref="BN30:BN35" si="6">+SUM(BJ30:BM30)</f>
        <v>84</v>
      </c>
    </row>
    <row r="31" spans="1:66">
      <c r="A31" s="480"/>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2"/>
      <c r="AC31" s="1001" t="s">
        <v>438</v>
      </c>
      <c r="AD31" s="826">
        <f>BD32</f>
        <v>0.59111111111111114</v>
      </c>
      <c r="AE31" s="826">
        <f>BE32</f>
        <v>0.16444444444444445</v>
      </c>
      <c r="AF31" s="800">
        <f>BF32</f>
        <v>4.8888888888888891E-2</v>
      </c>
      <c r="AG31" s="800">
        <f>BG32</f>
        <v>0.19555555555555557</v>
      </c>
      <c r="AI31" s="613" t="s">
        <v>438</v>
      </c>
      <c r="AJ31" s="832">
        <f>BJ32</f>
        <v>266</v>
      </c>
      <c r="AK31" s="832">
        <f>BK32</f>
        <v>74</v>
      </c>
      <c r="AL31" s="832">
        <f>BL32</f>
        <v>22</v>
      </c>
      <c r="AM31" s="832">
        <f>BM32</f>
        <v>88</v>
      </c>
      <c r="AN31" s="832">
        <f>BN32</f>
        <v>450</v>
      </c>
      <c r="AO31" s="630"/>
      <c r="BC31" s="255" t="s">
        <v>555</v>
      </c>
      <c r="BD31" s="408">
        <f t="shared" si="5"/>
        <v>0.78378378378378377</v>
      </c>
      <c r="BE31" s="383">
        <f t="shared" si="5"/>
        <v>9.0090090090090086E-2</v>
      </c>
      <c r="BF31" s="383">
        <f t="shared" si="5"/>
        <v>1.8018018018018018E-2</v>
      </c>
      <c r="BG31" s="327">
        <f t="shared" si="5"/>
        <v>0.10810810810810811</v>
      </c>
      <c r="BI31" s="255" t="s">
        <v>555</v>
      </c>
      <c r="BJ31" s="514">
        <f>+集計･資料!DE75</f>
        <v>87</v>
      </c>
      <c r="BK31" s="498">
        <f>+集計･資料!DF75</f>
        <v>10</v>
      </c>
      <c r="BL31" s="498">
        <f>+集計･資料!DG75</f>
        <v>2</v>
      </c>
      <c r="BM31" s="515">
        <f>+集計･資料!DH75</f>
        <v>12</v>
      </c>
      <c r="BN31" s="501">
        <f t="shared" si="6"/>
        <v>111</v>
      </c>
    </row>
    <row r="32" spans="1:66">
      <c r="A32" s="480"/>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2"/>
      <c r="AC32" s="1001" t="s">
        <v>439</v>
      </c>
      <c r="AD32" s="965">
        <f>BD31</f>
        <v>0.78378378378378377</v>
      </c>
      <c r="AE32" s="826">
        <f>BE31</f>
        <v>9.0090090090090086E-2</v>
      </c>
      <c r="AF32" s="800">
        <f>BF31</f>
        <v>1.8018018018018018E-2</v>
      </c>
      <c r="AG32" s="800">
        <f>BG31</f>
        <v>0.10810810810810811</v>
      </c>
      <c r="AI32" s="613" t="s">
        <v>439</v>
      </c>
      <c r="AJ32" s="832">
        <f>BJ31</f>
        <v>87</v>
      </c>
      <c r="AK32" s="832">
        <f>BK31</f>
        <v>10</v>
      </c>
      <c r="AL32" s="832">
        <f>BL31</f>
        <v>2</v>
      </c>
      <c r="AM32" s="832">
        <f>BM31</f>
        <v>12</v>
      </c>
      <c r="AN32" s="832">
        <f>BN31</f>
        <v>111</v>
      </c>
      <c r="AO32" s="237"/>
      <c r="BC32" s="255" t="s">
        <v>556</v>
      </c>
      <c r="BD32" s="408">
        <f t="shared" si="5"/>
        <v>0.59111111111111114</v>
      </c>
      <c r="BE32" s="383">
        <f t="shared" si="5"/>
        <v>0.16444444444444445</v>
      </c>
      <c r="BF32" s="383">
        <f t="shared" si="5"/>
        <v>4.8888888888888891E-2</v>
      </c>
      <c r="BG32" s="327">
        <f t="shared" si="5"/>
        <v>0.19555555555555557</v>
      </c>
      <c r="BI32" s="255" t="s">
        <v>556</v>
      </c>
      <c r="BJ32" s="514">
        <f>+集計･資料!DE77</f>
        <v>266</v>
      </c>
      <c r="BK32" s="498">
        <f>+集計･資料!DF77</f>
        <v>74</v>
      </c>
      <c r="BL32" s="498">
        <f>+集計･資料!DG77</f>
        <v>22</v>
      </c>
      <c r="BM32" s="515">
        <f>+集計･資料!DH77</f>
        <v>88</v>
      </c>
      <c r="BN32" s="501">
        <f t="shared" si="6"/>
        <v>450</v>
      </c>
    </row>
    <row r="33" spans="1:66">
      <c r="A33" s="480"/>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2"/>
      <c r="AC33" s="1001" t="s">
        <v>440</v>
      </c>
      <c r="AD33" s="826">
        <f>BD30</f>
        <v>0.79761904761904767</v>
      </c>
      <c r="AE33" s="826">
        <f>BE30</f>
        <v>5.9523809523809521E-2</v>
      </c>
      <c r="AF33" s="800">
        <f>BF30</f>
        <v>0</v>
      </c>
      <c r="AG33" s="800">
        <f>BG30</f>
        <v>0.14285714285714285</v>
      </c>
      <c r="AI33" s="613" t="s">
        <v>440</v>
      </c>
      <c r="AJ33" s="832">
        <f>BJ30</f>
        <v>67</v>
      </c>
      <c r="AK33" s="832">
        <f>BK30</f>
        <v>5</v>
      </c>
      <c r="AL33" s="832">
        <f>BL30</f>
        <v>0</v>
      </c>
      <c r="AM33" s="832">
        <f>BM30</f>
        <v>12</v>
      </c>
      <c r="AN33" s="832">
        <f>BN30</f>
        <v>84</v>
      </c>
      <c r="AO33" s="237"/>
      <c r="BC33" s="255" t="s">
        <v>557</v>
      </c>
      <c r="BD33" s="408">
        <f t="shared" si="5"/>
        <v>0.36842105263157893</v>
      </c>
      <c r="BE33" s="383">
        <f t="shared" si="5"/>
        <v>0.2907268170426065</v>
      </c>
      <c r="BF33" s="383">
        <f t="shared" si="5"/>
        <v>9.7744360902255634E-2</v>
      </c>
      <c r="BG33" s="327">
        <f t="shared" si="5"/>
        <v>0.24310776942355888</v>
      </c>
      <c r="BI33" s="255" t="s">
        <v>557</v>
      </c>
      <c r="BJ33" s="514">
        <f>+集計･資料!DE79</f>
        <v>147</v>
      </c>
      <c r="BK33" s="498">
        <f>+集計･資料!DF79</f>
        <v>116</v>
      </c>
      <c r="BL33" s="498">
        <f>+集計･資料!DG79</f>
        <v>39</v>
      </c>
      <c r="BM33" s="515">
        <f>+集計･資料!DH79</f>
        <v>97</v>
      </c>
      <c r="BN33" s="501">
        <f t="shared" si="6"/>
        <v>399</v>
      </c>
    </row>
    <row r="34" spans="1:66" ht="12.75" thickBot="1">
      <c r="A34" s="480"/>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2"/>
      <c r="AC34" s="1001" t="s">
        <v>441</v>
      </c>
      <c r="AD34" s="994">
        <f>BD29</f>
        <v>0.86111111111111116</v>
      </c>
      <c r="AE34" s="826">
        <f>BE29</f>
        <v>6.9444444444444448E-2</v>
      </c>
      <c r="AF34" s="800">
        <f>BF29</f>
        <v>0</v>
      </c>
      <c r="AG34" s="800">
        <f>BG29</f>
        <v>6.9444444444444448E-2</v>
      </c>
      <c r="AI34" s="613" t="s">
        <v>441</v>
      </c>
      <c r="AJ34" s="832">
        <f>BJ29</f>
        <v>62</v>
      </c>
      <c r="AK34" s="832">
        <f>BK29</f>
        <v>5</v>
      </c>
      <c r="AL34" s="832">
        <f>BL29</f>
        <v>0</v>
      </c>
      <c r="AM34" s="832">
        <f>BM29</f>
        <v>5</v>
      </c>
      <c r="AN34" s="832">
        <f>BN29</f>
        <v>72</v>
      </c>
      <c r="AO34" s="237"/>
      <c r="BC34" s="256" t="s">
        <v>558</v>
      </c>
      <c r="BD34" s="329">
        <f t="shared" si="5"/>
        <v>0.29192546583850931</v>
      </c>
      <c r="BE34" s="387">
        <f t="shared" si="5"/>
        <v>0.2484472049689441</v>
      </c>
      <c r="BF34" s="387">
        <f t="shared" si="5"/>
        <v>0.16770186335403728</v>
      </c>
      <c r="BG34" s="388">
        <f t="shared" si="5"/>
        <v>0.29192546583850931</v>
      </c>
      <c r="BI34" s="294" t="s">
        <v>558</v>
      </c>
      <c r="BJ34" s="502">
        <f>+集計･資料!DE81</f>
        <v>47</v>
      </c>
      <c r="BK34" s="499">
        <f>+集計･資料!DF81</f>
        <v>40</v>
      </c>
      <c r="BL34" s="499">
        <f>+集計･資料!DG81</f>
        <v>27</v>
      </c>
      <c r="BM34" s="500">
        <f>+集計･資料!DH81</f>
        <v>47</v>
      </c>
      <c r="BN34" s="503">
        <f t="shared" si="6"/>
        <v>161</v>
      </c>
    </row>
    <row r="35" spans="1:66" ht="12.75" thickBot="1">
      <c r="A35" s="480"/>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2"/>
      <c r="AI35" s="643" t="s">
        <v>150</v>
      </c>
      <c r="AJ35" s="832">
        <f>+SUM(AJ29:AJ34)</f>
        <v>676</v>
      </c>
      <c r="AK35" s="832">
        <f>+SUM(AK29:AK34)</f>
        <v>250</v>
      </c>
      <c r="AL35" s="832">
        <f>+SUM(AL29:AL34)</f>
        <v>90</v>
      </c>
      <c r="AM35" s="832">
        <f>+SUM(AM29:AM34)</f>
        <v>261</v>
      </c>
      <c r="AN35" s="832">
        <f>+SUM(AJ35:AM35)</f>
        <v>1277</v>
      </c>
      <c r="AO35" s="237"/>
      <c r="BI35" s="488" t="s">
        <v>150</v>
      </c>
      <c r="BJ35" s="505">
        <f>+SUM(BJ29:BJ34)</f>
        <v>676</v>
      </c>
      <c r="BK35" s="506">
        <f>+SUM(BK29:BK34)</f>
        <v>250</v>
      </c>
      <c r="BL35" s="506">
        <f>+SUM(BL29:BL34)</f>
        <v>90</v>
      </c>
      <c r="BM35" s="507">
        <f>+SUM(BM29:BM34)</f>
        <v>261</v>
      </c>
      <c r="BN35" s="504">
        <f t="shared" si="6"/>
        <v>1277</v>
      </c>
    </row>
    <row r="36" spans="1:66">
      <c r="A36" s="480"/>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2"/>
      <c r="AO36" s="237"/>
    </row>
    <row r="37" spans="1:66">
      <c r="A37" s="480"/>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2"/>
      <c r="AO37" s="237"/>
    </row>
    <row r="38" spans="1:66">
      <c r="A38" s="480"/>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2"/>
      <c r="AO38" s="237"/>
    </row>
    <row r="39" spans="1:66">
      <c r="A39" s="480"/>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2"/>
    </row>
    <row r="40" spans="1:66">
      <c r="A40" s="480"/>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2"/>
    </row>
    <row r="41" spans="1:66">
      <c r="A41" s="480"/>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2"/>
    </row>
    <row r="42" spans="1:66">
      <c r="A42" s="480"/>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2"/>
    </row>
    <row r="43" spans="1:66">
      <c r="A43" s="480"/>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2"/>
      <c r="AP43" s="33"/>
    </row>
    <row r="44" spans="1:66">
      <c r="A44" s="480"/>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2"/>
      <c r="AP44" s="33"/>
    </row>
    <row r="45" spans="1:66">
      <c r="A45" s="480"/>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2"/>
      <c r="AP45" s="33"/>
    </row>
    <row r="46" spans="1:66">
      <c r="A46" s="480"/>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2"/>
      <c r="AP46" s="33"/>
    </row>
    <row r="47" spans="1:66">
      <c r="A47" s="480"/>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2"/>
      <c r="AP47" s="33"/>
    </row>
    <row r="48" spans="1:66">
      <c r="A48" s="480"/>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2"/>
      <c r="AP48" s="33"/>
    </row>
    <row r="49" spans="1:42">
      <c r="A49" s="480"/>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2"/>
      <c r="AP49" s="33"/>
    </row>
    <row r="50" spans="1:42">
      <c r="A50" s="480"/>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2"/>
      <c r="AP50" s="33"/>
    </row>
    <row r="51" spans="1:42">
      <c r="A51" s="480"/>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2"/>
      <c r="AP51" s="33"/>
    </row>
    <row r="52" spans="1:42">
      <c r="A52" s="480"/>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2"/>
      <c r="AP52" s="33"/>
    </row>
    <row r="53" spans="1:42">
      <c r="A53" s="480"/>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2"/>
      <c r="AP53" s="33"/>
    </row>
    <row r="54" spans="1:42">
      <c r="A54" s="484"/>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6"/>
      <c r="AP54" s="33"/>
    </row>
  </sheetData>
  <mergeCells count="4">
    <mergeCell ref="A1:B1"/>
    <mergeCell ref="V1:AA1"/>
    <mergeCell ref="B5:M17"/>
    <mergeCell ref="AP13:BA25"/>
  </mergeCells>
  <phoneticPr fontId="5"/>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300-000000000000}">
          <x14:formula1>
            <xm:f>業種リスト!$A$2:$A$14</xm:f>
          </x14:formula1>
          <xm:sqref>AR6:AT7</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8">
    <tabColor theme="9" tint="0.59999389629810485"/>
  </sheetPr>
  <dimension ref="A1:BL54"/>
  <sheetViews>
    <sheetView showGridLines="0" view="pageBreakPreview" topLeftCell="B1" zoomScaleNormal="100" workbookViewId="0">
      <selection activeCell="B5" sqref="B5:M16"/>
    </sheetView>
  </sheetViews>
  <sheetFormatPr defaultColWidth="10.28515625" defaultRowHeight="12"/>
  <cols>
    <col min="1" max="27" width="3.5703125" style="474" customWidth="1"/>
    <col min="28" max="28" width="2" style="474" customWidth="1"/>
    <col min="29" max="29" width="15.5703125" style="475" customWidth="1"/>
    <col min="30" max="32" width="8" style="475" customWidth="1"/>
    <col min="33" max="33" width="2.28515625" style="475" customWidth="1"/>
    <col min="34" max="34" width="14.85546875" style="475" customWidth="1"/>
    <col min="35" max="37" width="6.42578125" style="475" customWidth="1"/>
    <col min="38" max="38" width="7.140625" style="475" customWidth="1"/>
    <col min="39" max="39" width="8.28515625" style="115" customWidth="1"/>
    <col min="40" max="40" width="7.7109375" style="115" bestFit="1" customWidth="1"/>
    <col min="41" max="41" width="5.42578125" style="115" bestFit="1" customWidth="1"/>
    <col min="42" max="43" width="7.140625" style="115" bestFit="1" customWidth="1"/>
    <col min="44" max="44" width="8.28515625" style="115" bestFit="1" customWidth="1"/>
    <col min="45" max="45" width="5.42578125" style="115" bestFit="1" customWidth="1"/>
    <col min="46" max="51" width="5.42578125" style="115" customWidth="1"/>
    <col min="52" max="52" width="2" style="474" customWidth="1"/>
    <col min="53" max="53" width="15.5703125" style="475" customWidth="1"/>
    <col min="54" max="56" width="7.85546875" style="475" customWidth="1"/>
    <col min="57" max="57" width="2.28515625" style="475" customWidth="1"/>
    <col min="58" max="58" width="14.85546875" style="475" customWidth="1"/>
    <col min="59" max="62" width="6.42578125" style="475" customWidth="1"/>
    <col min="63" max="64" width="10.28515625" style="475" customWidth="1"/>
    <col min="65" max="16384" width="10.28515625" style="474"/>
  </cols>
  <sheetData>
    <row r="1" spans="1:62" ht="21" customHeight="1" thickBot="1">
      <c r="A1" s="1291">
        <v>22</v>
      </c>
      <c r="B1" s="1291"/>
      <c r="C1" s="473" t="s">
        <v>345</v>
      </c>
      <c r="D1" s="473"/>
      <c r="E1" s="473"/>
      <c r="F1" s="473"/>
      <c r="G1" s="473"/>
      <c r="H1" s="473"/>
      <c r="I1" s="473"/>
      <c r="J1" s="473"/>
      <c r="K1" s="473"/>
      <c r="L1" s="473"/>
      <c r="M1" s="473"/>
      <c r="N1" s="473"/>
      <c r="O1" s="473"/>
      <c r="P1" s="473"/>
      <c r="Q1" s="473"/>
      <c r="R1" s="473"/>
      <c r="S1" s="473"/>
      <c r="T1" s="473"/>
      <c r="U1" s="473"/>
      <c r="V1" s="1292" t="s">
        <v>344</v>
      </c>
      <c r="W1" s="1292"/>
      <c r="X1" s="1292"/>
      <c r="Y1" s="1292"/>
      <c r="Z1" s="1292"/>
      <c r="AA1" s="1292"/>
      <c r="AC1" s="475" t="s">
        <v>384</v>
      </c>
      <c r="BA1" s="475" t="s">
        <v>384</v>
      </c>
    </row>
    <row r="3" spans="1:62">
      <c r="C3" s="646"/>
      <c r="D3" s="646"/>
      <c r="E3" s="646"/>
      <c r="F3" s="646"/>
      <c r="G3" s="646"/>
      <c r="H3" s="646"/>
      <c r="I3" s="646"/>
      <c r="J3" s="646"/>
      <c r="K3" s="646"/>
      <c r="L3" s="646"/>
      <c r="M3" s="646"/>
      <c r="O3" s="481"/>
      <c r="P3" s="481"/>
      <c r="Q3" s="481"/>
      <c r="R3" s="481"/>
      <c r="S3" s="481"/>
      <c r="T3" s="481"/>
      <c r="U3" s="481"/>
      <c r="V3" s="481"/>
      <c r="W3" s="481"/>
      <c r="X3" s="481"/>
      <c r="Y3" s="481"/>
      <c r="Z3" s="481"/>
      <c r="AA3" s="481"/>
      <c r="AC3" s="475" t="s">
        <v>346</v>
      </c>
      <c r="AH3" s="475" t="s">
        <v>352</v>
      </c>
      <c r="AN3" s="115" t="s">
        <v>728</v>
      </c>
      <c r="BA3" s="475" t="s">
        <v>346</v>
      </c>
      <c r="BF3" s="475" t="s">
        <v>352</v>
      </c>
    </row>
    <row r="4" spans="1:62" ht="12.75" thickBot="1">
      <c r="B4" s="646"/>
      <c r="C4" s="646"/>
      <c r="D4" s="646"/>
      <c r="E4" s="646"/>
      <c r="F4" s="646"/>
      <c r="G4" s="646"/>
      <c r="H4" s="646"/>
      <c r="I4" s="646"/>
      <c r="J4" s="646"/>
      <c r="K4" s="646"/>
      <c r="L4" s="646"/>
      <c r="M4" s="646"/>
      <c r="O4" s="481"/>
      <c r="P4" s="481"/>
      <c r="Q4" s="481"/>
      <c r="R4" s="481"/>
      <c r="S4" s="481"/>
      <c r="T4" s="481"/>
      <c r="U4" s="481"/>
      <c r="V4" s="481"/>
      <c r="W4" s="481"/>
      <c r="X4" s="481"/>
      <c r="Y4" s="481"/>
      <c r="Z4" s="481"/>
      <c r="AA4" s="481"/>
      <c r="AN4" s="115" t="str">
        <f>CONCATENATE("パートタイマーの就業規則の有無について、全体で「あり」と回答した事業所は",TEXT(AD6,"0.0％"),"、「なし」と回答した事業所は",TEXT(AE6,"0.0％"),"となった。")</f>
        <v>パートタイマーの就業規則の有無について、全体で「あり」と回答した事業所は60.3%、「なし」と回答した事業所は29.0%となった。</v>
      </c>
    </row>
    <row r="5" spans="1:62" ht="12.75" customHeight="1" thickBot="1">
      <c r="B5" s="1293" t="s">
        <v>931</v>
      </c>
      <c r="C5" s="1294"/>
      <c r="D5" s="1294"/>
      <c r="E5" s="1294"/>
      <c r="F5" s="1294"/>
      <c r="G5" s="1294"/>
      <c r="H5" s="1294"/>
      <c r="I5" s="1294"/>
      <c r="J5" s="1294"/>
      <c r="K5" s="1294"/>
      <c r="L5" s="1294"/>
      <c r="M5" s="1294"/>
      <c r="O5" s="476"/>
      <c r="P5" s="477"/>
      <c r="Q5" s="477"/>
      <c r="R5" s="477"/>
      <c r="S5" s="477"/>
      <c r="T5" s="477"/>
      <c r="U5" s="477"/>
      <c r="V5" s="477"/>
      <c r="W5" s="477"/>
      <c r="X5" s="477"/>
      <c r="Y5" s="477"/>
      <c r="Z5" s="477"/>
      <c r="AA5" s="478"/>
      <c r="AC5" s="643"/>
      <c r="AD5" s="643" t="s">
        <v>68</v>
      </c>
      <c r="AE5" s="643" t="s">
        <v>69</v>
      </c>
      <c r="AF5" s="643" t="s">
        <v>74</v>
      </c>
      <c r="AH5" s="643"/>
      <c r="AI5" s="643" t="s">
        <v>68</v>
      </c>
      <c r="AJ5" s="643" t="s">
        <v>69</v>
      </c>
      <c r="AK5" s="643" t="s">
        <v>74</v>
      </c>
      <c r="AL5" s="643" t="s">
        <v>87</v>
      </c>
      <c r="AM5" s="630"/>
      <c r="AN5" s="115" t="s">
        <v>729</v>
      </c>
      <c r="AP5" s="1044" t="s">
        <v>797</v>
      </c>
      <c r="AQ5" s="1044" t="s">
        <v>798</v>
      </c>
      <c r="AR5" s="1044" t="s">
        <v>799</v>
      </c>
      <c r="BA5" s="479"/>
      <c r="BB5" s="520" t="s">
        <v>68</v>
      </c>
      <c r="BC5" s="516" t="s">
        <v>69</v>
      </c>
      <c r="BD5" s="517" t="s">
        <v>74</v>
      </c>
      <c r="BF5" s="479"/>
      <c r="BG5" s="520" t="s">
        <v>68</v>
      </c>
      <c r="BH5" s="516" t="s">
        <v>69</v>
      </c>
      <c r="BI5" s="526" t="s">
        <v>74</v>
      </c>
      <c r="BJ5" s="527" t="s">
        <v>87</v>
      </c>
    </row>
    <row r="6" spans="1:62" ht="12.75" thickBot="1">
      <c r="B6" s="1294"/>
      <c r="C6" s="1294"/>
      <c r="D6" s="1294"/>
      <c r="E6" s="1294"/>
      <c r="F6" s="1294"/>
      <c r="G6" s="1294"/>
      <c r="H6" s="1294"/>
      <c r="I6" s="1294"/>
      <c r="J6" s="1294"/>
      <c r="K6" s="1294"/>
      <c r="L6" s="1294"/>
      <c r="M6" s="1294"/>
      <c r="O6" s="480"/>
      <c r="P6" s="481"/>
      <c r="Q6" s="481"/>
      <c r="R6" s="481"/>
      <c r="S6" s="481"/>
      <c r="T6" s="481"/>
      <c r="U6" s="481"/>
      <c r="V6" s="481"/>
      <c r="W6" s="481"/>
      <c r="X6" s="481"/>
      <c r="Y6" s="481"/>
      <c r="Z6" s="481"/>
      <c r="AA6" s="482"/>
      <c r="AC6" s="643" t="s">
        <v>160</v>
      </c>
      <c r="AD6" s="800">
        <f>BB6</f>
        <v>0.60328638497652587</v>
      </c>
      <c r="AE6" s="800">
        <f>BC6</f>
        <v>0.29029733959311427</v>
      </c>
      <c r="AF6" s="800">
        <f>BD6</f>
        <v>0.10641627543035993</v>
      </c>
      <c r="AH6" s="643" t="s">
        <v>160</v>
      </c>
      <c r="AI6" s="832">
        <f>BG6</f>
        <v>771</v>
      </c>
      <c r="AJ6" s="832">
        <f>BH6</f>
        <v>371</v>
      </c>
      <c r="AK6" s="832">
        <f>BI6</f>
        <v>136</v>
      </c>
      <c r="AL6" s="832">
        <f>BJ6</f>
        <v>1278</v>
      </c>
      <c r="AM6" s="630"/>
      <c r="AN6" s="115" t="s">
        <v>820</v>
      </c>
      <c r="AP6" s="1044" t="s">
        <v>745</v>
      </c>
      <c r="AQ6" s="1044" t="s">
        <v>740</v>
      </c>
      <c r="AR6" s="1044"/>
      <c r="AS6" s="115" t="s">
        <v>821</v>
      </c>
      <c r="BA6" s="483" t="s">
        <v>160</v>
      </c>
      <c r="BB6" s="508">
        <f>+BG6/+$BJ6</f>
        <v>0.60328638497652587</v>
      </c>
      <c r="BC6" s="450">
        <f>+BH6/+$BJ6</f>
        <v>0.29029733959311427</v>
      </c>
      <c r="BD6" s="304">
        <f>+BI6/+$BJ6</f>
        <v>0.10641627543035993</v>
      </c>
      <c r="BF6" s="483" t="s">
        <v>160</v>
      </c>
      <c r="BG6" s="490">
        <f>+BG24</f>
        <v>771</v>
      </c>
      <c r="BH6" s="491">
        <f>+BH24</f>
        <v>371</v>
      </c>
      <c r="BI6" s="492">
        <f>+BI24</f>
        <v>136</v>
      </c>
      <c r="BJ6" s="493">
        <f>+BJ24</f>
        <v>1278</v>
      </c>
    </row>
    <row r="7" spans="1:62">
      <c r="B7" s="1294"/>
      <c r="C7" s="1294"/>
      <c r="D7" s="1294"/>
      <c r="E7" s="1294"/>
      <c r="F7" s="1294"/>
      <c r="G7" s="1294"/>
      <c r="H7" s="1294"/>
      <c r="I7" s="1294"/>
      <c r="J7" s="1294"/>
      <c r="K7" s="1294"/>
      <c r="L7" s="1294"/>
      <c r="M7" s="1294"/>
      <c r="O7" s="480"/>
      <c r="P7" s="481"/>
      <c r="Q7" s="481"/>
      <c r="R7" s="481"/>
      <c r="S7" s="481"/>
      <c r="T7" s="481"/>
      <c r="U7" s="481"/>
      <c r="V7" s="481"/>
      <c r="W7" s="481"/>
      <c r="X7" s="481"/>
      <c r="Y7" s="481"/>
      <c r="Z7" s="481"/>
      <c r="AA7" s="482"/>
      <c r="AM7" s="237"/>
      <c r="AN7" s="115" t="str">
        <f>CONCATENATE(AN6,AP6,AQ6,AR6,AS6)</f>
        <v>業種別では、「医療・福祉」「運輸業」が他の業種より「あり」と回答した割合が高い。</v>
      </c>
    </row>
    <row r="8" spans="1:62">
      <c r="B8" s="1294"/>
      <c r="C8" s="1294"/>
      <c r="D8" s="1294"/>
      <c r="E8" s="1294"/>
      <c r="F8" s="1294"/>
      <c r="G8" s="1294"/>
      <c r="H8" s="1294"/>
      <c r="I8" s="1294"/>
      <c r="J8" s="1294"/>
      <c r="K8" s="1294"/>
      <c r="L8" s="1294"/>
      <c r="M8" s="1294"/>
      <c r="O8" s="480"/>
      <c r="P8" s="481"/>
      <c r="Q8" s="481"/>
      <c r="R8" s="481"/>
      <c r="S8" s="481"/>
      <c r="T8" s="481"/>
      <c r="U8" s="481"/>
      <c r="V8" s="481"/>
      <c r="W8" s="481"/>
      <c r="X8" s="481"/>
      <c r="Y8" s="481"/>
      <c r="Z8" s="481"/>
      <c r="AA8" s="482"/>
      <c r="AC8" s="475" t="s">
        <v>347</v>
      </c>
      <c r="AH8" s="475" t="s">
        <v>351</v>
      </c>
      <c r="AN8" s="115" t="s">
        <v>730</v>
      </c>
      <c r="BA8" s="475" t="s">
        <v>347</v>
      </c>
      <c r="BF8" s="475" t="s">
        <v>351</v>
      </c>
    </row>
    <row r="9" spans="1:62" ht="12.75" thickBot="1">
      <c r="B9" s="1294"/>
      <c r="C9" s="1294"/>
      <c r="D9" s="1294"/>
      <c r="E9" s="1294"/>
      <c r="F9" s="1294"/>
      <c r="G9" s="1294"/>
      <c r="H9" s="1294"/>
      <c r="I9" s="1294"/>
      <c r="J9" s="1294"/>
      <c r="K9" s="1294"/>
      <c r="L9" s="1294"/>
      <c r="M9" s="1294"/>
      <c r="O9" s="480"/>
      <c r="P9" s="481"/>
      <c r="Q9" s="481"/>
      <c r="R9" s="481"/>
      <c r="S9" s="481"/>
      <c r="T9" s="481"/>
      <c r="U9" s="481"/>
      <c r="V9" s="481"/>
      <c r="W9" s="481"/>
      <c r="X9" s="481"/>
      <c r="Y9" s="481"/>
      <c r="Z9" s="481"/>
      <c r="AA9" s="482"/>
      <c r="AN9" s="115" t="s">
        <v>930</v>
      </c>
    </row>
    <row r="10" spans="1:62" ht="12.75" thickBot="1">
      <c r="B10" s="1294"/>
      <c r="C10" s="1294"/>
      <c r="D10" s="1294"/>
      <c r="E10" s="1294"/>
      <c r="F10" s="1294"/>
      <c r="G10" s="1294"/>
      <c r="H10" s="1294"/>
      <c r="I10" s="1294"/>
      <c r="J10" s="1294"/>
      <c r="K10" s="1294"/>
      <c r="L10" s="1294"/>
      <c r="M10" s="1294"/>
      <c r="O10" s="480"/>
      <c r="P10" s="481"/>
      <c r="Q10" s="481"/>
      <c r="R10" s="481"/>
      <c r="S10" s="481"/>
      <c r="T10" s="481"/>
      <c r="U10" s="481"/>
      <c r="V10" s="481"/>
      <c r="W10" s="481"/>
      <c r="X10" s="481"/>
      <c r="Y10" s="481"/>
      <c r="Z10" s="481"/>
      <c r="AA10" s="482"/>
      <c r="AC10" s="610" t="s">
        <v>645</v>
      </c>
      <c r="AD10" s="643" t="s">
        <v>68</v>
      </c>
      <c r="AE10" s="643" t="s">
        <v>69</v>
      </c>
      <c r="AF10" s="643" t="s">
        <v>74</v>
      </c>
      <c r="AH10" s="610" t="s">
        <v>645</v>
      </c>
      <c r="AI10" s="643" t="s">
        <v>68</v>
      </c>
      <c r="AJ10" s="643" t="s">
        <v>69</v>
      </c>
      <c r="AK10" s="643" t="s">
        <v>74</v>
      </c>
      <c r="AL10" s="643" t="s">
        <v>87</v>
      </c>
      <c r="BA10" s="207" t="s">
        <v>645</v>
      </c>
      <c r="BB10" s="528" t="s">
        <v>68</v>
      </c>
      <c r="BC10" s="521" t="s">
        <v>69</v>
      </c>
      <c r="BD10" s="522" t="s">
        <v>74</v>
      </c>
      <c r="BF10" s="207" t="s">
        <v>645</v>
      </c>
      <c r="BG10" s="525" t="s">
        <v>68</v>
      </c>
      <c r="BH10" s="516" t="s">
        <v>69</v>
      </c>
      <c r="BI10" s="526" t="s">
        <v>74</v>
      </c>
      <c r="BJ10" s="527" t="s">
        <v>87</v>
      </c>
    </row>
    <row r="11" spans="1:62">
      <c r="B11" s="1294"/>
      <c r="C11" s="1294"/>
      <c r="D11" s="1294"/>
      <c r="E11" s="1294"/>
      <c r="F11" s="1294"/>
      <c r="G11" s="1294"/>
      <c r="H11" s="1294"/>
      <c r="I11" s="1294"/>
      <c r="J11" s="1294"/>
      <c r="K11" s="1294"/>
      <c r="L11" s="1294"/>
      <c r="M11" s="1294"/>
      <c r="O11" s="480"/>
      <c r="P11" s="481"/>
      <c r="Q11" s="481"/>
      <c r="R11" s="481"/>
      <c r="S11" s="481"/>
      <c r="T11" s="481"/>
      <c r="U11" s="481"/>
      <c r="V11" s="481"/>
      <c r="W11" s="481"/>
      <c r="X11" s="481"/>
      <c r="Y11" s="481"/>
      <c r="Z11" s="481"/>
      <c r="AA11" s="482"/>
      <c r="AC11" s="784" t="s">
        <v>634</v>
      </c>
      <c r="AD11" s="826">
        <f>BB23</f>
        <v>0.3628691983122363</v>
      </c>
      <c r="AE11" s="800">
        <f>BC23</f>
        <v>0.40928270042194093</v>
      </c>
      <c r="AF11" s="800">
        <f>BD23</f>
        <v>0.22784810126582278</v>
      </c>
      <c r="AH11" s="784" t="s">
        <v>634</v>
      </c>
      <c r="AI11" s="832">
        <f>BG23</f>
        <v>86</v>
      </c>
      <c r="AJ11" s="832">
        <f>BH23</f>
        <v>97</v>
      </c>
      <c r="AK11" s="832">
        <f>BI23</f>
        <v>54</v>
      </c>
      <c r="AL11" s="832">
        <f>BJ23</f>
        <v>237</v>
      </c>
      <c r="AM11" s="630"/>
      <c r="AN11" s="1039" t="s">
        <v>768</v>
      </c>
      <c r="AO11" s="1047"/>
      <c r="AP11" s="1047"/>
      <c r="AQ11" s="1047"/>
      <c r="AR11" s="1047"/>
      <c r="AS11" s="1047"/>
      <c r="AT11" s="1047"/>
      <c r="AU11" s="1047"/>
      <c r="AV11" s="1047"/>
      <c r="AW11" s="1047"/>
      <c r="AX11" s="1047"/>
      <c r="AY11" s="1047"/>
      <c r="BA11" s="216" t="s">
        <v>151</v>
      </c>
      <c r="BB11" s="403" t="e">
        <f>+BG11/+$BJ11</f>
        <v>#DIV/0!</v>
      </c>
      <c r="BC11" s="404" t="e">
        <f t="shared" ref="BC11:BC23" si="0">+BH11/+$BJ11</f>
        <v>#DIV/0!</v>
      </c>
      <c r="BD11" s="405" t="e">
        <f t="shared" ref="BD11:BD23" si="1">+BI11/+$BJ11</f>
        <v>#DIV/0!</v>
      </c>
      <c r="BF11" s="216" t="s">
        <v>151</v>
      </c>
      <c r="BG11" s="510">
        <f>+集計･資料!DA6</f>
        <v>0</v>
      </c>
      <c r="BH11" s="511">
        <f>+集計･資料!DB6</f>
        <v>0</v>
      </c>
      <c r="BI11" s="512">
        <f>+集計･資料!DC6</f>
        <v>0</v>
      </c>
      <c r="BJ11" s="513">
        <f>+SUM(BG11:BI11)</f>
        <v>0</v>
      </c>
    </row>
    <row r="12" spans="1:62">
      <c r="B12" s="1294"/>
      <c r="C12" s="1294"/>
      <c r="D12" s="1294"/>
      <c r="E12" s="1294"/>
      <c r="F12" s="1294"/>
      <c r="G12" s="1294"/>
      <c r="H12" s="1294"/>
      <c r="I12" s="1294"/>
      <c r="J12" s="1294"/>
      <c r="K12" s="1294"/>
      <c r="L12" s="1294"/>
      <c r="M12" s="1294"/>
      <c r="O12" s="480"/>
      <c r="P12" s="481"/>
      <c r="Q12" s="481"/>
      <c r="R12" s="481"/>
      <c r="S12" s="481"/>
      <c r="T12" s="481"/>
      <c r="U12" s="481"/>
      <c r="V12" s="481"/>
      <c r="W12" s="481"/>
      <c r="X12" s="481"/>
      <c r="Y12" s="481"/>
      <c r="Z12" s="481"/>
      <c r="AA12" s="482"/>
      <c r="AC12" s="1002" t="s">
        <v>633</v>
      </c>
      <c r="AD12" s="826">
        <f>BB22</f>
        <v>0.64736842105263159</v>
      </c>
      <c r="AE12" s="800">
        <f>BC22</f>
        <v>0.26315789473684209</v>
      </c>
      <c r="AF12" s="800">
        <f>BD22</f>
        <v>8.9473684210526316E-2</v>
      </c>
      <c r="AH12" s="784" t="s">
        <v>633</v>
      </c>
      <c r="AI12" s="832">
        <f>BG22</f>
        <v>123</v>
      </c>
      <c r="AJ12" s="832">
        <f>BH22</f>
        <v>50</v>
      </c>
      <c r="AK12" s="832">
        <f>BI22</f>
        <v>17</v>
      </c>
      <c r="AL12" s="832">
        <f>BJ22</f>
        <v>190</v>
      </c>
      <c r="AM12" s="630"/>
      <c r="AN12" s="1232" t="str">
        <f>CONCATENATE("　",AN4,CHAR(10),"　",AN7,CHAR(10),"　",AN9)</f>
        <v>　パートタイマーの就業規則の有無について、全体で「あり」と回答した事業所は60.3%、「なし」と回答した事業所は29.0%となった。
　業種別では、「医療・福祉」「運輸業」が他の業種より「あり」と回答した割合が高い。
　規模別では、「30人～100人以上」規模が「あり」の回答割合が高い。</v>
      </c>
      <c r="AO12" s="1232"/>
      <c r="AP12" s="1232"/>
      <c r="AQ12" s="1232"/>
      <c r="AR12" s="1232"/>
      <c r="AS12" s="1232"/>
      <c r="AT12" s="1232"/>
      <c r="AU12" s="1232"/>
      <c r="AV12" s="1232"/>
      <c r="AW12" s="1232"/>
      <c r="AX12" s="1232"/>
      <c r="AY12" s="1232"/>
      <c r="BA12" s="67" t="s">
        <v>630</v>
      </c>
      <c r="BB12" s="408">
        <f t="shared" ref="BB12:BB23" si="2">+BG12/+$BJ12</f>
        <v>0.59523809523809523</v>
      </c>
      <c r="BC12" s="383">
        <f t="shared" si="0"/>
        <v>0.27777777777777779</v>
      </c>
      <c r="BD12" s="327">
        <f t="shared" si="1"/>
        <v>0.12698412698412698</v>
      </c>
      <c r="BF12" s="67" t="s">
        <v>630</v>
      </c>
      <c r="BG12" s="514">
        <f>+集計･資料!DA8</f>
        <v>75</v>
      </c>
      <c r="BH12" s="498">
        <f>+集計･資料!DB8</f>
        <v>35</v>
      </c>
      <c r="BI12" s="515">
        <f>+集計･資料!DC8</f>
        <v>16</v>
      </c>
      <c r="BJ12" s="501">
        <f t="shared" ref="BJ12:BJ24" si="3">+SUM(BG12:BI12)</f>
        <v>126</v>
      </c>
    </row>
    <row r="13" spans="1:62">
      <c r="B13" s="1294"/>
      <c r="C13" s="1294"/>
      <c r="D13" s="1294"/>
      <c r="E13" s="1294"/>
      <c r="F13" s="1294"/>
      <c r="G13" s="1294"/>
      <c r="H13" s="1294"/>
      <c r="I13" s="1294"/>
      <c r="J13" s="1294"/>
      <c r="K13" s="1294"/>
      <c r="L13" s="1294"/>
      <c r="M13" s="1294"/>
      <c r="O13" s="480"/>
      <c r="P13" s="481"/>
      <c r="Q13" s="481"/>
      <c r="R13" s="481"/>
      <c r="S13" s="481"/>
      <c r="T13" s="481"/>
      <c r="U13" s="481"/>
      <c r="V13" s="481"/>
      <c r="W13" s="481"/>
      <c r="X13" s="481"/>
      <c r="Y13" s="481"/>
      <c r="Z13" s="481"/>
      <c r="AA13" s="482"/>
      <c r="AC13" s="1002" t="s">
        <v>623</v>
      </c>
      <c r="AD13" s="826">
        <f>BB21</f>
        <v>0.69230769230769229</v>
      </c>
      <c r="AE13" s="800">
        <f>BC21</f>
        <v>0.30769230769230771</v>
      </c>
      <c r="AF13" s="800">
        <f>BD21</f>
        <v>0</v>
      </c>
      <c r="AH13" s="784" t="s">
        <v>623</v>
      </c>
      <c r="AI13" s="832">
        <f>BG21</f>
        <v>9</v>
      </c>
      <c r="AJ13" s="832">
        <f>BH21</f>
        <v>4</v>
      </c>
      <c r="AK13" s="832">
        <f>BI21</f>
        <v>0</v>
      </c>
      <c r="AL13" s="832">
        <f>BJ21</f>
        <v>13</v>
      </c>
      <c r="AM13" s="237"/>
      <c r="AN13" s="1232"/>
      <c r="AO13" s="1232"/>
      <c r="AP13" s="1232"/>
      <c r="AQ13" s="1232"/>
      <c r="AR13" s="1232"/>
      <c r="AS13" s="1232"/>
      <c r="AT13" s="1232"/>
      <c r="AU13" s="1232"/>
      <c r="AV13" s="1232"/>
      <c r="AW13" s="1232"/>
      <c r="AX13" s="1232"/>
      <c r="AY13" s="1232"/>
      <c r="BA13" s="67" t="s">
        <v>631</v>
      </c>
      <c r="BB13" s="408">
        <f t="shared" si="2"/>
        <v>0.6</v>
      </c>
      <c r="BC13" s="383">
        <f t="shared" si="0"/>
        <v>0.29655172413793102</v>
      </c>
      <c r="BD13" s="327">
        <f t="shared" si="1"/>
        <v>0.10344827586206896</v>
      </c>
      <c r="BF13" s="67" t="s">
        <v>631</v>
      </c>
      <c r="BG13" s="514">
        <f>+集計･資料!DA10</f>
        <v>87</v>
      </c>
      <c r="BH13" s="498">
        <f>+集計･資料!DB10</f>
        <v>43</v>
      </c>
      <c r="BI13" s="515">
        <f>+集計･資料!DC10</f>
        <v>15</v>
      </c>
      <c r="BJ13" s="501">
        <f t="shared" si="3"/>
        <v>145</v>
      </c>
    </row>
    <row r="14" spans="1:62" ht="12" customHeight="1">
      <c r="B14" s="1294"/>
      <c r="C14" s="1294"/>
      <c r="D14" s="1294"/>
      <c r="E14" s="1294"/>
      <c r="F14" s="1294"/>
      <c r="G14" s="1294"/>
      <c r="H14" s="1294"/>
      <c r="I14" s="1294"/>
      <c r="J14" s="1294"/>
      <c r="K14" s="1294"/>
      <c r="L14" s="1294"/>
      <c r="M14" s="1294"/>
      <c r="O14" s="480"/>
      <c r="P14" s="481"/>
      <c r="Q14" s="481"/>
      <c r="R14" s="481"/>
      <c r="S14" s="481"/>
      <c r="T14" s="481"/>
      <c r="U14" s="481"/>
      <c r="V14" s="481"/>
      <c r="W14" s="481"/>
      <c r="X14" s="481"/>
      <c r="Y14" s="481"/>
      <c r="Z14" s="481"/>
      <c r="AA14" s="482"/>
      <c r="AC14" s="1002" t="s">
        <v>624</v>
      </c>
      <c r="AD14" s="1101">
        <f>BB20</f>
        <v>0.73076923076923073</v>
      </c>
      <c r="AE14" s="800">
        <f>BC20</f>
        <v>0.19230769230769232</v>
      </c>
      <c r="AF14" s="800">
        <f>BD20</f>
        <v>7.6923076923076927E-2</v>
      </c>
      <c r="AH14" s="784" t="s">
        <v>624</v>
      </c>
      <c r="AI14" s="832">
        <f>BG20</f>
        <v>19</v>
      </c>
      <c r="AJ14" s="832">
        <f>BH20</f>
        <v>5</v>
      </c>
      <c r="AK14" s="832">
        <f>BI20</f>
        <v>2</v>
      </c>
      <c r="AL14" s="832">
        <f>BJ20</f>
        <v>26</v>
      </c>
      <c r="AM14" s="237"/>
      <c r="AN14" s="1232"/>
      <c r="AO14" s="1232"/>
      <c r="AP14" s="1232"/>
      <c r="AQ14" s="1232"/>
      <c r="AR14" s="1232"/>
      <c r="AS14" s="1232"/>
      <c r="AT14" s="1232"/>
      <c r="AU14" s="1232"/>
      <c r="AV14" s="1232"/>
      <c r="AW14" s="1232"/>
      <c r="AX14" s="1232"/>
      <c r="AY14" s="1232"/>
      <c r="BA14" s="67" t="s">
        <v>629</v>
      </c>
      <c r="BB14" s="408">
        <f t="shared" si="2"/>
        <v>0.69047619047619047</v>
      </c>
      <c r="BC14" s="383">
        <f t="shared" si="0"/>
        <v>0.30952380952380953</v>
      </c>
      <c r="BD14" s="327">
        <f t="shared" si="1"/>
        <v>0</v>
      </c>
      <c r="BF14" s="67" t="s">
        <v>629</v>
      </c>
      <c r="BG14" s="514">
        <f>+集計･資料!DA12</f>
        <v>29</v>
      </c>
      <c r="BH14" s="498">
        <f>+集計･資料!DB12</f>
        <v>13</v>
      </c>
      <c r="BI14" s="515">
        <f>+集計･資料!DC12</f>
        <v>0</v>
      </c>
      <c r="BJ14" s="501">
        <f t="shared" si="3"/>
        <v>42</v>
      </c>
    </row>
    <row r="15" spans="1:62">
      <c r="B15" s="1294"/>
      <c r="C15" s="1294"/>
      <c r="D15" s="1294"/>
      <c r="E15" s="1294"/>
      <c r="F15" s="1294"/>
      <c r="G15" s="1294"/>
      <c r="H15" s="1294"/>
      <c r="I15" s="1294"/>
      <c r="J15" s="1294"/>
      <c r="K15" s="1294"/>
      <c r="L15" s="1294"/>
      <c r="M15" s="1294"/>
      <c r="O15" s="480"/>
      <c r="P15" s="481"/>
      <c r="Q15" s="481"/>
      <c r="R15" s="481"/>
      <c r="S15" s="481"/>
      <c r="T15" s="481"/>
      <c r="U15" s="481"/>
      <c r="V15" s="481"/>
      <c r="W15" s="481"/>
      <c r="X15" s="481"/>
      <c r="Y15" s="481"/>
      <c r="Z15" s="481"/>
      <c r="AA15" s="482"/>
      <c r="AC15" s="1002" t="s">
        <v>625</v>
      </c>
      <c r="AD15" s="826">
        <f>BB19</f>
        <v>0.60165975103734437</v>
      </c>
      <c r="AE15" s="800">
        <f>BC19</f>
        <v>0.29875518672199169</v>
      </c>
      <c r="AF15" s="800">
        <f>BD19</f>
        <v>9.9585062240663894E-2</v>
      </c>
      <c r="AH15" s="784" t="s">
        <v>625</v>
      </c>
      <c r="AI15" s="832">
        <f>BG19</f>
        <v>145</v>
      </c>
      <c r="AJ15" s="832">
        <f>BH19</f>
        <v>72</v>
      </c>
      <c r="AK15" s="832">
        <f>BI19</f>
        <v>24</v>
      </c>
      <c r="AL15" s="832">
        <f>BJ19</f>
        <v>241</v>
      </c>
      <c r="AM15" s="237"/>
      <c r="AN15" s="1232"/>
      <c r="AO15" s="1232"/>
      <c r="AP15" s="1232"/>
      <c r="AQ15" s="1232"/>
      <c r="AR15" s="1232"/>
      <c r="AS15" s="1232"/>
      <c r="AT15" s="1232"/>
      <c r="AU15" s="1232"/>
      <c r="AV15" s="1232"/>
      <c r="AW15" s="1232"/>
      <c r="AX15" s="1232"/>
      <c r="AY15" s="1232"/>
      <c r="BA15" s="67" t="s">
        <v>628</v>
      </c>
      <c r="BB15" s="408">
        <f t="shared" si="2"/>
        <v>0.82872928176795579</v>
      </c>
      <c r="BC15" s="383">
        <f t="shared" si="0"/>
        <v>0.16022099447513813</v>
      </c>
      <c r="BD15" s="327">
        <f t="shared" si="1"/>
        <v>1.1049723756906077E-2</v>
      </c>
      <c r="BF15" s="67" t="s">
        <v>628</v>
      </c>
      <c r="BG15" s="514">
        <f>+集計･資料!DA14</f>
        <v>150</v>
      </c>
      <c r="BH15" s="498">
        <f>+集計･資料!DB14</f>
        <v>29</v>
      </c>
      <c r="BI15" s="515">
        <f>+集計･資料!DC14</f>
        <v>2</v>
      </c>
      <c r="BJ15" s="501">
        <f t="shared" si="3"/>
        <v>181</v>
      </c>
    </row>
    <row r="16" spans="1:62" ht="10.5" customHeight="1">
      <c r="A16" s="481"/>
      <c r="B16" s="1294"/>
      <c r="C16" s="1294"/>
      <c r="D16" s="1294"/>
      <c r="E16" s="1294"/>
      <c r="F16" s="1294"/>
      <c r="G16" s="1294"/>
      <c r="H16" s="1294"/>
      <c r="I16" s="1294"/>
      <c r="J16" s="1294"/>
      <c r="K16" s="1294"/>
      <c r="L16" s="1294"/>
      <c r="M16" s="1294"/>
      <c r="N16" s="481"/>
      <c r="O16" s="484"/>
      <c r="P16" s="485"/>
      <c r="Q16" s="485"/>
      <c r="R16" s="485"/>
      <c r="S16" s="485"/>
      <c r="T16" s="485"/>
      <c r="U16" s="485"/>
      <c r="V16" s="485"/>
      <c r="W16" s="485"/>
      <c r="X16" s="485"/>
      <c r="Y16" s="485"/>
      <c r="Z16" s="485"/>
      <c r="AA16" s="486"/>
      <c r="AC16" s="1002" t="s">
        <v>626</v>
      </c>
      <c r="AD16" s="826">
        <f>BB18</f>
        <v>0.7142857142857143</v>
      </c>
      <c r="AE16" s="800">
        <f>BC18</f>
        <v>0.19047619047619047</v>
      </c>
      <c r="AF16" s="800">
        <f>BD18</f>
        <v>9.5238095238095233E-2</v>
      </c>
      <c r="AH16" s="784" t="s">
        <v>626</v>
      </c>
      <c r="AI16" s="832">
        <f>BG18</f>
        <v>15</v>
      </c>
      <c r="AJ16" s="832">
        <f>BH18</f>
        <v>4</v>
      </c>
      <c r="AK16" s="832">
        <f>BI18</f>
        <v>2</v>
      </c>
      <c r="AL16" s="832">
        <f>BJ18</f>
        <v>21</v>
      </c>
      <c r="AM16" s="237"/>
      <c r="AN16" s="1232"/>
      <c r="AO16" s="1232"/>
      <c r="AP16" s="1232"/>
      <c r="AQ16" s="1232"/>
      <c r="AR16" s="1232"/>
      <c r="AS16" s="1232"/>
      <c r="AT16" s="1232"/>
      <c r="AU16" s="1232"/>
      <c r="AV16" s="1232"/>
      <c r="AW16" s="1232"/>
      <c r="AX16" s="1232"/>
      <c r="AY16" s="1232"/>
      <c r="BA16" s="67" t="s">
        <v>627</v>
      </c>
      <c r="BB16" s="408">
        <f t="shared" si="2"/>
        <v>0.62857142857142856</v>
      </c>
      <c r="BC16" s="383">
        <f t="shared" si="0"/>
        <v>0.31428571428571428</v>
      </c>
      <c r="BD16" s="327">
        <f t="shared" si="1"/>
        <v>5.7142857142857141E-2</v>
      </c>
      <c r="BF16" s="67" t="s">
        <v>627</v>
      </c>
      <c r="BG16" s="514">
        <f>+集計･資料!DA16</f>
        <v>22</v>
      </c>
      <c r="BH16" s="498">
        <f>+集計･資料!DB16</f>
        <v>11</v>
      </c>
      <c r="BI16" s="515">
        <f>+集計･資料!DC16</f>
        <v>2</v>
      </c>
      <c r="BJ16" s="501">
        <f t="shared" si="3"/>
        <v>35</v>
      </c>
    </row>
    <row r="17" spans="1:62">
      <c r="A17" s="481"/>
      <c r="B17" s="645"/>
      <c r="C17" s="645"/>
      <c r="D17" s="645"/>
      <c r="E17" s="645"/>
      <c r="F17" s="645"/>
      <c r="G17" s="645"/>
      <c r="H17" s="645"/>
      <c r="I17" s="645"/>
      <c r="J17" s="645"/>
      <c r="K17" s="645"/>
      <c r="L17" s="645"/>
      <c r="M17" s="645"/>
      <c r="N17" s="481"/>
      <c r="O17" s="481"/>
      <c r="P17" s="481"/>
      <c r="Q17" s="481"/>
      <c r="R17" s="481"/>
      <c r="S17" s="481"/>
      <c r="T17" s="481"/>
      <c r="U17" s="481"/>
      <c r="V17" s="481"/>
      <c r="W17" s="481"/>
      <c r="X17" s="481"/>
      <c r="Y17" s="481"/>
      <c r="Z17" s="481"/>
      <c r="AA17" s="481"/>
      <c r="AC17" s="1002" t="s">
        <v>632</v>
      </c>
      <c r="AD17" s="826">
        <f>BB17</f>
        <v>0.52380952380952384</v>
      </c>
      <c r="AE17" s="800">
        <f>BC17</f>
        <v>0.38095238095238093</v>
      </c>
      <c r="AF17" s="800">
        <f>BD17</f>
        <v>9.5238095238095233E-2</v>
      </c>
      <c r="AH17" s="784" t="s">
        <v>632</v>
      </c>
      <c r="AI17" s="832">
        <f>BG17</f>
        <v>11</v>
      </c>
      <c r="AJ17" s="832">
        <f>BH17</f>
        <v>8</v>
      </c>
      <c r="AK17" s="832">
        <f>BI17</f>
        <v>2</v>
      </c>
      <c r="AL17" s="832">
        <f>BJ17</f>
        <v>21</v>
      </c>
      <c r="AM17" s="237"/>
      <c r="AN17" s="1232"/>
      <c r="AO17" s="1232"/>
      <c r="AP17" s="1232"/>
      <c r="AQ17" s="1232"/>
      <c r="AR17" s="1232"/>
      <c r="AS17" s="1232"/>
      <c r="AT17" s="1232"/>
      <c r="AU17" s="1232"/>
      <c r="AV17" s="1232"/>
      <c r="AW17" s="1232"/>
      <c r="AX17" s="1232"/>
      <c r="AY17" s="1232"/>
      <c r="BA17" s="67" t="s">
        <v>632</v>
      </c>
      <c r="BB17" s="408">
        <f t="shared" si="2"/>
        <v>0.52380952380952384</v>
      </c>
      <c r="BC17" s="383">
        <f t="shared" si="0"/>
        <v>0.38095238095238093</v>
      </c>
      <c r="BD17" s="327">
        <f t="shared" si="1"/>
        <v>9.5238095238095233E-2</v>
      </c>
      <c r="BF17" s="67" t="s">
        <v>632</v>
      </c>
      <c r="BG17" s="514">
        <f>+集計･資料!DA18</f>
        <v>11</v>
      </c>
      <c r="BH17" s="498">
        <f>+集計･資料!DB18</f>
        <v>8</v>
      </c>
      <c r="BI17" s="515">
        <f>+集計･資料!DC18</f>
        <v>2</v>
      </c>
      <c r="BJ17" s="501">
        <f t="shared" si="3"/>
        <v>21</v>
      </c>
    </row>
    <row r="18" spans="1:62">
      <c r="A18" s="476"/>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8"/>
      <c r="AC18" s="1002" t="s">
        <v>627</v>
      </c>
      <c r="AD18" s="826">
        <f>BB16</f>
        <v>0.62857142857142856</v>
      </c>
      <c r="AE18" s="800">
        <f>BC16</f>
        <v>0.31428571428571428</v>
      </c>
      <c r="AF18" s="800">
        <f>BD16</f>
        <v>5.7142857142857141E-2</v>
      </c>
      <c r="AH18" s="784" t="s">
        <v>627</v>
      </c>
      <c r="AI18" s="832">
        <f>BG16</f>
        <v>22</v>
      </c>
      <c r="AJ18" s="832">
        <f>BH16</f>
        <v>11</v>
      </c>
      <c r="AK18" s="832">
        <f>BI16</f>
        <v>2</v>
      </c>
      <c r="AL18" s="832">
        <f>BJ16</f>
        <v>35</v>
      </c>
      <c r="AM18" s="237"/>
      <c r="AN18" s="1232"/>
      <c r="AO18" s="1232"/>
      <c r="AP18" s="1232"/>
      <c r="AQ18" s="1232"/>
      <c r="AR18" s="1232"/>
      <c r="AS18" s="1232"/>
      <c r="AT18" s="1232"/>
      <c r="AU18" s="1232"/>
      <c r="AV18" s="1232"/>
      <c r="AW18" s="1232"/>
      <c r="AX18" s="1232"/>
      <c r="AY18" s="1232"/>
      <c r="BA18" s="67" t="s">
        <v>626</v>
      </c>
      <c r="BB18" s="408">
        <f t="shared" si="2"/>
        <v>0.7142857142857143</v>
      </c>
      <c r="BC18" s="383">
        <f t="shared" si="0"/>
        <v>0.19047619047619047</v>
      </c>
      <c r="BD18" s="327">
        <f t="shared" si="1"/>
        <v>9.5238095238095233E-2</v>
      </c>
      <c r="BF18" s="67" t="s">
        <v>626</v>
      </c>
      <c r="BG18" s="514">
        <f>+集計･資料!DA20</f>
        <v>15</v>
      </c>
      <c r="BH18" s="498">
        <f>+集計･資料!DB20</f>
        <v>4</v>
      </c>
      <c r="BI18" s="515">
        <f>+集計･資料!DC20</f>
        <v>2</v>
      </c>
      <c r="BJ18" s="501">
        <f t="shared" si="3"/>
        <v>21</v>
      </c>
    </row>
    <row r="19" spans="1:62">
      <c r="A19" s="480"/>
      <c r="B19" s="481"/>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2"/>
      <c r="AC19" s="1002" t="s">
        <v>628</v>
      </c>
      <c r="AD19" s="994">
        <f>BB15</f>
        <v>0.82872928176795579</v>
      </c>
      <c r="AE19" s="800">
        <f>BC15</f>
        <v>0.16022099447513813</v>
      </c>
      <c r="AF19" s="800">
        <f>BD15</f>
        <v>1.1049723756906077E-2</v>
      </c>
      <c r="AH19" s="784" t="s">
        <v>628</v>
      </c>
      <c r="AI19" s="832">
        <f>BG15</f>
        <v>150</v>
      </c>
      <c r="AJ19" s="832">
        <f>BH15</f>
        <v>29</v>
      </c>
      <c r="AK19" s="832">
        <f>BI15</f>
        <v>2</v>
      </c>
      <c r="AL19" s="832">
        <f>BJ15</f>
        <v>181</v>
      </c>
      <c r="AM19" s="237"/>
      <c r="AN19" s="1232"/>
      <c r="AO19" s="1232"/>
      <c r="AP19" s="1232"/>
      <c r="AQ19" s="1232"/>
      <c r="AR19" s="1232"/>
      <c r="AS19" s="1232"/>
      <c r="AT19" s="1232"/>
      <c r="AU19" s="1232"/>
      <c r="AV19" s="1232"/>
      <c r="AW19" s="1232"/>
      <c r="AX19" s="1232"/>
      <c r="AY19" s="1232"/>
      <c r="BA19" s="67" t="s">
        <v>625</v>
      </c>
      <c r="BB19" s="408">
        <f t="shared" si="2"/>
        <v>0.60165975103734437</v>
      </c>
      <c r="BC19" s="383">
        <f t="shared" si="0"/>
        <v>0.29875518672199169</v>
      </c>
      <c r="BD19" s="327">
        <f t="shared" si="1"/>
        <v>9.9585062240663894E-2</v>
      </c>
      <c r="BF19" s="67" t="s">
        <v>625</v>
      </c>
      <c r="BG19" s="514">
        <f>+集計･資料!DA22</f>
        <v>145</v>
      </c>
      <c r="BH19" s="498">
        <f>+集計･資料!DB22</f>
        <v>72</v>
      </c>
      <c r="BI19" s="515">
        <f>+集計･資料!DC22</f>
        <v>24</v>
      </c>
      <c r="BJ19" s="501">
        <f t="shared" si="3"/>
        <v>241</v>
      </c>
    </row>
    <row r="20" spans="1:62">
      <c r="A20" s="480"/>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2"/>
      <c r="AC20" s="1002" t="s">
        <v>629</v>
      </c>
      <c r="AD20" s="826">
        <f>BB14</f>
        <v>0.69047619047619047</v>
      </c>
      <c r="AE20" s="800">
        <f>BC14</f>
        <v>0.30952380952380953</v>
      </c>
      <c r="AF20" s="800">
        <f>BD14</f>
        <v>0</v>
      </c>
      <c r="AG20" s="833"/>
      <c r="AH20" s="784" t="s">
        <v>629</v>
      </c>
      <c r="AI20" s="832">
        <f>BG14</f>
        <v>29</v>
      </c>
      <c r="AJ20" s="832">
        <f>BH14</f>
        <v>13</v>
      </c>
      <c r="AK20" s="832">
        <f>BI14</f>
        <v>0</v>
      </c>
      <c r="AL20" s="832">
        <f>BJ14</f>
        <v>42</v>
      </c>
      <c r="AM20" s="237"/>
      <c r="AN20" s="1232"/>
      <c r="AO20" s="1232"/>
      <c r="AP20" s="1232"/>
      <c r="AQ20" s="1232"/>
      <c r="AR20" s="1232"/>
      <c r="AS20" s="1232"/>
      <c r="AT20" s="1232"/>
      <c r="AU20" s="1232"/>
      <c r="AV20" s="1232"/>
      <c r="AW20" s="1232"/>
      <c r="AX20" s="1232"/>
      <c r="AY20" s="1232"/>
      <c r="BA20" s="67" t="s">
        <v>624</v>
      </c>
      <c r="BB20" s="408">
        <f t="shared" si="2"/>
        <v>0.73076923076923073</v>
      </c>
      <c r="BC20" s="383">
        <f t="shared" si="0"/>
        <v>0.19230769230769232</v>
      </c>
      <c r="BD20" s="327">
        <f t="shared" si="1"/>
        <v>7.6923076923076927E-2</v>
      </c>
      <c r="BE20" s="474"/>
      <c r="BF20" s="67" t="s">
        <v>624</v>
      </c>
      <c r="BG20" s="514">
        <f>+集計･資料!DA24</f>
        <v>19</v>
      </c>
      <c r="BH20" s="498">
        <f>+集計･資料!DB24</f>
        <v>5</v>
      </c>
      <c r="BI20" s="515">
        <f>+集計･資料!DC24</f>
        <v>2</v>
      </c>
      <c r="BJ20" s="501">
        <f t="shared" si="3"/>
        <v>26</v>
      </c>
    </row>
    <row r="21" spans="1:62">
      <c r="A21" s="480"/>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2"/>
      <c r="AC21" s="1002" t="s">
        <v>631</v>
      </c>
      <c r="AD21" s="826">
        <f>BB13</f>
        <v>0.6</v>
      </c>
      <c r="AE21" s="800">
        <f>BC13</f>
        <v>0.29655172413793102</v>
      </c>
      <c r="AF21" s="800">
        <f>BD13</f>
        <v>0.10344827586206896</v>
      </c>
      <c r="AH21" s="784" t="s">
        <v>631</v>
      </c>
      <c r="AI21" s="832">
        <f>BG13</f>
        <v>87</v>
      </c>
      <c r="AJ21" s="832">
        <f>BH13</f>
        <v>43</v>
      </c>
      <c r="AK21" s="832">
        <f>BI13</f>
        <v>15</v>
      </c>
      <c r="AL21" s="832">
        <f>BJ13</f>
        <v>145</v>
      </c>
      <c r="AM21" s="237"/>
      <c r="AN21" s="1232"/>
      <c r="AO21" s="1232"/>
      <c r="AP21" s="1232"/>
      <c r="AQ21" s="1232"/>
      <c r="AR21" s="1232"/>
      <c r="AS21" s="1232"/>
      <c r="AT21" s="1232"/>
      <c r="AU21" s="1232"/>
      <c r="AV21" s="1232"/>
      <c r="AW21" s="1232"/>
      <c r="AX21" s="1232"/>
      <c r="AY21" s="1232"/>
      <c r="BA21" s="67" t="s">
        <v>623</v>
      </c>
      <c r="BB21" s="408">
        <f t="shared" si="2"/>
        <v>0.69230769230769229</v>
      </c>
      <c r="BC21" s="383">
        <f t="shared" si="0"/>
        <v>0.30769230769230771</v>
      </c>
      <c r="BD21" s="327">
        <f t="shared" si="1"/>
        <v>0</v>
      </c>
      <c r="BF21" s="67" t="s">
        <v>623</v>
      </c>
      <c r="BG21" s="514">
        <f>+集計･資料!DA26</f>
        <v>9</v>
      </c>
      <c r="BH21" s="498">
        <f>+集計･資料!DB26</f>
        <v>4</v>
      </c>
      <c r="BI21" s="515">
        <f>+集計･資料!DC26</f>
        <v>0</v>
      </c>
      <c r="BJ21" s="501">
        <f t="shared" si="3"/>
        <v>13</v>
      </c>
    </row>
    <row r="22" spans="1:62">
      <c r="A22" s="480"/>
      <c r="B22" s="48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2"/>
      <c r="AC22" s="1002" t="s">
        <v>630</v>
      </c>
      <c r="AD22" s="826">
        <f>BB12</f>
        <v>0.59523809523809523</v>
      </c>
      <c r="AE22" s="800">
        <f>BC12</f>
        <v>0.27777777777777779</v>
      </c>
      <c r="AF22" s="800">
        <f>BD12</f>
        <v>0.12698412698412698</v>
      </c>
      <c r="AH22" s="784" t="s">
        <v>630</v>
      </c>
      <c r="AI22" s="832">
        <f>BG12</f>
        <v>75</v>
      </c>
      <c r="AJ22" s="832">
        <f>BH12</f>
        <v>35</v>
      </c>
      <c r="AK22" s="832">
        <f>BI12</f>
        <v>16</v>
      </c>
      <c r="AL22" s="832">
        <f>BJ12</f>
        <v>126</v>
      </c>
      <c r="AM22" s="237"/>
      <c r="AN22" s="1232"/>
      <c r="AO22" s="1232"/>
      <c r="AP22" s="1232"/>
      <c r="AQ22" s="1232"/>
      <c r="AR22" s="1232"/>
      <c r="AS22" s="1232"/>
      <c r="AT22" s="1232"/>
      <c r="AU22" s="1232"/>
      <c r="AV22" s="1232"/>
      <c r="AW22" s="1232"/>
      <c r="AX22" s="1232"/>
      <c r="AY22" s="1232"/>
      <c r="BA22" s="67" t="s">
        <v>633</v>
      </c>
      <c r="BB22" s="408">
        <f t="shared" si="2"/>
        <v>0.64736842105263159</v>
      </c>
      <c r="BC22" s="383">
        <f t="shared" si="0"/>
        <v>0.26315789473684209</v>
      </c>
      <c r="BD22" s="327">
        <f t="shared" si="1"/>
        <v>8.9473684210526316E-2</v>
      </c>
      <c r="BF22" s="67" t="s">
        <v>633</v>
      </c>
      <c r="BG22" s="514">
        <f>+集計･資料!DA28</f>
        <v>123</v>
      </c>
      <c r="BH22" s="498">
        <f>+集計･資料!DB28</f>
        <v>50</v>
      </c>
      <c r="BI22" s="515">
        <f>+集計･資料!DC28</f>
        <v>17</v>
      </c>
      <c r="BJ22" s="501">
        <f t="shared" si="3"/>
        <v>190</v>
      </c>
    </row>
    <row r="23" spans="1:62" ht="12.75" thickBot="1">
      <c r="A23" s="480"/>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2"/>
      <c r="AC23" s="611" t="s">
        <v>151</v>
      </c>
      <c r="AD23" s="800" t="e">
        <f>BB11</f>
        <v>#DIV/0!</v>
      </c>
      <c r="AE23" s="800" t="e">
        <f>BC11</f>
        <v>#DIV/0!</v>
      </c>
      <c r="AF23" s="800" t="e">
        <f>BD11</f>
        <v>#DIV/0!</v>
      </c>
      <c r="AH23" s="611" t="s">
        <v>151</v>
      </c>
      <c r="AI23" s="832">
        <f>BG11</f>
        <v>0</v>
      </c>
      <c r="AJ23" s="832">
        <f>BH11</f>
        <v>0</v>
      </c>
      <c r="AK23" s="832">
        <f>BI11</f>
        <v>0</v>
      </c>
      <c r="AL23" s="832">
        <f>BJ11</f>
        <v>0</v>
      </c>
      <c r="AM23" s="237"/>
      <c r="AN23" s="1232"/>
      <c r="AO23" s="1232"/>
      <c r="AP23" s="1232"/>
      <c r="AQ23" s="1232"/>
      <c r="AR23" s="1232"/>
      <c r="AS23" s="1232"/>
      <c r="AT23" s="1232"/>
      <c r="AU23" s="1232"/>
      <c r="AV23" s="1232"/>
      <c r="AW23" s="1232"/>
      <c r="AX23" s="1232"/>
      <c r="AY23" s="1232"/>
      <c r="BA23" s="75" t="s">
        <v>634</v>
      </c>
      <c r="BB23" s="329">
        <f t="shared" si="2"/>
        <v>0.3628691983122363</v>
      </c>
      <c r="BC23" s="387">
        <f t="shared" si="0"/>
        <v>0.40928270042194093</v>
      </c>
      <c r="BD23" s="388">
        <f t="shared" si="1"/>
        <v>0.22784810126582278</v>
      </c>
      <c r="BF23" s="68" t="s">
        <v>634</v>
      </c>
      <c r="BG23" s="502">
        <f>+集計･資料!DA30</f>
        <v>86</v>
      </c>
      <c r="BH23" s="499">
        <f>+集計･資料!DB30</f>
        <v>97</v>
      </c>
      <c r="BI23" s="500">
        <f>+集計･資料!DC30</f>
        <v>54</v>
      </c>
      <c r="BJ23" s="503">
        <f t="shared" si="3"/>
        <v>237</v>
      </c>
    </row>
    <row r="24" spans="1:62" ht="12.75" thickBot="1">
      <c r="A24" s="480"/>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2"/>
      <c r="AC24" s="833"/>
      <c r="AD24" s="833"/>
      <c r="AE24" s="833"/>
      <c r="AF24" s="833"/>
      <c r="AH24" s="628" t="s">
        <v>160</v>
      </c>
      <c r="AI24" s="832">
        <f>SUM(AI11:AI23)</f>
        <v>771</v>
      </c>
      <c r="AJ24" s="832">
        <f>SUM(AJ11:AJ23)</f>
        <v>371</v>
      </c>
      <c r="AK24" s="832">
        <f>SUM(AK11:AK23)</f>
        <v>136</v>
      </c>
      <c r="AL24" s="832">
        <f>SUM(AL11:AL23)</f>
        <v>1278</v>
      </c>
      <c r="AM24" s="237"/>
      <c r="AN24" s="1232"/>
      <c r="AO24" s="1232"/>
      <c r="AP24" s="1232"/>
      <c r="AQ24" s="1232"/>
      <c r="AR24" s="1232"/>
      <c r="AS24" s="1232"/>
      <c r="AT24" s="1232"/>
      <c r="AU24" s="1232"/>
      <c r="AV24" s="1232"/>
      <c r="AW24" s="1232"/>
      <c r="AX24" s="1232"/>
      <c r="AY24" s="1232"/>
      <c r="BA24" s="474"/>
      <c r="BB24" s="474"/>
      <c r="BC24" s="474"/>
      <c r="BD24" s="474"/>
      <c r="BF24" s="453" t="s">
        <v>160</v>
      </c>
      <c r="BG24" s="505">
        <f>+集計･資料!DA32</f>
        <v>771</v>
      </c>
      <c r="BH24" s="506">
        <f>+集計･資料!DB32</f>
        <v>371</v>
      </c>
      <c r="BI24" s="507">
        <f>+集計･資料!DC32</f>
        <v>136</v>
      </c>
      <c r="BJ24" s="504">
        <f t="shared" si="3"/>
        <v>1278</v>
      </c>
    </row>
    <row r="25" spans="1:62">
      <c r="A25" s="480"/>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c r="AC25" s="833"/>
      <c r="AD25" s="833"/>
      <c r="AE25" s="833"/>
      <c r="AF25" s="833"/>
      <c r="AH25" s="518"/>
      <c r="AI25" s="833"/>
      <c r="AJ25" s="833"/>
      <c r="AK25" s="833"/>
      <c r="AM25" s="237"/>
      <c r="BA25" s="474"/>
      <c r="BB25" s="474"/>
      <c r="BC25" s="474"/>
      <c r="BD25" s="474"/>
      <c r="BF25" s="518"/>
      <c r="BG25" s="474"/>
      <c r="BH25" s="474"/>
      <c r="BI25" s="474"/>
    </row>
    <row r="26" spans="1:62">
      <c r="A26" s="480"/>
      <c r="B26" s="481"/>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2"/>
      <c r="AC26" s="475" t="s">
        <v>349</v>
      </c>
      <c r="AH26" s="475" t="s">
        <v>350</v>
      </c>
      <c r="AI26" s="519"/>
      <c r="AJ26" s="519"/>
      <c r="AK26" s="519"/>
      <c r="AM26" s="237"/>
      <c r="BA26" s="475" t="s">
        <v>349</v>
      </c>
      <c r="BF26" s="475" t="s">
        <v>350</v>
      </c>
      <c r="BG26" s="519"/>
      <c r="BH26" s="519"/>
      <c r="BI26" s="519"/>
    </row>
    <row r="27" spans="1:62" ht="12.75" thickBot="1">
      <c r="A27" s="480"/>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2"/>
      <c r="AH27" s="518"/>
      <c r="AI27" s="519"/>
      <c r="AJ27" s="519"/>
      <c r="AK27" s="519"/>
      <c r="BF27" s="518"/>
      <c r="BG27" s="519"/>
      <c r="BH27" s="519"/>
      <c r="BI27" s="519"/>
    </row>
    <row r="28" spans="1:62" ht="12.75" thickBot="1">
      <c r="A28" s="480"/>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2"/>
      <c r="AC28" s="610" t="s">
        <v>646</v>
      </c>
      <c r="AD28" s="643" t="s">
        <v>68</v>
      </c>
      <c r="AE28" s="643" t="s">
        <v>69</v>
      </c>
      <c r="AF28" s="643" t="s">
        <v>74</v>
      </c>
      <c r="AH28" s="610" t="s">
        <v>646</v>
      </c>
      <c r="AI28" s="643" t="s">
        <v>68</v>
      </c>
      <c r="AJ28" s="643" t="s">
        <v>69</v>
      </c>
      <c r="AK28" s="643" t="s">
        <v>74</v>
      </c>
      <c r="AL28" s="643" t="s">
        <v>87</v>
      </c>
      <c r="BA28" s="207" t="s">
        <v>646</v>
      </c>
      <c r="BB28" s="528" t="s">
        <v>68</v>
      </c>
      <c r="BC28" s="521" t="s">
        <v>69</v>
      </c>
      <c r="BD28" s="522" t="s">
        <v>74</v>
      </c>
      <c r="BF28" s="207" t="s">
        <v>646</v>
      </c>
      <c r="BG28" s="528" t="s">
        <v>68</v>
      </c>
      <c r="BH28" s="521" t="s">
        <v>69</v>
      </c>
      <c r="BI28" s="523" t="s">
        <v>74</v>
      </c>
      <c r="BJ28" s="524" t="s">
        <v>87</v>
      </c>
    </row>
    <row r="29" spans="1:62">
      <c r="A29" s="480"/>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2"/>
      <c r="AC29" s="1001" t="s">
        <v>436</v>
      </c>
      <c r="AD29" s="800">
        <f>BB34</f>
        <v>0.42236024844720499</v>
      </c>
      <c r="AE29" s="800">
        <f>BC34</f>
        <v>0.40372670807453415</v>
      </c>
      <c r="AF29" s="800">
        <f>BD34</f>
        <v>0.17391304347826086</v>
      </c>
      <c r="AH29" s="613" t="s">
        <v>436</v>
      </c>
      <c r="AI29" s="832">
        <f>BG34</f>
        <v>68</v>
      </c>
      <c r="AJ29" s="832">
        <f>BH34</f>
        <v>65</v>
      </c>
      <c r="AK29" s="832">
        <f>BI34</f>
        <v>28</v>
      </c>
      <c r="AL29" s="832">
        <f>BJ34</f>
        <v>161</v>
      </c>
      <c r="BA29" s="290" t="s">
        <v>139</v>
      </c>
      <c r="BB29" s="403">
        <f t="shared" ref="BB29:BD34" si="4">+BG29/+$BJ29</f>
        <v>0.91666666666666663</v>
      </c>
      <c r="BC29" s="404">
        <f t="shared" si="4"/>
        <v>8.3333333333333329E-2</v>
      </c>
      <c r="BD29" s="405">
        <f t="shared" si="4"/>
        <v>0</v>
      </c>
      <c r="BF29" s="290" t="s">
        <v>139</v>
      </c>
      <c r="BG29" s="510">
        <f>+集計･資料!DA71</f>
        <v>66</v>
      </c>
      <c r="BH29" s="511">
        <f>+集計･資料!DB71</f>
        <v>6</v>
      </c>
      <c r="BI29" s="512">
        <f>+集計･資料!DC71</f>
        <v>0</v>
      </c>
      <c r="BJ29" s="513">
        <f t="shared" ref="BJ29:BJ35" si="5">+SUM(BG29:BI29)</f>
        <v>72</v>
      </c>
    </row>
    <row r="30" spans="1:62">
      <c r="A30" s="480"/>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2"/>
      <c r="AC30" s="1001" t="s">
        <v>437</v>
      </c>
      <c r="AD30" s="800">
        <f>BB33</f>
        <v>0.39849624060150374</v>
      </c>
      <c r="AE30" s="800">
        <f>BC33</f>
        <v>0.44110275689223055</v>
      </c>
      <c r="AF30" s="800">
        <f>BD33</f>
        <v>0.16040100250626566</v>
      </c>
      <c r="AH30" s="613" t="s">
        <v>437</v>
      </c>
      <c r="AI30" s="832">
        <f>BG33</f>
        <v>159</v>
      </c>
      <c r="AJ30" s="832">
        <f>BH33</f>
        <v>176</v>
      </c>
      <c r="AK30" s="832">
        <f>BI33</f>
        <v>64</v>
      </c>
      <c r="AL30" s="832">
        <f>BJ33</f>
        <v>399</v>
      </c>
      <c r="AM30" s="630"/>
      <c r="BA30" s="255" t="s">
        <v>554</v>
      </c>
      <c r="BB30" s="408">
        <f t="shared" si="4"/>
        <v>0.9285714285714286</v>
      </c>
      <c r="BC30" s="383">
        <f t="shared" si="4"/>
        <v>4.7619047619047616E-2</v>
      </c>
      <c r="BD30" s="327">
        <f t="shared" si="4"/>
        <v>2.3809523809523808E-2</v>
      </c>
      <c r="BF30" s="255" t="s">
        <v>554</v>
      </c>
      <c r="BG30" s="514">
        <f>+集計･資料!DA73</f>
        <v>78</v>
      </c>
      <c r="BH30" s="498">
        <f>+集計･資料!DB73</f>
        <v>4</v>
      </c>
      <c r="BI30" s="515">
        <f>+集計･資料!DC73</f>
        <v>2</v>
      </c>
      <c r="BJ30" s="501">
        <f t="shared" si="5"/>
        <v>84</v>
      </c>
    </row>
    <row r="31" spans="1:62">
      <c r="A31" s="480"/>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2"/>
      <c r="AC31" s="1001" t="s">
        <v>438</v>
      </c>
      <c r="AD31" s="800">
        <f>BB32</f>
        <v>0.68666666666666665</v>
      </c>
      <c r="AE31" s="800">
        <f>BC32</f>
        <v>0.22888888888888889</v>
      </c>
      <c r="AF31" s="800">
        <f>BD32</f>
        <v>8.4444444444444447E-2</v>
      </c>
      <c r="AH31" s="613" t="s">
        <v>438</v>
      </c>
      <c r="AI31" s="832">
        <f>BG32</f>
        <v>309</v>
      </c>
      <c r="AJ31" s="832">
        <f>BH32</f>
        <v>103</v>
      </c>
      <c r="AK31" s="832">
        <f>BI32</f>
        <v>38</v>
      </c>
      <c r="AL31" s="832">
        <f>BJ32</f>
        <v>450</v>
      </c>
      <c r="AM31" s="630"/>
      <c r="BA31" s="255" t="s">
        <v>555</v>
      </c>
      <c r="BB31" s="408">
        <f t="shared" si="4"/>
        <v>0.8125</v>
      </c>
      <c r="BC31" s="383">
        <f t="shared" si="4"/>
        <v>0.15178571428571427</v>
      </c>
      <c r="BD31" s="327">
        <f t="shared" si="4"/>
        <v>3.5714285714285712E-2</v>
      </c>
      <c r="BF31" s="255" t="s">
        <v>555</v>
      </c>
      <c r="BG31" s="514">
        <f>+集計･資料!DA75</f>
        <v>91</v>
      </c>
      <c r="BH31" s="498">
        <f>+集計･資料!DB75</f>
        <v>17</v>
      </c>
      <c r="BI31" s="515">
        <f>+集計･資料!DC75</f>
        <v>4</v>
      </c>
      <c r="BJ31" s="501">
        <f t="shared" si="5"/>
        <v>112</v>
      </c>
    </row>
    <row r="32" spans="1:62">
      <c r="A32" s="480"/>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2"/>
      <c r="AC32" s="1001" t="s">
        <v>439</v>
      </c>
      <c r="AD32" s="994">
        <f>BB31</f>
        <v>0.8125</v>
      </c>
      <c r="AE32" s="800">
        <f>BC31</f>
        <v>0.15178571428571427</v>
      </c>
      <c r="AF32" s="800">
        <f>BD31</f>
        <v>3.5714285714285712E-2</v>
      </c>
      <c r="AH32" s="613" t="s">
        <v>439</v>
      </c>
      <c r="AI32" s="832">
        <f>BG31</f>
        <v>91</v>
      </c>
      <c r="AJ32" s="832">
        <f>BH31</f>
        <v>17</v>
      </c>
      <c r="AK32" s="832">
        <f>BI31</f>
        <v>4</v>
      </c>
      <c r="AL32" s="832">
        <f>BJ31</f>
        <v>112</v>
      </c>
      <c r="AM32" s="237"/>
      <c r="BA32" s="255" t="s">
        <v>556</v>
      </c>
      <c r="BB32" s="408">
        <f t="shared" si="4"/>
        <v>0.68666666666666665</v>
      </c>
      <c r="BC32" s="383">
        <f t="shared" si="4"/>
        <v>0.22888888888888889</v>
      </c>
      <c r="BD32" s="327">
        <f t="shared" si="4"/>
        <v>8.4444444444444447E-2</v>
      </c>
      <c r="BF32" s="255" t="s">
        <v>556</v>
      </c>
      <c r="BG32" s="514">
        <f>+集計･資料!DA77</f>
        <v>309</v>
      </c>
      <c r="BH32" s="498">
        <f>+集計･資料!DB77</f>
        <v>103</v>
      </c>
      <c r="BI32" s="515">
        <f>+集計･資料!DC77</f>
        <v>38</v>
      </c>
      <c r="BJ32" s="501">
        <f t="shared" si="5"/>
        <v>450</v>
      </c>
    </row>
    <row r="33" spans="1:62">
      <c r="A33" s="480"/>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2"/>
      <c r="AC33" s="1001" t="s">
        <v>693</v>
      </c>
      <c r="AD33" s="994">
        <f>BB30</f>
        <v>0.9285714285714286</v>
      </c>
      <c r="AE33" s="800">
        <f>BC30</f>
        <v>4.7619047619047616E-2</v>
      </c>
      <c r="AF33" s="800">
        <f>BD30</f>
        <v>2.3809523809523808E-2</v>
      </c>
      <c r="AH33" s="613" t="s">
        <v>440</v>
      </c>
      <c r="AI33" s="832">
        <f>BG30</f>
        <v>78</v>
      </c>
      <c r="AJ33" s="832">
        <f>BH30</f>
        <v>4</v>
      </c>
      <c r="AK33" s="832">
        <f>BI30</f>
        <v>2</v>
      </c>
      <c r="AL33" s="832">
        <f>BJ30</f>
        <v>84</v>
      </c>
      <c r="AM33" s="237"/>
      <c r="BA33" s="255" t="s">
        <v>557</v>
      </c>
      <c r="BB33" s="408">
        <f t="shared" si="4"/>
        <v>0.39849624060150374</v>
      </c>
      <c r="BC33" s="383">
        <f t="shared" si="4"/>
        <v>0.44110275689223055</v>
      </c>
      <c r="BD33" s="327">
        <f t="shared" si="4"/>
        <v>0.16040100250626566</v>
      </c>
      <c r="BF33" s="255" t="s">
        <v>557</v>
      </c>
      <c r="BG33" s="514">
        <f>+集計･資料!DA79</f>
        <v>159</v>
      </c>
      <c r="BH33" s="498">
        <f>+集計･資料!DB79</f>
        <v>176</v>
      </c>
      <c r="BI33" s="515">
        <f>+集計･資料!DC79</f>
        <v>64</v>
      </c>
      <c r="BJ33" s="501">
        <f t="shared" si="5"/>
        <v>399</v>
      </c>
    </row>
    <row r="34" spans="1:62" ht="12.75" thickBot="1">
      <c r="A34" s="480"/>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2"/>
      <c r="AC34" s="1001" t="s">
        <v>441</v>
      </c>
      <c r="AD34" s="994">
        <f>BB29</f>
        <v>0.91666666666666663</v>
      </c>
      <c r="AE34" s="800">
        <f>BC29</f>
        <v>8.3333333333333329E-2</v>
      </c>
      <c r="AF34" s="800">
        <f>BD29</f>
        <v>0</v>
      </c>
      <c r="AH34" s="613" t="s">
        <v>441</v>
      </c>
      <c r="AI34" s="832">
        <f>BG29</f>
        <v>66</v>
      </c>
      <c r="AJ34" s="832">
        <f>BH29</f>
        <v>6</v>
      </c>
      <c r="AK34" s="832">
        <f>BI29</f>
        <v>0</v>
      </c>
      <c r="AL34" s="832">
        <f>BJ29</f>
        <v>72</v>
      </c>
      <c r="AM34" s="237"/>
      <c r="BA34" s="256" t="s">
        <v>558</v>
      </c>
      <c r="BB34" s="329">
        <f t="shared" si="4"/>
        <v>0.42236024844720499</v>
      </c>
      <c r="BC34" s="387">
        <f t="shared" si="4"/>
        <v>0.40372670807453415</v>
      </c>
      <c r="BD34" s="388">
        <f t="shared" si="4"/>
        <v>0.17391304347826086</v>
      </c>
      <c r="BF34" s="294" t="s">
        <v>558</v>
      </c>
      <c r="BG34" s="502">
        <f>+集計･資料!DA81</f>
        <v>68</v>
      </c>
      <c r="BH34" s="499">
        <f>+集計･資料!DB81</f>
        <v>65</v>
      </c>
      <c r="BI34" s="500">
        <f>+集計･資料!DC81</f>
        <v>28</v>
      </c>
      <c r="BJ34" s="503">
        <f t="shared" si="5"/>
        <v>161</v>
      </c>
    </row>
    <row r="35" spans="1:62" ht="12.75" thickBot="1">
      <c r="A35" s="480"/>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2"/>
      <c r="AC35" s="529"/>
      <c r="AH35" s="643" t="s">
        <v>150</v>
      </c>
      <c r="AI35" s="832">
        <f>SUM(AI29:AI34)</f>
        <v>771</v>
      </c>
      <c r="AJ35" s="832">
        <f>SUM(AJ29:AJ34)</f>
        <v>371</v>
      </c>
      <c r="AK35" s="832">
        <f>SUM(AK29:AK34)</f>
        <v>136</v>
      </c>
      <c r="AL35" s="832">
        <f>SUM(AL29:AL34)</f>
        <v>1278</v>
      </c>
      <c r="AM35" s="237"/>
      <c r="BA35" s="529"/>
      <c r="BF35" s="488" t="s">
        <v>150</v>
      </c>
      <c r="BG35" s="505">
        <f>+集計･資料!DA83</f>
        <v>771</v>
      </c>
      <c r="BH35" s="506">
        <f>+集計･資料!DB83</f>
        <v>371</v>
      </c>
      <c r="BI35" s="507">
        <f>+集計･資料!DC83</f>
        <v>136</v>
      </c>
      <c r="BJ35" s="504">
        <f t="shared" si="5"/>
        <v>1278</v>
      </c>
    </row>
    <row r="36" spans="1:62">
      <c r="A36" s="480"/>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2"/>
      <c r="AI36" s="519"/>
      <c r="AJ36" s="519"/>
      <c r="AK36" s="519"/>
      <c r="AL36" s="519"/>
      <c r="AM36" s="237"/>
      <c r="AN36" s="33"/>
      <c r="BG36" s="519"/>
      <c r="BH36" s="519"/>
      <c r="BI36" s="519"/>
      <c r="BJ36" s="519"/>
    </row>
    <row r="37" spans="1:62">
      <c r="A37" s="480"/>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2"/>
      <c r="AI37" s="833"/>
      <c r="AJ37" s="833"/>
      <c r="AK37" s="833"/>
      <c r="AL37" s="833"/>
      <c r="AM37" s="237"/>
      <c r="AN37" s="33"/>
      <c r="BG37" s="474"/>
      <c r="BH37" s="474"/>
      <c r="BI37" s="474"/>
      <c r="BJ37" s="474"/>
    </row>
    <row r="38" spans="1:62">
      <c r="A38" s="480"/>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2"/>
      <c r="AI38" s="519"/>
      <c r="AJ38" s="519"/>
      <c r="AK38" s="519"/>
      <c r="AL38" s="519"/>
      <c r="AM38" s="237"/>
      <c r="AN38" s="33"/>
      <c r="BG38" s="519"/>
      <c r="BH38" s="519"/>
      <c r="BI38" s="519"/>
      <c r="BJ38" s="519"/>
    </row>
    <row r="39" spans="1:62">
      <c r="A39" s="480"/>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2"/>
      <c r="AI39" s="833"/>
      <c r="AJ39" s="833"/>
      <c r="AK39" s="833"/>
      <c r="AL39" s="833"/>
      <c r="AN39" s="33"/>
      <c r="BG39" s="474"/>
      <c r="BH39" s="474"/>
      <c r="BI39" s="474"/>
      <c r="BJ39" s="474"/>
    </row>
    <row r="40" spans="1:62">
      <c r="A40" s="480"/>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2"/>
      <c r="AI40" s="519"/>
      <c r="AJ40" s="519"/>
      <c r="AK40" s="519"/>
      <c r="AL40" s="519"/>
      <c r="AN40" s="33"/>
      <c r="BG40" s="519"/>
      <c r="BH40" s="519"/>
      <c r="BI40" s="519"/>
      <c r="BJ40" s="519"/>
    </row>
    <row r="41" spans="1:62">
      <c r="A41" s="480"/>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2"/>
      <c r="AI41" s="833"/>
      <c r="AJ41" s="833"/>
      <c r="AK41" s="833"/>
      <c r="AL41" s="833"/>
      <c r="AN41" s="33"/>
      <c r="BG41" s="474"/>
      <c r="BH41" s="474"/>
      <c r="BI41" s="474"/>
      <c r="BJ41" s="474"/>
    </row>
    <row r="42" spans="1:62">
      <c r="A42" s="480"/>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2"/>
      <c r="AI42" s="519"/>
      <c r="AJ42" s="519"/>
      <c r="AK42" s="519"/>
      <c r="AL42" s="519"/>
      <c r="AN42" s="33"/>
      <c r="BG42" s="519"/>
      <c r="BH42" s="519"/>
      <c r="BI42" s="519"/>
      <c r="BJ42" s="519"/>
    </row>
    <row r="43" spans="1:62">
      <c r="A43" s="480"/>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2"/>
      <c r="AI43" s="519"/>
      <c r="AJ43" s="519"/>
      <c r="AK43" s="519"/>
      <c r="AL43" s="519"/>
      <c r="AN43" s="33"/>
      <c r="BG43" s="519"/>
      <c r="BH43" s="519"/>
      <c r="BI43" s="519"/>
      <c r="BJ43" s="519"/>
    </row>
    <row r="44" spans="1:62">
      <c r="A44" s="480"/>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2"/>
      <c r="AI44" s="519"/>
      <c r="AJ44" s="519"/>
      <c r="AK44" s="519"/>
      <c r="AL44" s="519"/>
      <c r="AN44" s="33"/>
      <c r="BG44" s="519"/>
      <c r="BH44" s="519"/>
      <c r="BI44" s="519"/>
      <c r="BJ44" s="519"/>
    </row>
    <row r="45" spans="1:62">
      <c r="A45" s="480"/>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2"/>
      <c r="AI45" s="519"/>
      <c r="AJ45" s="519"/>
      <c r="AK45" s="519"/>
      <c r="AL45" s="519"/>
      <c r="AN45" s="33"/>
      <c r="BG45" s="519"/>
      <c r="BH45" s="519"/>
      <c r="BI45" s="519"/>
      <c r="BJ45" s="519"/>
    </row>
    <row r="46" spans="1:62">
      <c r="A46" s="480"/>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2"/>
      <c r="AN46" s="33"/>
    </row>
    <row r="47" spans="1:62">
      <c r="A47" s="480"/>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2"/>
      <c r="AN47" s="33"/>
    </row>
    <row r="48" spans="1:62">
      <c r="A48" s="480"/>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2"/>
      <c r="AN48" s="33"/>
    </row>
    <row r="49" spans="1:40">
      <c r="A49" s="480"/>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2"/>
      <c r="AN49" s="33"/>
    </row>
    <row r="50" spans="1:40">
      <c r="A50" s="480"/>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2"/>
      <c r="AN50" s="33"/>
    </row>
    <row r="51" spans="1:40">
      <c r="A51" s="480"/>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2"/>
      <c r="AN51" s="33"/>
    </row>
    <row r="52" spans="1:40">
      <c r="A52" s="480"/>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2"/>
      <c r="AN52" s="33"/>
    </row>
    <row r="53" spans="1:40">
      <c r="A53" s="484"/>
      <c r="B53" s="485"/>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6"/>
      <c r="AN53" s="33"/>
    </row>
    <row r="54" spans="1:40">
      <c r="A54" s="481"/>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N54" s="33"/>
    </row>
  </sheetData>
  <mergeCells count="4">
    <mergeCell ref="A1:B1"/>
    <mergeCell ref="V1:AA1"/>
    <mergeCell ref="B5:M16"/>
    <mergeCell ref="AN12:AY24"/>
  </mergeCells>
  <phoneticPr fontId="5"/>
  <conditionalFormatting sqref="AD11:AD22">
    <cfRule type="top10" dxfId="18" priority="3" rank="1"/>
  </conditionalFormatting>
  <conditionalFormatting sqref="AM11:AY22">
    <cfRule type="top10" dxfId="17" priority="1" stopIfTrue="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stopIfTrue="1" id="{33A04277-2712-495C-884E-E6B6FEC60487}">
            <xm:f>ISERROR('20（問14）'!AM6)=TRUE</xm:f>
            <x14:dxf>
              <font>
                <condense val="0"/>
                <extend val="0"/>
                <color indexed="9"/>
              </font>
            </x14:dxf>
          </x14:cfRule>
          <xm:sqref>AM6:AY6 AM28:AY33 AM11:AY23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2400-000000000000}">
          <x14:formula1>
            <xm:f>業種リスト!$A$2:$A$14</xm:f>
          </x14:formula1>
          <xm:sqref>AP6:AR6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sheetPr>
  <dimension ref="A1:AT62"/>
  <sheetViews>
    <sheetView showGridLines="0" view="pageBreakPreview" topLeftCell="A36" zoomScaleNormal="100" workbookViewId="0">
      <selection activeCell="B60" sqref="B60"/>
    </sheetView>
  </sheetViews>
  <sheetFormatPr defaultColWidth="10.28515625" defaultRowHeight="12"/>
  <cols>
    <col min="1" max="27" width="3.5703125" style="534" customWidth="1"/>
    <col min="28" max="28" width="0.85546875" style="534" customWidth="1"/>
    <col min="29" max="29" width="1.7109375" style="534" customWidth="1"/>
    <col min="30" max="30" width="15" style="534" customWidth="1"/>
    <col min="31" max="31" width="7.5703125" style="534" customWidth="1"/>
    <col min="32" max="32" width="1.7109375" style="534" customWidth="1"/>
    <col min="33" max="33" width="15" style="534" customWidth="1"/>
    <col min="34" max="34" width="7.5703125" style="534" customWidth="1"/>
    <col min="35" max="35" width="0.85546875" style="534" customWidth="1"/>
    <col min="36" max="37" width="1.7109375" style="534" customWidth="1"/>
    <col min="38" max="38" width="15" style="534" customWidth="1"/>
    <col min="39" max="39" width="7.5703125" style="534" customWidth="1"/>
    <col min="40" max="40" width="1.42578125" style="534" customWidth="1"/>
    <col min="41" max="41" width="10.28515625" style="534" customWidth="1"/>
    <col min="42" max="46" width="9.140625" customWidth="1"/>
    <col min="47" max="47" width="1.42578125" style="534" customWidth="1"/>
    <col min="48" max="16384" width="10.28515625" style="534"/>
  </cols>
  <sheetData>
    <row r="1" spans="1:39" ht="13.5" customHeight="1">
      <c r="A1" s="593" t="s">
        <v>468</v>
      </c>
      <c r="W1" s="1130" t="s">
        <v>560</v>
      </c>
      <c r="X1" s="1130"/>
      <c r="Y1" s="1130"/>
      <c r="Z1" s="1130"/>
      <c r="AA1" s="1130"/>
      <c r="AB1" s="1130"/>
      <c r="AC1" s="535"/>
      <c r="AD1" s="534" t="s">
        <v>550</v>
      </c>
      <c r="AG1" s="534" t="s">
        <v>552</v>
      </c>
      <c r="AI1" s="535"/>
      <c r="AL1" s="534" t="s">
        <v>552</v>
      </c>
    </row>
    <row r="2" spans="1:39" ht="12.75" thickBot="1">
      <c r="AD2" s="1128"/>
      <c r="AE2" s="1128"/>
      <c r="AG2" s="1128" t="s">
        <v>442</v>
      </c>
      <c r="AH2" s="1128"/>
      <c r="AL2" s="1128" t="s">
        <v>442</v>
      </c>
      <c r="AM2" s="1128"/>
    </row>
    <row r="3" spans="1:39" ht="12.75" thickBot="1">
      <c r="B3" s="536"/>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8"/>
      <c r="AC3" s="542"/>
      <c r="AD3" s="539"/>
      <c r="AE3" s="540" t="s">
        <v>223</v>
      </c>
      <c r="AF3" s="535"/>
      <c r="AG3" s="539"/>
      <c r="AH3" s="540" t="s">
        <v>221</v>
      </c>
      <c r="AI3" s="542"/>
      <c r="AK3" s="535"/>
      <c r="AL3" s="539"/>
      <c r="AM3" s="540" t="s">
        <v>221</v>
      </c>
    </row>
    <row r="4" spans="1:39">
      <c r="B4" s="541"/>
      <c r="C4" s="542"/>
      <c r="D4" s="542"/>
      <c r="E4" s="542"/>
      <c r="F4" s="542"/>
      <c r="G4" s="542"/>
      <c r="H4" s="542"/>
      <c r="I4" s="542"/>
      <c r="J4" s="542"/>
      <c r="K4" s="542"/>
      <c r="L4" s="542"/>
      <c r="M4" s="542"/>
      <c r="N4" s="542"/>
      <c r="O4" s="542"/>
      <c r="P4" s="542"/>
      <c r="Q4" s="542"/>
      <c r="R4" s="542"/>
      <c r="S4" s="542"/>
      <c r="T4" s="542"/>
      <c r="U4" s="542"/>
      <c r="V4" s="542"/>
      <c r="W4" s="542"/>
      <c r="X4" s="542"/>
      <c r="Y4" s="542"/>
      <c r="Z4" s="542"/>
      <c r="AA4" s="542"/>
      <c r="AB4" s="543"/>
      <c r="AC4" s="542"/>
      <c r="AD4" s="216" t="s">
        <v>424</v>
      </c>
      <c r="AE4" s="573">
        <f t="shared" ref="AE4:AE16" si="0">AH4/$AH$17</f>
        <v>0.18544600938967137</v>
      </c>
      <c r="AG4" s="216" t="s">
        <v>424</v>
      </c>
      <c r="AH4" s="544">
        <f>+集計･資料!B30</f>
        <v>237</v>
      </c>
      <c r="AI4" s="542"/>
      <c r="AL4" s="216" t="s">
        <v>151</v>
      </c>
      <c r="AM4" s="544">
        <f>+集計･資料!B6</f>
        <v>0</v>
      </c>
    </row>
    <row r="5" spans="1:39">
      <c r="B5" s="541"/>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3"/>
      <c r="AC5" s="542"/>
      <c r="AD5" s="66" t="s">
        <v>425</v>
      </c>
      <c r="AE5" s="573">
        <f t="shared" si="0"/>
        <v>0.14866979655712051</v>
      </c>
      <c r="AG5" s="66" t="s">
        <v>425</v>
      </c>
      <c r="AH5" s="545">
        <f>+集計･資料!B28</f>
        <v>190</v>
      </c>
      <c r="AI5" s="542"/>
      <c r="AL5" s="66" t="s">
        <v>630</v>
      </c>
      <c r="AM5" s="545">
        <f>+集計･資料!B8</f>
        <v>126</v>
      </c>
    </row>
    <row r="6" spans="1:39">
      <c r="B6" s="541"/>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3"/>
      <c r="AC6" s="542"/>
      <c r="AD6" s="216" t="s">
        <v>426</v>
      </c>
      <c r="AE6" s="573">
        <f t="shared" si="0"/>
        <v>1.0172143974960876E-2</v>
      </c>
      <c r="AG6" s="216" t="s">
        <v>426</v>
      </c>
      <c r="AH6" s="545">
        <f>+集計･資料!B26</f>
        <v>13</v>
      </c>
      <c r="AI6" s="542"/>
      <c r="AL6" s="67" t="s">
        <v>631</v>
      </c>
      <c r="AM6" s="545">
        <f>+集計･資料!B10</f>
        <v>145</v>
      </c>
    </row>
    <row r="7" spans="1:39" ht="12.75" customHeight="1">
      <c r="B7" s="541"/>
      <c r="C7" s="542"/>
      <c r="D7" s="542"/>
      <c r="E7" s="542"/>
      <c r="F7" s="542"/>
      <c r="G7" s="542"/>
      <c r="H7" s="542"/>
      <c r="I7" s="542"/>
      <c r="J7" s="542"/>
      <c r="K7" s="542"/>
      <c r="L7" s="542"/>
      <c r="M7" s="542"/>
      <c r="N7" s="542"/>
      <c r="O7" s="542"/>
      <c r="P7" s="542"/>
      <c r="Q7" s="542"/>
      <c r="R7" s="542"/>
      <c r="S7" s="542"/>
      <c r="T7" s="542"/>
      <c r="U7" s="542"/>
      <c r="V7" s="542"/>
      <c r="W7" s="542"/>
      <c r="X7" s="542"/>
      <c r="Y7" s="542"/>
      <c r="Z7" s="542"/>
      <c r="AA7" s="542"/>
      <c r="AB7" s="543"/>
      <c r="AC7" s="542"/>
      <c r="AD7" s="66" t="s">
        <v>427</v>
      </c>
      <c r="AE7" s="573">
        <f t="shared" si="0"/>
        <v>2.0344287949921751E-2</v>
      </c>
      <c r="AG7" s="66" t="s">
        <v>427</v>
      </c>
      <c r="AH7" s="545">
        <f>+集計･資料!B24</f>
        <v>26</v>
      </c>
      <c r="AI7" s="542"/>
      <c r="AL7" s="67" t="s">
        <v>629</v>
      </c>
      <c r="AM7" s="545">
        <f>+集計･資料!B12</f>
        <v>42</v>
      </c>
    </row>
    <row r="8" spans="1:39">
      <c r="B8" s="541"/>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3"/>
      <c r="AC8" s="542"/>
      <c r="AD8" s="216" t="s">
        <v>428</v>
      </c>
      <c r="AE8" s="573">
        <f t="shared" si="0"/>
        <v>0.18857589984350548</v>
      </c>
      <c r="AG8" s="216" t="s">
        <v>428</v>
      </c>
      <c r="AH8" s="545">
        <f>+集計･資料!B22</f>
        <v>241</v>
      </c>
      <c r="AI8" s="542"/>
      <c r="AL8" s="67" t="s">
        <v>628</v>
      </c>
      <c r="AM8" s="545">
        <f>+集計･資料!B14</f>
        <v>181</v>
      </c>
    </row>
    <row r="9" spans="1:39">
      <c r="B9" s="541"/>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3"/>
      <c r="AC9" s="542"/>
      <c r="AD9" s="66" t="s">
        <v>429</v>
      </c>
      <c r="AE9" s="573">
        <f t="shared" si="0"/>
        <v>1.6431924882629109E-2</v>
      </c>
      <c r="AG9" s="66" t="s">
        <v>429</v>
      </c>
      <c r="AH9" s="545">
        <f>+集計･資料!B20</f>
        <v>21</v>
      </c>
      <c r="AI9" s="542"/>
      <c r="AL9" s="67" t="s">
        <v>627</v>
      </c>
      <c r="AM9" s="545">
        <f>+集計･資料!B16</f>
        <v>35</v>
      </c>
    </row>
    <row r="10" spans="1:39">
      <c r="B10" s="541"/>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3"/>
      <c r="AC10" s="542"/>
      <c r="AD10" s="216" t="s">
        <v>430</v>
      </c>
      <c r="AE10" s="573">
        <f t="shared" si="0"/>
        <v>1.6431924882629109E-2</v>
      </c>
      <c r="AG10" s="216" t="s">
        <v>430</v>
      </c>
      <c r="AH10" s="545">
        <f>+集計･資料!B18</f>
        <v>21</v>
      </c>
      <c r="AI10" s="542"/>
      <c r="AL10" s="67" t="s">
        <v>632</v>
      </c>
      <c r="AM10" s="545">
        <f>+集計･資料!B18</f>
        <v>21</v>
      </c>
    </row>
    <row r="11" spans="1:39">
      <c r="B11" s="541"/>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c r="AA11" s="542"/>
      <c r="AB11" s="543"/>
      <c r="AC11" s="542"/>
      <c r="AD11" s="66" t="s">
        <v>431</v>
      </c>
      <c r="AE11" s="573">
        <f t="shared" si="0"/>
        <v>2.7386541471048513E-2</v>
      </c>
      <c r="AG11" s="66" t="s">
        <v>431</v>
      </c>
      <c r="AH11" s="545">
        <f>+集計･資料!B16</f>
        <v>35</v>
      </c>
      <c r="AI11" s="542"/>
      <c r="AL11" s="67" t="s">
        <v>626</v>
      </c>
      <c r="AM11" s="545">
        <f>+集計･資料!B20</f>
        <v>21</v>
      </c>
    </row>
    <row r="12" spans="1:39">
      <c r="B12" s="541"/>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3"/>
      <c r="AC12" s="542"/>
      <c r="AD12" s="216" t="s">
        <v>432</v>
      </c>
      <c r="AE12" s="573">
        <f t="shared" si="0"/>
        <v>0.14162754303599373</v>
      </c>
      <c r="AG12" s="216" t="s">
        <v>432</v>
      </c>
      <c r="AH12" s="545">
        <f>+集計･資料!B14</f>
        <v>181</v>
      </c>
      <c r="AI12" s="542"/>
      <c r="AL12" s="67" t="s">
        <v>625</v>
      </c>
      <c r="AM12" s="545">
        <f>+集計･資料!B22</f>
        <v>241</v>
      </c>
    </row>
    <row r="13" spans="1:39">
      <c r="B13" s="541"/>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3"/>
      <c r="AC13" s="542"/>
      <c r="AD13" s="66" t="s">
        <v>433</v>
      </c>
      <c r="AE13" s="573">
        <f t="shared" si="0"/>
        <v>3.2863849765258218E-2</v>
      </c>
      <c r="AG13" s="66" t="s">
        <v>433</v>
      </c>
      <c r="AH13" s="545">
        <f>+集計･資料!B12</f>
        <v>42</v>
      </c>
      <c r="AI13" s="542"/>
      <c r="AL13" s="67" t="s">
        <v>624</v>
      </c>
      <c r="AM13" s="545">
        <f>+集計･資料!B24</f>
        <v>26</v>
      </c>
    </row>
    <row r="14" spans="1:39">
      <c r="B14" s="541"/>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3"/>
      <c r="AC14" s="542"/>
      <c r="AD14" s="216" t="s">
        <v>434</v>
      </c>
      <c r="AE14" s="573">
        <f t="shared" si="0"/>
        <v>0.1134585289514867</v>
      </c>
      <c r="AG14" s="216" t="s">
        <v>434</v>
      </c>
      <c r="AH14" s="545">
        <f>+集計･資料!B10</f>
        <v>145</v>
      </c>
      <c r="AI14" s="542"/>
      <c r="AL14" s="67" t="s">
        <v>623</v>
      </c>
      <c r="AM14" s="545">
        <f>+集計･資料!B26</f>
        <v>13</v>
      </c>
    </row>
    <row r="15" spans="1:39">
      <c r="B15" s="541"/>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3"/>
      <c r="AC15" s="542"/>
      <c r="AD15" s="66" t="s">
        <v>435</v>
      </c>
      <c r="AE15" s="573">
        <f t="shared" si="0"/>
        <v>9.8591549295774641E-2</v>
      </c>
      <c r="AG15" s="66" t="s">
        <v>435</v>
      </c>
      <c r="AH15" s="545">
        <f>+集計･資料!B8</f>
        <v>126</v>
      </c>
      <c r="AI15" s="542"/>
      <c r="AL15" s="67" t="s">
        <v>633</v>
      </c>
      <c r="AM15" s="545">
        <f>+集計･資料!B28</f>
        <v>190</v>
      </c>
    </row>
    <row r="16" spans="1:39" ht="12.75" thickBot="1">
      <c r="B16" s="541"/>
      <c r="C16" s="542"/>
      <c r="D16" s="542"/>
      <c r="E16" s="542"/>
      <c r="F16" s="542"/>
      <c r="G16" s="542"/>
      <c r="H16" s="542"/>
      <c r="I16" s="542"/>
      <c r="J16" s="542"/>
      <c r="K16" s="542"/>
      <c r="L16" s="542"/>
      <c r="M16" s="542"/>
      <c r="N16" s="542"/>
      <c r="O16" s="542"/>
      <c r="P16" s="542"/>
      <c r="Q16" s="542"/>
      <c r="R16" s="542"/>
      <c r="S16" s="542"/>
      <c r="T16" s="542"/>
      <c r="U16" s="542"/>
      <c r="V16" s="542"/>
      <c r="W16" s="542"/>
      <c r="X16" s="542"/>
      <c r="Y16" s="542"/>
      <c r="Z16" s="542"/>
      <c r="AA16" s="542"/>
      <c r="AB16" s="543"/>
      <c r="AC16" s="542"/>
      <c r="AD16" s="219" t="s">
        <v>74</v>
      </c>
      <c r="AE16" s="574">
        <f t="shared" si="0"/>
        <v>0</v>
      </c>
      <c r="AG16" s="219" t="s">
        <v>74</v>
      </c>
      <c r="AH16" s="546">
        <f>+集計･資料!B6</f>
        <v>0</v>
      </c>
      <c r="AI16" s="542"/>
      <c r="AL16" s="68" t="s">
        <v>634</v>
      </c>
      <c r="AM16" s="546">
        <f>+集計･資料!B30</f>
        <v>237</v>
      </c>
    </row>
    <row r="17" spans="1:39" ht="13.5" thickTop="1" thickBot="1">
      <c r="B17" s="541"/>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3"/>
      <c r="AC17" s="542"/>
      <c r="AD17" s="547" t="s">
        <v>150</v>
      </c>
      <c r="AE17" s="608">
        <f>SUM(AE4:AE16)</f>
        <v>1.0000000000000002</v>
      </c>
      <c r="AG17" s="547" t="s">
        <v>150</v>
      </c>
      <c r="AH17" s="554">
        <f>+SUM(AH4:AH16)</f>
        <v>1278</v>
      </c>
      <c r="AI17" s="542"/>
      <c r="AL17" s="547" t="s">
        <v>150</v>
      </c>
      <c r="AM17" s="548">
        <f>+SUM(AM4:AM16)</f>
        <v>1278</v>
      </c>
    </row>
    <row r="18" spans="1:39">
      <c r="B18" s="541"/>
      <c r="C18" s="542"/>
      <c r="D18" s="542"/>
      <c r="E18" s="542"/>
      <c r="F18" s="542"/>
      <c r="G18" s="542"/>
      <c r="H18" s="542"/>
      <c r="I18" s="542"/>
      <c r="J18" s="542"/>
      <c r="K18" s="542"/>
      <c r="L18" s="542"/>
      <c r="M18" s="542"/>
      <c r="N18" s="542"/>
      <c r="O18" s="542"/>
      <c r="P18" s="542"/>
      <c r="Q18" s="542"/>
      <c r="R18" s="542"/>
      <c r="S18" s="542"/>
      <c r="T18" s="542"/>
      <c r="U18" s="542"/>
      <c r="V18" s="542"/>
      <c r="W18" s="542"/>
      <c r="X18" s="542"/>
      <c r="Y18" s="542"/>
      <c r="Z18" s="542"/>
      <c r="AA18" s="542"/>
      <c r="AB18" s="543"/>
      <c r="AC18" s="542"/>
      <c r="AH18" s="542"/>
      <c r="AI18" s="542"/>
      <c r="AM18" s="542"/>
    </row>
    <row r="19" spans="1:39">
      <c r="B19" s="541"/>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3"/>
      <c r="AC19" s="542"/>
      <c r="AD19" s="534" t="s">
        <v>551</v>
      </c>
      <c r="AG19" s="534" t="s">
        <v>553</v>
      </c>
      <c r="AH19" s="549"/>
      <c r="AI19" s="542"/>
      <c r="AL19" s="534" t="s">
        <v>553</v>
      </c>
      <c r="AM19" s="549"/>
    </row>
    <row r="20" spans="1:39">
      <c r="B20" s="541"/>
      <c r="C20" s="542"/>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3"/>
      <c r="AC20" s="542"/>
      <c r="AG20" s="881" t="s">
        <v>677</v>
      </c>
      <c r="AH20" s="881"/>
      <c r="AI20" s="542"/>
      <c r="AL20" s="1129" t="s">
        <v>442</v>
      </c>
      <c r="AM20" s="1129"/>
    </row>
    <row r="21" spans="1:39" ht="12.75" thickBot="1">
      <c r="B21" s="541"/>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3"/>
      <c r="AC21" s="542"/>
      <c r="AD21" s="609"/>
      <c r="AE21" s="609"/>
      <c r="AI21" s="542"/>
      <c r="AL21" s="863"/>
      <c r="AM21" s="863"/>
    </row>
    <row r="22" spans="1:39" ht="12.75" thickBot="1">
      <c r="B22" s="550"/>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2"/>
      <c r="AC22" s="542"/>
      <c r="AD22" s="116"/>
      <c r="AE22" s="116" t="s">
        <v>223</v>
      </c>
      <c r="AG22" s="116"/>
      <c r="AH22" s="116" t="s">
        <v>563</v>
      </c>
      <c r="AI22" s="542"/>
      <c r="AL22" s="116"/>
      <c r="AM22" s="116" t="s">
        <v>563</v>
      </c>
    </row>
    <row r="23" spans="1:39">
      <c r="AD23" s="163" t="s">
        <v>436</v>
      </c>
      <c r="AE23" s="575">
        <f t="shared" ref="AE23:AE28" si="1">AH23/$AH$29</f>
        <v>0.12597809076682315</v>
      </c>
      <c r="AG23" s="163" t="s">
        <v>436</v>
      </c>
      <c r="AH23" s="544">
        <f>+集計･資料!B81</f>
        <v>161</v>
      </c>
      <c r="AL23" s="163" t="s">
        <v>139</v>
      </c>
      <c r="AM23" s="544">
        <f>+集計･資料!B71</f>
        <v>72</v>
      </c>
    </row>
    <row r="24" spans="1:39" ht="11.25" customHeight="1">
      <c r="A24" s="593" t="s">
        <v>469</v>
      </c>
      <c r="W24" s="1130" t="s">
        <v>559</v>
      </c>
      <c r="X24" s="1130"/>
      <c r="Y24" s="1130"/>
      <c r="Z24" s="1130"/>
      <c r="AA24" s="1130"/>
      <c r="AB24" s="1130"/>
      <c r="AC24" s="535"/>
      <c r="AD24" s="166" t="s">
        <v>437</v>
      </c>
      <c r="AE24" s="575">
        <f t="shared" si="1"/>
        <v>0.31220657276995306</v>
      </c>
      <c r="AG24" s="166" t="s">
        <v>437</v>
      </c>
      <c r="AH24" s="545">
        <f>+集計･資料!B79</f>
        <v>399</v>
      </c>
      <c r="AI24" s="535"/>
      <c r="AL24" s="166" t="s">
        <v>554</v>
      </c>
      <c r="AM24" s="545">
        <f>+集計･資料!B73</f>
        <v>84</v>
      </c>
    </row>
    <row r="25" spans="1:39">
      <c r="AD25" s="166" t="s">
        <v>438</v>
      </c>
      <c r="AE25" s="575">
        <f t="shared" si="1"/>
        <v>0.352112676056338</v>
      </c>
      <c r="AG25" s="166" t="s">
        <v>438</v>
      </c>
      <c r="AH25" s="545">
        <f>+集計･資料!B77</f>
        <v>450</v>
      </c>
      <c r="AL25" s="166" t="s">
        <v>555</v>
      </c>
      <c r="AM25" s="545">
        <f>+集計･資料!B75</f>
        <v>112</v>
      </c>
    </row>
    <row r="26" spans="1:39">
      <c r="B26" s="536"/>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8"/>
      <c r="AC26" s="542"/>
      <c r="AD26" s="166" t="s">
        <v>439</v>
      </c>
      <c r="AE26" s="575">
        <f t="shared" si="1"/>
        <v>8.7636932707355245E-2</v>
      </c>
      <c r="AG26" s="166" t="s">
        <v>439</v>
      </c>
      <c r="AH26" s="545">
        <f>+集計･資料!B75</f>
        <v>112</v>
      </c>
      <c r="AI26" s="542"/>
      <c r="AL26" s="166" t="s">
        <v>556</v>
      </c>
      <c r="AM26" s="545">
        <f>+集計･資料!B77</f>
        <v>450</v>
      </c>
    </row>
    <row r="27" spans="1:39">
      <c r="B27" s="541"/>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3"/>
      <c r="AC27" s="542"/>
      <c r="AD27" s="166" t="s">
        <v>440</v>
      </c>
      <c r="AE27" s="575">
        <f t="shared" si="1"/>
        <v>6.5727699530516437E-2</v>
      </c>
      <c r="AG27" s="166" t="s">
        <v>440</v>
      </c>
      <c r="AH27" s="545">
        <f>+集計･資料!B73</f>
        <v>84</v>
      </c>
      <c r="AI27" s="542"/>
      <c r="AL27" s="166" t="s">
        <v>557</v>
      </c>
      <c r="AM27" s="545">
        <f>+集計･資料!B79</f>
        <v>399</v>
      </c>
    </row>
    <row r="28" spans="1:39" ht="12.75" thickBot="1">
      <c r="B28" s="541"/>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3"/>
      <c r="AC28" s="542"/>
      <c r="AD28" s="171" t="s">
        <v>441</v>
      </c>
      <c r="AE28" s="574">
        <f t="shared" si="1"/>
        <v>5.6338028169014086E-2</v>
      </c>
      <c r="AG28" s="171" t="s">
        <v>441</v>
      </c>
      <c r="AH28" s="546">
        <f>+集計･資料!B71</f>
        <v>72</v>
      </c>
      <c r="AI28" s="542"/>
      <c r="AL28" s="171" t="s">
        <v>558</v>
      </c>
      <c r="AM28" s="546">
        <f>+集計･資料!B81</f>
        <v>161</v>
      </c>
    </row>
    <row r="29" spans="1:39" ht="13.5" thickTop="1" thickBot="1">
      <c r="B29" s="541"/>
      <c r="C29" s="542"/>
      <c r="D29" s="542"/>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3"/>
      <c r="AC29" s="542"/>
      <c r="AD29" s="112" t="s">
        <v>150</v>
      </c>
      <c r="AE29" s="553">
        <f>SUM(AE23:AE28)</f>
        <v>1</v>
      </c>
      <c r="AG29" s="112" t="s">
        <v>150</v>
      </c>
      <c r="AH29" s="554">
        <f>SUM(AH23:AH28)</f>
        <v>1278</v>
      </c>
      <c r="AI29" s="542"/>
      <c r="AL29" s="112" t="s">
        <v>150</v>
      </c>
      <c r="AM29" s="554">
        <f>+集計･資料!B83</f>
        <v>1278</v>
      </c>
    </row>
    <row r="30" spans="1:39">
      <c r="B30" s="541"/>
      <c r="C30" s="542"/>
      <c r="D30" s="542"/>
      <c r="E30" s="542"/>
      <c r="F30" s="542"/>
      <c r="G30" s="542"/>
      <c r="H30" s="542"/>
      <c r="I30" s="542"/>
      <c r="J30" s="542"/>
      <c r="K30" s="542"/>
      <c r="L30" s="542"/>
      <c r="M30" s="542"/>
      <c r="N30" s="542"/>
      <c r="O30" s="542"/>
      <c r="P30" s="542"/>
      <c r="Q30" s="542"/>
      <c r="R30" s="542"/>
      <c r="S30" s="542"/>
      <c r="T30" s="542"/>
      <c r="U30" s="542"/>
      <c r="V30" s="542"/>
      <c r="W30" s="542"/>
      <c r="X30" s="542"/>
      <c r="Y30" s="542"/>
      <c r="Z30" s="542"/>
      <c r="AA30" s="542"/>
      <c r="AB30" s="543"/>
      <c r="AC30" s="542"/>
      <c r="AI30" s="542"/>
    </row>
    <row r="31" spans="1:39">
      <c r="B31" s="541"/>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3"/>
      <c r="AC31" s="542"/>
      <c r="AI31" s="542"/>
    </row>
    <row r="32" spans="1:39">
      <c r="B32" s="541"/>
      <c r="C32" s="542"/>
      <c r="D32" s="542"/>
      <c r="E32" s="542"/>
      <c r="F32" s="542"/>
      <c r="G32" s="542"/>
      <c r="H32" s="542"/>
      <c r="I32" s="542"/>
      <c r="J32" s="542"/>
      <c r="K32" s="542"/>
      <c r="L32" s="542"/>
      <c r="M32" s="542"/>
      <c r="N32" s="542"/>
      <c r="O32" s="542"/>
      <c r="P32" s="542"/>
      <c r="Q32" s="542"/>
      <c r="R32" s="542"/>
      <c r="S32" s="542"/>
      <c r="T32" s="542"/>
      <c r="U32" s="542"/>
      <c r="V32" s="542"/>
      <c r="W32" s="542"/>
      <c r="X32" s="542"/>
      <c r="Y32" s="542"/>
      <c r="Z32" s="542"/>
      <c r="AA32" s="542"/>
      <c r="AB32" s="543"/>
      <c r="AC32" s="542"/>
      <c r="AD32" s="589"/>
      <c r="AE32" s="589"/>
      <c r="AF32" s="589"/>
      <c r="AG32" s="589"/>
      <c r="AH32" s="589"/>
      <c r="AI32" s="542"/>
      <c r="AK32" s="589"/>
      <c r="AL32" s="589"/>
      <c r="AM32" s="589"/>
    </row>
    <row r="33" spans="1:39">
      <c r="B33" s="541"/>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3"/>
      <c r="AC33" s="542"/>
      <c r="AD33" s="590"/>
      <c r="AE33" s="590"/>
      <c r="AF33" s="591"/>
      <c r="AG33" s="591"/>
      <c r="AI33" s="542"/>
      <c r="AK33" s="591"/>
      <c r="AL33" s="591"/>
    </row>
    <row r="34" spans="1:39">
      <c r="B34" s="541"/>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3"/>
      <c r="AC34" s="542"/>
      <c r="AD34" s="590"/>
      <c r="AE34" s="590"/>
      <c r="AF34" s="591"/>
      <c r="AG34" s="591"/>
      <c r="AH34" s="555"/>
      <c r="AI34" s="542"/>
      <c r="AK34" s="591"/>
      <c r="AL34" s="591"/>
      <c r="AM34" s="555"/>
    </row>
    <row r="35" spans="1:39">
      <c r="B35" s="541"/>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3"/>
      <c r="AC35" s="542"/>
      <c r="AD35" s="590"/>
      <c r="AE35" s="590"/>
      <c r="AF35" s="591"/>
      <c r="AG35" s="591"/>
      <c r="AH35" s="542"/>
      <c r="AI35" s="542"/>
      <c r="AK35" s="591"/>
      <c r="AL35" s="591"/>
      <c r="AM35" s="542"/>
    </row>
    <row r="36" spans="1:39">
      <c r="B36" s="541"/>
      <c r="C36" s="542"/>
      <c r="D36" s="542"/>
      <c r="E36" s="542"/>
      <c r="F36" s="542"/>
      <c r="G36" s="542"/>
      <c r="H36" s="542"/>
      <c r="I36" s="542"/>
      <c r="J36" s="542"/>
      <c r="K36" s="542"/>
      <c r="L36" s="542"/>
      <c r="M36" s="542"/>
      <c r="N36" s="542"/>
      <c r="O36" s="542"/>
      <c r="P36" s="542"/>
      <c r="Q36" s="542"/>
      <c r="R36" s="542"/>
      <c r="S36" s="542"/>
      <c r="T36" s="542"/>
      <c r="U36" s="542"/>
      <c r="V36" s="542"/>
      <c r="W36" s="542"/>
      <c r="X36" s="542"/>
      <c r="Y36" s="542"/>
      <c r="Z36" s="542"/>
      <c r="AA36" s="542"/>
      <c r="AB36" s="543"/>
      <c r="AC36" s="542"/>
      <c r="AD36" s="590"/>
      <c r="AE36" s="590"/>
      <c r="AF36" s="591"/>
      <c r="AG36" s="591"/>
      <c r="AH36" s="555"/>
      <c r="AI36" s="542"/>
      <c r="AK36" s="591"/>
      <c r="AL36" s="591"/>
      <c r="AM36" s="555"/>
    </row>
    <row r="37" spans="1:39">
      <c r="B37" s="541"/>
      <c r="C37" s="542"/>
      <c r="D37" s="542"/>
      <c r="E37" s="542"/>
      <c r="F37" s="542"/>
      <c r="G37" s="542"/>
      <c r="H37" s="542"/>
      <c r="I37" s="542"/>
      <c r="J37" s="542"/>
      <c r="K37" s="542"/>
      <c r="L37" s="542"/>
      <c r="M37" s="542"/>
      <c r="N37" s="542"/>
      <c r="O37" s="542"/>
      <c r="P37" s="542"/>
      <c r="Q37" s="542"/>
      <c r="R37" s="542"/>
      <c r="S37" s="542"/>
      <c r="T37" s="542"/>
      <c r="U37" s="542"/>
      <c r="V37" s="542"/>
      <c r="W37" s="542"/>
      <c r="X37" s="542"/>
      <c r="Y37" s="542"/>
      <c r="Z37" s="542"/>
      <c r="AA37" s="542"/>
      <c r="AB37" s="543"/>
      <c r="AC37" s="542"/>
      <c r="AD37" s="590"/>
      <c r="AE37" s="590"/>
      <c r="AF37" s="591"/>
      <c r="AG37" s="591"/>
      <c r="AH37" s="542"/>
      <c r="AI37" s="542"/>
      <c r="AK37" s="591"/>
      <c r="AL37" s="591"/>
      <c r="AM37" s="542"/>
    </row>
    <row r="38" spans="1:39">
      <c r="B38" s="541"/>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3"/>
      <c r="AC38" s="542"/>
      <c r="AD38" s="590"/>
      <c r="AE38" s="590"/>
      <c r="AF38" s="591"/>
      <c r="AG38" s="591"/>
      <c r="AH38" s="555"/>
      <c r="AI38" s="542"/>
      <c r="AK38" s="591"/>
      <c r="AL38" s="591"/>
      <c r="AM38" s="555"/>
    </row>
    <row r="39" spans="1:39">
      <c r="B39" s="541"/>
      <c r="C39" s="542"/>
      <c r="D39" s="542"/>
      <c r="E39" s="542"/>
      <c r="F39" s="542"/>
      <c r="G39" s="542"/>
      <c r="H39" s="542"/>
      <c r="I39" s="542"/>
      <c r="J39" s="542"/>
      <c r="K39" s="542"/>
      <c r="L39" s="542"/>
      <c r="M39" s="542"/>
      <c r="N39" s="542"/>
      <c r="O39" s="542"/>
      <c r="P39" s="542"/>
      <c r="Q39" s="542"/>
      <c r="R39" s="542"/>
      <c r="S39" s="542"/>
      <c r="T39" s="542"/>
      <c r="U39" s="542"/>
      <c r="V39" s="542"/>
      <c r="W39" s="542"/>
      <c r="X39" s="542"/>
      <c r="Y39" s="542"/>
      <c r="Z39" s="542"/>
      <c r="AA39" s="542"/>
      <c r="AB39" s="543"/>
      <c r="AC39" s="542"/>
      <c r="AD39" s="590"/>
      <c r="AE39" s="590"/>
      <c r="AF39" s="591"/>
      <c r="AG39" s="591"/>
      <c r="AH39" s="542"/>
      <c r="AI39" s="542"/>
      <c r="AK39" s="591"/>
      <c r="AL39" s="591"/>
      <c r="AM39" s="542"/>
    </row>
    <row r="40" spans="1:39">
      <c r="B40" s="541"/>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3"/>
      <c r="AC40" s="542"/>
      <c r="AE40" s="135"/>
      <c r="AH40" s="555"/>
      <c r="AI40" s="542"/>
      <c r="AM40" s="555"/>
    </row>
    <row r="41" spans="1:39">
      <c r="B41" s="541"/>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A41" s="542"/>
      <c r="AB41" s="543"/>
      <c r="AC41" s="542"/>
      <c r="AD41" s="587"/>
      <c r="AE41" s="588"/>
      <c r="AH41" s="555"/>
      <c r="AI41" s="542"/>
      <c r="AM41" s="555"/>
    </row>
    <row r="42" spans="1:39">
      <c r="B42" s="541"/>
      <c r="C42" s="542"/>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3"/>
      <c r="AC42" s="542"/>
      <c r="AH42" s="555"/>
      <c r="AI42" s="542"/>
      <c r="AM42" s="555"/>
    </row>
    <row r="43" spans="1:39">
      <c r="B43" s="550"/>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2"/>
      <c r="AC43" s="542"/>
      <c r="AH43" s="555"/>
      <c r="AI43" s="542"/>
      <c r="AM43" s="555"/>
    </row>
    <row r="44" spans="1:39">
      <c r="AH44" s="555"/>
      <c r="AM44" s="555"/>
    </row>
    <row r="45" spans="1:39">
      <c r="A45" s="593" t="s">
        <v>508</v>
      </c>
    </row>
    <row r="46" spans="1:39">
      <c r="A46" s="593"/>
    </row>
    <row r="47" spans="1:39" ht="12" customHeight="1">
      <c r="B47" s="1127" t="s">
        <v>943</v>
      </c>
      <c r="C47" s="1127"/>
      <c r="D47" s="1127"/>
      <c r="E47" s="1127"/>
      <c r="F47" s="1127"/>
      <c r="G47" s="1127"/>
      <c r="H47" s="1127"/>
      <c r="I47" s="1127"/>
      <c r="J47" s="1127"/>
      <c r="K47" s="1127"/>
      <c r="L47" s="1127"/>
      <c r="M47" s="1127"/>
      <c r="N47" s="1127"/>
      <c r="O47" s="1127"/>
      <c r="P47" s="1127"/>
      <c r="Q47" s="1127"/>
      <c r="R47" s="1127"/>
      <c r="S47" s="1127"/>
      <c r="T47" s="1127"/>
      <c r="U47" s="1127"/>
      <c r="V47" s="1127"/>
      <c r="W47" s="1127"/>
      <c r="X47" s="1127"/>
      <c r="Y47" s="1127"/>
      <c r="Z47" s="1127"/>
      <c r="AA47" s="1127"/>
      <c r="AB47" s="1127"/>
    </row>
    <row r="48" spans="1:39" ht="10.5" customHeight="1">
      <c r="B48" s="1127"/>
      <c r="C48" s="1127"/>
      <c r="D48" s="1127"/>
      <c r="E48" s="1127"/>
      <c r="F48" s="1127"/>
      <c r="G48" s="1127"/>
      <c r="H48" s="1127"/>
      <c r="I48" s="1127"/>
      <c r="J48" s="1127"/>
      <c r="K48" s="1127"/>
      <c r="L48" s="1127"/>
      <c r="M48" s="1127"/>
      <c r="N48" s="1127"/>
      <c r="O48" s="1127"/>
      <c r="P48" s="1127"/>
      <c r="Q48" s="1127"/>
      <c r="R48" s="1127"/>
      <c r="S48" s="1127"/>
      <c r="T48" s="1127"/>
      <c r="U48" s="1127"/>
      <c r="V48" s="1127"/>
      <c r="W48" s="1127"/>
      <c r="X48" s="1127"/>
      <c r="Y48" s="1127"/>
      <c r="Z48" s="1127"/>
      <c r="AA48" s="1127"/>
      <c r="AB48" s="1127"/>
    </row>
    <row r="49" spans="2:28">
      <c r="B49" s="1127"/>
      <c r="C49" s="1127"/>
      <c r="D49" s="1127"/>
      <c r="E49" s="1127"/>
      <c r="F49" s="1127"/>
      <c r="G49" s="1127"/>
      <c r="H49" s="1127"/>
      <c r="I49" s="1127"/>
      <c r="J49" s="1127"/>
      <c r="K49" s="1127"/>
      <c r="L49" s="1127"/>
      <c r="M49" s="1127"/>
      <c r="N49" s="1127"/>
      <c r="O49" s="1127"/>
      <c r="P49" s="1127"/>
      <c r="Q49" s="1127"/>
      <c r="R49" s="1127"/>
      <c r="S49" s="1127"/>
      <c r="T49" s="1127"/>
      <c r="U49" s="1127"/>
      <c r="V49" s="1127"/>
      <c r="W49" s="1127"/>
      <c r="X49" s="1127"/>
      <c r="Y49" s="1127"/>
      <c r="Z49" s="1127"/>
      <c r="AA49" s="1127"/>
      <c r="AB49" s="1127"/>
    </row>
    <row r="50" spans="2:28">
      <c r="B50" s="1127"/>
      <c r="C50" s="1127"/>
      <c r="D50" s="1127"/>
      <c r="E50" s="1127"/>
      <c r="F50" s="1127"/>
      <c r="G50" s="1127"/>
      <c r="H50" s="1127"/>
      <c r="I50" s="1127"/>
      <c r="J50" s="1127"/>
      <c r="K50" s="1127"/>
      <c r="L50" s="1127"/>
      <c r="M50" s="1127"/>
      <c r="N50" s="1127"/>
      <c r="O50" s="1127"/>
      <c r="P50" s="1127"/>
      <c r="Q50" s="1127"/>
      <c r="R50" s="1127"/>
      <c r="S50" s="1127"/>
      <c r="T50" s="1127"/>
      <c r="U50" s="1127"/>
      <c r="V50" s="1127"/>
      <c r="W50" s="1127"/>
      <c r="X50" s="1127"/>
      <c r="Y50" s="1127"/>
      <c r="Z50" s="1127"/>
      <c r="AA50" s="1127"/>
      <c r="AB50" s="1127"/>
    </row>
    <row r="51" spans="2:28">
      <c r="B51" s="1127"/>
      <c r="C51" s="1127"/>
      <c r="D51" s="1127"/>
      <c r="E51" s="1127"/>
      <c r="F51" s="1127"/>
      <c r="G51" s="1127"/>
      <c r="H51" s="1127"/>
      <c r="I51" s="1127"/>
      <c r="J51" s="1127"/>
      <c r="K51" s="1127"/>
      <c r="L51" s="1127"/>
      <c r="M51" s="1127"/>
      <c r="N51" s="1127"/>
      <c r="O51" s="1127"/>
      <c r="P51" s="1127"/>
      <c r="Q51" s="1127"/>
      <c r="R51" s="1127"/>
      <c r="S51" s="1127"/>
      <c r="T51" s="1127"/>
      <c r="U51" s="1127"/>
      <c r="V51" s="1127"/>
      <c r="W51" s="1127"/>
      <c r="X51" s="1127"/>
      <c r="Y51" s="1127"/>
      <c r="Z51" s="1127"/>
      <c r="AA51" s="1127"/>
      <c r="AB51" s="1127"/>
    </row>
    <row r="52" spans="2:28">
      <c r="B52" s="1127"/>
      <c r="C52" s="1127"/>
      <c r="D52" s="1127"/>
      <c r="E52" s="1127"/>
      <c r="F52" s="1127"/>
      <c r="G52" s="1127"/>
      <c r="H52" s="1127"/>
      <c r="I52" s="1127"/>
      <c r="J52" s="1127"/>
      <c r="K52" s="1127"/>
      <c r="L52" s="1127"/>
      <c r="M52" s="1127"/>
      <c r="N52" s="1127"/>
      <c r="O52" s="1127"/>
      <c r="P52" s="1127"/>
      <c r="Q52" s="1127"/>
      <c r="R52" s="1127"/>
      <c r="S52" s="1127"/>
      <c r="T52" s="1127"/>
      <c r="U52" s="1127"/>
      <c r="V52" s="1127"/>
      <c r="W52" s="1127"/>
      <c r="X52" s="1127"/>
      <c r="Y52" s="1127"/>
      <c r="Z52" s="1127"/>
      <c r="AA52" s="1127"/>
      <c r="AB52" s="1127"/>
    </row>
    <row r="53" spans="2:28">
      <c r="B53" s="1127"/>
      <c r="C53" s="1127"/>
      <c r="D53" s="1127"/>
      <c r="E53" s="1127"/>
      <c r="F53" s="1127"/>
      <c r="G53" s="1127"/>
      <c r="H53" s="1127"/>
      <c r="I53" s="1127"/>
      <c r="J53" s="1127"/>
      <c r="K53" s="1127"/>
      <c r="L53" s="1127"/>
      <c r="M53" s="1127"/>
      <c r="N53" s="1127"/>
      <c r="O53" s="1127"/>
      <c r="P53" s="1127"/>
      <c r="Q53" s="1127"/>
      <c r="R53" s="1127"/>
      <c r="S53" s="1127"/>
      <c r="T53" s="1127"/>
      <c r="U53" s="1127"/>
      <c r="V53" s="1127"/>
      <c r="W53" s="1127"/>
      <c r="X53" s="1127"/>
      <c r="Y53" s="1127"/>
      <c r="Z53" s="1127"/>
      <c r="AA53" s="1127"/>
      <c r="AB53" s="1127"/>
    </row>
    <row r="54" spans="2:28">
      <c r="B54" s="1127"/>
      <c r="C54" s="1127"/>
      <c r="D54" s="1127"/>
      <c r="E54" s="1127"/>
      <c r="F54" s="1127"/>
      <c r="G54" s="1127"/>
      <c r="H54" s="1127"/>
      <c r="I54" s="1127"/>
      <c r="J54" s="1127"/>
      <c r="K54" s="1127"/>
      <c r="L54" s="1127"/>
      <c r="M54" s="1127"/>
      <c r="N54" s="1127"/>
      <c r="O54" s="1127"/>
      <c r="P54" s="1127"/>
      <c r="Q54" s="1127"/>
      <c r="R54" s="1127"/>
      <c r="S54" s="1127"/>
      <c r="T54" s="1127"/>
      <c r="U54" s="1127"/>
      <c r="V54" s="1127"/>
      <c r="W54" s="1127"/>
      <c r="X54" s="1127"/>
      <c r="Y54" s="1127"/>
      <c r="Z54" s="1127"/>
      <c r="AA54" s="1127"/>
      <c r="AB54" s="1127"/>
    </row>
    <row r="55" spans="2:28">
      <c r="B55" s="1127"/>
      <c r="C55" s="1127"/>
      <c r="D55" s="1127"/>
      <c r="E55" s="1127"/>
      <c r="F55" s="1127"/>
      <c r="G55" s="1127"/>
      <c r="H55" s="1127"/>
      <c r="I55" s="1127"/>
      <c r="J55" s="1127"/>
      <c r="K55" s="1127"/>
      <c r="L55" s="1127"/>
      <c r="M55" s="1127"/>
      <c r="N55" s="1127"/>
      <c r="O55" s="1127"/>
      <c r="P55" s="1127"/>
      <c r="Q55" s="1127"/>
      <c r="R55" s="1127"/>
      <c r="S55" s="1127"/>
      <c r="T55" s="1127"/>
      <c r="U55" s="1127"/>
      <c r="V55" s="1127"/>
      <c r="W55" s="1127"/>
      <c r="X55" s="1127"/>
      <c r="Y55" s="1127"/>
      <c r="Z55" s="1127"/>
      <c r="AA55" s="1127"/>
      <c r="AB55" s="1127"/>
    </row>
    <row r="56" spans="2:28">
      <c r="B56" s="1127"/>
      <c r="C56" s="1127"/>
      <c r="D56" s="1127"/>
      <c r="E56" s="1127"/>
      <c r="F56" s="1127"/>
      <c r="G56" s="1127"/>
      <c r="H56" s="1127"/>
      <c r="I56" s="1127"/>
      <c r="J56" s="1127"/>
      <c r="K56" s="1127"/>
      <c r="L56" s="1127"/>
      <c r="M56" s="1127"/>
      <c r="N56" s="1127"/>
      <c r="O56" s="1127"/>
      <c r="P56" s="1127"/>
      <c r="Q56" s="1127"/>
      <c r="R56" s="1127"/>
      <c r="S56" s="1127"/>
      <c r="T56" s="1127"/>
      <c r="U56" s="1127"/>
      <c r="V56" s="1127"/>
      <c r="W56" s="1127"/>
      <c r="X56" s="1127"/>
      <c r="Y56" s="1127"/>
      <c r="Z56" s="1127"/>
      <c r="AA56" s="1127"/>
      <c r="AB56" s="1127"/>
    </row>
    <row r="57" spans="2:28">
      <c r="B57" s="1127"/>
      <c r="C57" s="1127"/>
      <c r="D57" s="1127"/>
      <c r="E57" s="1127"/>
      <c r="F57" s="1127"/>
      <c r="G57" s="1127"/>
      <c r="H57" s="1127"/>
      <c r="I57" s="1127"/>
      <c r="J57" s="1127"/>
      <c r="K57" s="1127"/>
      <c r="L57" s="1127"/>
      <c r="M57" s="1127"/>
      <c r="N57" s="1127"/>
      <c r="O57" s="1127"/>
      <c r="P57" s="1127"/>
      <c r="Q57" s="1127"/>
      <c r="R57" s="1127"/>
      <c r="S57" s="1127"/>
      <c r="T57" s="1127"/>
      <c r="U57" s="1127"/>
      <c r="V57" s="1127"/>
      <c r="W57" s="1127"/>
      <c r="X57" s="1127"/>
      <c r="Y57" s="1127"/>
      <c r="Z57" s="1127"/>
      <c r="AA57" s="1127"/>
      <c r="AB57" s="1127"/>
    </row>
    <row r="58" spans="2:28">
      <c r="B58" s="1127"/>
      <c r="C58" s="1127"/>
      <c r="D58" s="1127"/>
      <c r="E58" s="1127"/>
      <c r="F58" s="1127"/>
      <c r="G58" s="1127"/>
      <c r="H58" s="1127"/>
      <c r="I58" s="1127"/>
      <c r="J58" s="1127"/>
      <c r="K58" s="1127"/>
      <c r="L58" s="1127"/>
      <c r="M58" s="1127"/>
      <c r="N58" s="1127"/>
      <c r="O58" s="1127"/>
      <c r="P58" s="1127"/>
      <c r="Q58" s="1127"/>
      <c r="R58" s="1127"/>
      <c r="S58" s="1127"/>
      <c r="T58" s="1127"/>
      <c r="U58" s="1127"/>
      <c r="V58" s="1127"/>
      <c r="W58" s="1127"/>
      <c r="X58" s="1127"/>
      <c r="Y58" s="1127"/>
      <c r="Z58" s="1127"/>
      <c r="AA58" s="1127"/>
      <c r="AB58" s="1127"/>
    </row>
    <row r="59" spans="2:28">
      <c r="B59" s="1127"/>
      <c r="C59" s="1127"/>
      <c r="D59" s="1127"/>
      <c r="E59" s="1127"/>
      <c r="F59" s="1127"/>
      <c r="G59" s="1127"/>
      <c r="H59" s="1127"/>
      <c r="I59" s="1127"/>
      <c r="J59" s="1127"/>
      <c r="K59" s="1127"/>
      <c r="L59" s="1127"/>
      <c r="M59" s="1127"/>
      <c r="N59" s="1127"/>
      <c r="O59" s="1127"/>
      <c r="P59" s="1127"/>
      <c r="Q59" s="1127"/>
      <c r="R59" s="1127"/>
      <c r="S59" s="1127"/>
      <c r="T59" s="1127"/>
      <c r="U59" s="1127"/>
      <c r="V59" s="1127"/>
      <c r="W59" s="1127"/>
      <c r="X59" s="1127"/>
      <c r="Y59" s="1127"/>
      <c r="Z59" s="1127"/>
      <c r="AA59" s="1127"/>
      <c r="AB59" s="1127"/>
    </row>
    <row r="62" spans="2:28">
      <c r="D62" s="955"/>
    </row>
  </sheetData>
  <mergeCells count="7">
    <mergeCell ref="B47:AB59"/>
    <mergeCell ref="AL2:AM2"/>
    <mergeCell ref="AL20:AM20"/>
    <mergeCell ref="W1:AB1"/>
    <mergeCell ref="W24:AB24"/>
    <mergeCell ref="AD2:AE2"/>
    <mergeCell ref="AG2:AH2"/>
  </mergeCells>
  <phoneticPr fontId="5"/>
  <printOptions horizontalCentered="1" verticalCentered="1"/>
  <pageMargins left="0.39370078740157483" right="0.39370078740157483" top="0.39370078740157483" bottom="0.39370078740157483" header="0.51181102362204722" footer="0.51181102362204722"/>
  <pageSetup paperSize="9" scale="106" orientation="portrait" r:id="rId1"/>
  <headerFooter alignWithMargins="0"/>
  <colBreaks count="1" manualBreakCount="1">
    <brk id="29" max="58"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9">
    <tabColor theme="9" tint="0.59999389629810485"/>
  </sheetPr>
  <dimension ref="A1:AZ54"/>
  <sheetViews>
    <sheetView showGridLines="0" view="pageBreakPreview" zoomScaleNormal="100" workbookViewId="0">
      <selection activeCell="AC33" sqref="AC33"/>
    </sheetView>
  </sheetViews>
  <sheetFormatPr defaultColWidth="10.28515625" defaultRowHeight="12"/>
  <cols>
    <col min="1" max="27" width="3.5703125" style="474" customWidth="1"/>
    <col min="28" max="28" width="1.7109375" style="474" customWidth="1"/>
    <col min="29" max="29" width="15" style="474" customWidth="1"/>
    <col min="30" max="33" width="8.85546875" style="474" customWidth="1"/>
    <col min="34" max="34" width="8.28515625" style="115" customWidth="1"/>
    <col min="35" max="35" width="7.7109375" style="115" bestFit="1" customWidth="1"/>
    <col min="36" max="36" width="5.42578125" style="115" bestFit="1" customWidth="1"/>
    <col min="37" max="38" width="7.140625" style="115" bestFit="1" customWidth="1"/>
    <col min="39" max="39" width="8.28515625" style="115" bestFit="1" customWidth="1"/>
    <col min="40" max="40" width="5.42578125" style="115" bestFit="1" customWidth="1"/>
    <col min="41" max="46" width="5.42578125" style="115" customWidth="1"/>
    <col min="47" max="47" width="1.7109375" style="474" customWidth="1"/>
    <col min="48" max="48" width="15" style="474" customWidth="1"/>
    <col min="49" max="52" width="8.85546875" style="474" customWidth="1"/>
    <col min="53" max="16384" width="10.28515625" style="474"/>
  </cols>
  <sheetData>
    <row r="1" spans="1:52" ht="21" customHeight="1" thickBot="1">
      <c r="A1" s="1291">
        <v>23</v>
      </c>
      <c r="B1" s="1291"/>
      <c r="C1" s="473" t="s">
        <v>353</v>
      </c>
      <c r="D1" s="473"/>
      <c r="E1" s="473"/>
      <c r="F1" s="473"/>
      <c r="G1" s="473"/>
      <c r="H1" s="473"/>
      <c r="I1" s="473"/>
      <c r="J1" s="473"/>
      <c r="K1" s="473"/>
      <c r="L1" s="473"/>
      <c r="M1" s="473"/>
      <c r="N1" s="473"/>
      <c r="O1" s="473"/>
      <c r="P1" s="473"/>
      <c r="Q1" s="473"/>
      <c r="R1" s="473"/>
      <c r="S1" s="473"/>
      <c r="T1" s="473"/>
      <c r="U1" s="473"/>
      <c r="V1" s="1292" t="s">
        <v>323</v>
      </c>
      <c r="W1" s="1292"/>
      <c r="X1" s="1292"/>
      <c r="Y1" s="1292"/>
      <c r="Z1" s="1292"/>
      <c r="AA1" s="1292"/>
      <c r="AC1" s="475" t="s">
        <v>385</v>
      </c>
      <c r="AD1" s="475"/>
      <c r="AE1" s="475"/>
      <c r="AF1" s="475"/>
      <c r="AG1" s="475"/>
      <c r="AV1" s="475" t="s">
        <v>385</v>
      </c>
      <c r="AW1" s="475"/>
      <c r="AX1" s="475"/>
      <c r="AY1" s="475"/>
      <c r="AZ1" s="475"/>
    </row>
    <row r="2" spans="1:52">
      <c r="AC2" s="475"/>
      <c r="AD2" s="475"/>
      <c r="AE2" s="475"/>
      <c r="AF2" s="475"/>
      <c r="AG2" s="475"/>
      <c r="AV2" s="475"/>
      <c r="AW2" s="475"/>
      <c r="AX2" s="475"/>
      <c r="AY2" s="475"/>
      <c r="AZ2" s="475"/>
    </row>
    <row r="3" spans="1:52" ht="12" customHeight="1">
      <c r="B3" s="1232" t="s">
        <v>890</v>
      </c>
      <c r="C3" s="1232"/>
      <c r="D3" s="1232"/>
      <c r="E3" s="1232"/>
      <c r="F3" s="1232"/>
      <c r="G3" s="1232"/>
      <c r="H3" s="1232"/>
      <c r="I3" s="1232"/>
      <c r="J3" s="1232"/>
      <c r="K3" s="1232"/>
      <c r="L3" s="1232"/>
      <c r="M3" s="1232"/>
      <c r="O3" s="476"/>
      <c r="P3" s="477"/>
      <c r="Q3" s="477"/>
      <c r="R3" s="477"/>
      <c r="S3" s="477"/>
      <c r="T3" s="477"/>
      <c r="U3" s="477"/>
      <c r="V3" s="477"/>
      <c r="W3" s="477"/>
      <c r="X3" s="477"/>
      <c r="Y3" s="477"/>
      <c r="Z3" s="477"/>
      <c r="AA3" s="478"/>
      <c r="AC3" s="475" t="s">
        <v>354</v>
      </c>
      <c r="AD3" s="475"/>
      <c r="AE3" s="475"/>
      <c r="AF3" s="475"/>
      <c r="AG3" s="475"/>
      <c r="AI3" s="115" t="s">
        <v>728</v>
      </c>
      <c r="AV3" s="475" t="s">
        <v>354</v>
      </c>
      <c r="AW3" s="475"/>
      <c r="AX3" s="475"/>
      <c r="AY3" s="475"/>
      <c r="AZ3" s="475"/>
    </row>
    <row r="4" spans="1:52" ht="12.75" thickBot="1">
      <c r="B4" s="1232"/>
      <c r="C4" s="1232"/>
      <c r="D4" s="1232"/>
      <c r="E4" s="1232"/>
      <c r="F4" s="1232"/>
      <c r="G4" s="1232"/>
      <c r="H4" s="1232"/>
      <c r="I4" s="1232"/>
      <c r="J4" s="1232"/>
      <c r="K4" s="1232"/>
      <c r="L4" s="1232"/>
      <c r="M4" s="1232"/>
      <c r="O4" s="480"/>
      <c r="P4" s="481"/>
      <c r="Q4" s="481"/>
      <c r="R4" s="481"/>
      <c r="S4" s="481"/>
      <c r="T4" s="481"/>
      <c r="U4" s="481"/>
      <c r="V4" s="481"/>
      <c r="W4" s="481"/>
      <c r="X4" s="481"/>
      <c r="Y4" s="481"/>
      <c r="Z4" s="481"/>
      <c r="AA4" s="482"/>
      <c r="AC4" s="475"/>
      <c r="AD4" s="475"/>
      <c r="AE4" s="475"/>
      <c r="AF4" s="475"/>
      <c r="AG4" s="475"/>
      <c r="AI4" s="115" t="s">
        <v>822</v>
      </c>
      <c r="AV4" s="475"/>
      <c r="AW4" s="475"/>
      <c r="AX4" s="475"/>
      <c r="AY4" s="475"/>
      <c r="AZ4" s="475"/>
    </row>
    <row r="5" spans="1:52" ht="12.75" thickBot="1">
      <c r="B5" s="1232"/>
      <c r="C5" s="1232"/>
      <c r="D5" s="1232"/>
      <c r="E5" s="1232"/>
      <c r="F5" s="1232"/>
      <c r="G5" s="1232"/>
      <c r="H5" s="1232"/>
      <c r="I5" s="1232"/>
      <c r="J5" s="1232"/>
      <c r="K5" s="1232"/>
      <c r="L5" s="1232"/>
      <c r="M5" s="1232"/>
      <c r="O5" s="480"/>
      <c r="P5" s="481"/>
      <c r="Q5" s="481"/>
      <c r="R5" s="481"/>
      <c r="S5" s="481"/>
      <c r="T5" s="481"/>
      <c r="U5" s="481"/>
      <c r="V5" s="481"/>
      <c r="W5" s="481"/>
      <c r="X5" s="481"/>
      <c r="Y5" s="481"/>
      <c r="Z5" s="481"/>
      <c r="AA5" s="482"/>
      <c r="AC5" s="643"/>
      <c r="AD5" s="643" t="s">
        <v>85</v>
      </c>
      <c r="AE5" s="643" t="s">
        <v>84</v>
      </c>
      <c r="AF5" s="643" t="s">
        <v>83</v>
      </c>
      <c r="AG5" s="643" t="s">
        <v>82</v>
      </c>
      <c r="AH5" s="630"/>
      <c r="AI5" s="115" t="s">
        <v>729</v>
      </c>
      <c r="AK5" s="1044" t="s">
        <v>797</v>
      </c>
      <c r="AL5" s="1044" t="s">
        <v>798</v>
      </c>
      <c r="AM5" s="1044" t="s">
        <v>799</v>
      </c>
      <c r="AV5" s="479"/>
      <c r="AW5" s="522" t="s">
        <v>82</v>
      </c>
      <c r="AX5" s="521" t="s">
        <v>83</v>
      </c>
      <c r="AY5" s="530" t="s">
        <v>84</v>
      </c>
      <c r="AZ5" s="528" t="s">
        <v>85</v>
      </c>
    </row>
    <row r="6" spans="1:52" ht="12.75" thickBot="1">
      <c r="B6" s="1232"/>
      <c r="C6" s="1232"/>
      <c r="D6" s="1232"/>
      <c r="E6" s="1232"/>
      <c r="F6" s="1232"/>
      <c r="G6" s="1232"/>
      <c r="H6" s="1232"/>
      <c r="I6" s="1232"/>
      <c r="J6" s="1232"/>
      <c r="K6" s="1232"/>
      <c r="L6" s="1232"/>
      <c r="M6" s="1232"/>
      <c r="O6" s="480"/>
      <c r="P6" s="481"/>
      <c r="Q6" s="481"/>
      <c r="R6" s="481"/>
      <c r="S6" s="481"/>
      <c r="T6" s="481"/>
      <c r="U6" s="481"/>
      <c r="V6" s="481"/>
      <c r="W6" s="481"/>
      <c r="X6" s="481"/>
      <c r="Y6" s="481"/>
      <c r="Z6" s="481"/>
      <c r="AA6" s="482"/>
      <c r="AC6" s="643" t="s">
        <v>160</v>
      </c>
      <c r="AD6" s="800">
        <f>AZ6</f>
        <v>0.42253521126760563</v>
      </c>
      <c r="AE6" s="826">
        <f>AY6</f>
        <v>0.40375586854460094</v>
      </c>
      <c r="AF6" s="800">
        <f>AX6</f>
        <v>0.60563380281690138</v>
      </c>
      <c r="AG6" s="800">
        <f>AW6</f>
        <v>0.6439749608763693</v>
      </c>
      <c r="AH6" s="630"/>
      <c r="AI6" s="115" t="s">
        <v>823</v>
      </c>
      <c r="AK6" s="1044" t="s">
        <v>739</v>
      </c>
      <c r="AL6" s="1044"/>
      <c r="AM6" s="1044"/>
      <c r="AN6" s="115" t="s">
        <v>863</v>
      </c>
      <c r="AV6" s="483" t="s">
        <v>160</v>
      </c>
      <c r="AW6" s="304">
        <f>+集計･資料!EK32</f>
        <v>0.6439749608763693</v>
      </c>
      <c r="AX6" s="450">
        <f>+集計･資料!EC32</f>
        <v>0.60563380281690138</v>
      </c>
      <c r="AY6" s="449">
        <f>+集計･資料!DU32</f>
        <v>0.40375586854460094</v>
      </c>
      <c r="AZ6" s="508">
        <f>+集計･資料!DM83</f>
        <v>0.42253521126760563</v>
      </c>
    </row>
    <row r="7" spans="1:52">
      <c r="B7" s="1232"/>
      <c r="C7" s="1232"/>
      <c r="D7" s="1232"/>
      <c r="E7" s="1232"/>
      <c r="F7" s="1232"/>
      <c r="G7" s="1232"/>
      <c r="H7" s="1232"/>
      <c r="I7" s="1232"/>
      <c r="J7" s="1232"/>
      <c r="K7" s="1232"/>
      <c r="L7" s="1232"/>
      <c r="M7" s="1232"/>
      <c r="O7" s="480"/>
      <c r="P7" s="481"/>
      <c r="Q7" s="481"/>
      <c r="R7" s="481"/>
      <c r="S7" s="481"/>
      <c r="T7" s="481"/>
      <c r="U7" s="481"/>
      <c r="V7" s="481"/>
      <c r="W7" s="481"/>
      <c r="X7" s="481"/>
      <c r="Y7" s="481"/>
      <c r="Z7" s="481"/>
      <c r="AA7" s="482"/>
      <c r="AC7" s="475"/>
      <c r="AD7" s="475"/>
      <c r="AE7" s="475"/>
      <c r="AF7" s="475"/>
      <c r="AG7" s="475"/>
      <c r="AH7" s="237"/>
      <c r="AI7" s="115" t="str">
        <f>CONCATENATE(AI6,AK6,AL6,AM6,AN6)</f>
        <v>業種別においては、「情報通信業」が健康保険・厚生年金・雇用保険において加入率が高く、「運輸業」が労災保険において加入率が高い。</v>
      </c>
      <c r="AV7" s="475"/>
      <c r="AW7" s="475"/>
      <c r="AX7" s="475"/>
      <c r="AY7" s="475"/>
      <c r="AZ7" s="475"/>
    </row>
    <row r="8" spans="1:52">
      <c r="B8" s="1232"/>
      <c r="C8" s="1232"/>
      <c r="D8" s="1232"/>
      <c r="E8" s="1232"/>
      <c r="F8" s="1232"/>
      <c r="G8" s="1232"/>
      <c r="H8" s="1232"/>
      <c r="I8" s="1232"/>
      <c r="J8" s="1232"/>
      <c r="K8" s="1232"/>
      <c r="L8" s="1232"/>
      <c r="M8" s="1232"/>
      <c r="O8" s="480"/>
      <c r="P8" s="481"/>
      <c r="Q8" s="481"/>
      <c r="R8" s="481"/>
      <c r="S8" s="481"/>
      <c r="T8" s="481"/>
      <c r="U8" s="481"/>
      <c r="V8" s="481"/>
      <c r="W8" s="481"/>
      <c r="X8" s="481"/>
      <c r="Y8" s="481"/>
      <c r="Z8" s="481"/>
      <c r="AA8" s="482"/>
      <c r="AC8" s="475" t="s">
        <v>355</v>
      </c>
      <c r="AD8" s="475"/>
      <c r="AE8" s="475"/>
      <c r="AF8" s="475"/>
      <c r="AG8" s="475"/>
      <c r="AI8" s="115" t="s">
        <v>730</v>
      </c>
      <c r="AV8" s="475" t="s">
        <v>355</v>
      </c>
      <c r="AW8" s="475"/>
      <c r="AX8" s="475"/>
      <c r="AY8" s="475"/>
      <c r="AZ8" s="475"/>
    </row>
    <row r="9" spans="1:52" ht="12.75" thickBot="1">
      <c r="B9" s="1232"/>
      <c r="C9" s="1232"/>
      <c r="D9" s="1232"/>
      <c r="E9" s="1232"/>
      <c r="F9" s="1232"/>
      <c r="G9" s="1232"/>
      <c r="H9" s="1232"/>
      <c r="I9" s="1232"/>
      <c r="J9" s="1232"/>
      <c r="K9" s="1232"/>
      <c r="L9" s="1232"/>
      <c r="M9" s="1232"/>
      <c r="O9" s="480"/>
      <c r="P9" s="481"/>
      <c r="Q9" s="481"/>
      <c r="R9" s="481"/>
      <c r="S9" s="481"/>
      <c r="T9" s="481"/>
      <c r="U9" s="481"/>
      <c r="V9" s="481"/>
      <c r="W9" s="481"/>
      <c r="X9" s="481"/>
      <c r="Y9" s="481"/>
      <c r="Z9" s="481"/>
      <c r="AA9" s="482"/>
      <c r="AC9" s="475"/>
      <c r="AD9" s="475"/>
      <c r="AE9" s="475"/>
      <c r="AF9" s="475"/>
      <c r="AG9" s="475"/>
      <c r="AI9" s="115" t="s">
        <v>889</v>
      </c>
      <c r="AV9" s="475"/>
      <c r="AW9" s="475"/>
      <c r="AX9" s="475"/>
      <c r="AY9" s="475"/>
      <c r="AZ9" s="475"/>
    </row>
    <row r="10" spans="1:52" ht="12.75" thickBot="1">
      <c r="B10" s="1232"/>
      <c r="C10" s="1232"/>
      <c r="D10" s="1232"/>
      <c r="E10" s="1232"/>
      <c r="F10" s="1232"/>
      <c r="G10" s="1232"/>
      <c r="H10" s="1232"/>
      <c r="I10" s="1232"/>
      <c r="J10" s="1232"/>
      <c r="K10" s="1232"/>
      <c r="L10" s="1232"/>
      <c r="M10" s="1232"/>
      <c r="O10" s="480"/>
      <c r="P10" s="481"/>
      <c r="Q10" s="481"/>
      <c r="R10" s="481"/>
      <c r="S10" s="481"/>
      <c r="T10" s="481"/>
      <c r="U10" s="481"/>
      <c r="V10" s="481"/>
      <c r="W10" s="481"/>
      <c r="X10" s="481"/>
      <c r="Y10" s="481"/>
      <c r="Z10" s="481"/>
      <c r="AA10" s="482"/>
      <c r="AC10" s="610" t="s">
        <v>645</v>
      </c>
      <c r="AD10" s="643" t="s">
        <v>85</v>
      </c>
      <c r="AE10" s="643" t="s">
        <v>84</v>
      </c>
      <c r="AF10" s="643" t="s">
        <v>83</v>
      </c>
      <c r="AG10" s="643" t="s">
        <v>82</v>
      </c>
      <c r="AV10" s="207" t="s">
        <v>645</v>
      </c>
      <c r="AW10" s="522" t="s">
        <v>82</v>
      </c>
      <c r="AX10" s="521" t="s">
        <v>83</v>
      </c>
      <c r="AY10" s="530" t="s">
        <v>84</v>
      </c>
      <c r="AZ10" s="528" t="s">
        <v>85</v>
      </c>
    </row>
    <row r="11" spans="1:52">
      <c r="B11" s="1232"/>
      <c r="C11" s="1232"/>
      <c r="D11" s="1232"/>
      <c r="E11" s="1232"/>
      <c r="F11" s="1232"/>
      <c r="G11" s="1232"/>
      <c r="H11" s="1232"/>
      <c r="I11" s="1232"/>
      <c r="J11" s="1232"/>
      <c r="K11" s="1232"/>
      <c r="L11" s="1232"/>
      <c r="M11" s="1232"/>
      <c r="O11" s="480"/>
      <c r="P11" s="481"/>
      <c r="Q11" s="481"/>
      <c r="R11" s="481"/>
      <c r="S11" s="481"/>
      <c r="T11" s="481"/>
      <c r="U11" s="481"/>
      <c r="V11" s="481"/>
      <c r="W11" s="481"/>
      <c r="X11" s="481"/>
      <c r="Y11" s="481"/>
      <c r="Z11" s="481"/>
      <c r="AA11" s="482"/>
      <c r="AC11" s="1002" t="s">
        <v>634</v>
      </c>
      <c r="AD11" s="826">
        <f>AZ23</f>
        <v>0.23628691983122363</v>
      </c>
      <c r="AE11" s="826">
        <f>AY23</f>
        <v>0.22784810126582278</v>
      </c>
      <c r="AF11" s="826">
        <f>AX23</f>
        <v>0.34599156118143459</v>
      </c>
      <c r="AG11" s="826">
        <f>AW23</f>
        <v>0.35021097046413502</v>
      </c>
      <c r="AH11" s="1081"/>
      <c r="AI11" s="1039" t="s">
        <v>768</v>
      </c>
      <c r="AJ11" s="1048"/>
      <c r="AK11" s="1048"/>
      <c r="AL11" s="1048"/>
      <c r="AM11" s="1048"/>
      <c r="AN11" s="1048"/>
      <c r="AO11" s="1048"/>
      <c r="AP11" s="1048"/>
      <c r="AQ11" s="1048"/>
      <c r="AR11" s="1048"/>
      <c r="AS11" s="1048"/>
      <c r="AT11" s="1048"/>
      <c r="AV11" s="216" t="s">
        <v>151</v>
      </c>
      <c r="AW11" s="405" t="e">
        <f>+集計･資料!EK6</f>
        <v>#DIV/0!</v>
      </c>
      <c r="AX11" s="404" t="e">
        <f>+集計･資料!EC6</f>
        <v>#DIV/0!</v>
      </c>
      <c r="AY11" s="404" t="e">
        <f>+集計･資料!DU6</f>
        <v>#DIV/0!</v>
      </c>
      <c r="AZ11" s="403" t="e">
        <f>+集計･資料!DM6</f>
        <v>#DIV/0!</v>
      </c>
    </row>
    <row r="12" spans="1:52">
      <c r="B12" s="1232"/>
      <c r="C12" s="1232"/>
      <c r="D12" s="1232"/>
      <c r="E12" s="1232"/>
      <c r="F12" s="1232"/>
      <c r="G12" s="1232"/>
      <c r="H12" s="1232"/>
      <c r="I12" s="1232"/>
      <c r="J12" s="1232"/>
      <c r="K12" s="1232"/>
      <c r="L12" s="1232"/>
      <c r="M12" s="1232"/>
      <c r="O12" s="480"/>
      <c r="P12" s="481"/>
      <c r="Q12" s="481"/>
      <c r="R12" s="481"/>
      <c r="S12" s="481"/>
      <c r="T12" s="481"/>
      <c r="U12" s="481"/>
      <c r="V12" s="481"/>
      <c r="W12" s="481"/>
      <c r="X12" s="481"/>
      <c r="Y12" s="481"/>
      <c r="Z12" s="481"/>
      <c r="AA12" s="482"/>
      <c r="AC12" s="1002" t="s">
        <v>633</v>
      </c>
      <c r="AD12" s="826">
        <f>AZ22</f>
        <v>0.43157894736842106</v>
      </c>
      <c r="AE12" s="826">
        <f>AY22</f>
        <v>0.39473684210526316</v>
      </c>
      <c r="AF12" s="826">
        <f>AX22</f>
        <v>0.7</v>
      </c>
      <c r="AG12" s="826">
        <f>AW22</f>
        <v>0.73157894736842111</v>
      </c>
      <c r="AH12" s="1081"/>
      <c r="AI12" s="1232" t="str">
        <f>CONCATENATE("　",AI4,CHAR(10),"　",AI7,CHAR(10),"　",AI9)</f>
        <v>　パートタイマーの社会保険・労働保険の加入状況について、右グラフのとおりとなった。
　業種別においては、「情報通信業」が健康保険・厚生年金・雇用保険において加入率が高く、「運輸業」が労災保険において加入率が高い。
　規模別では、「100人以上」の事業所が、各保険項目において高い割合を示している。</v>
      </c>
      <c r="AJ12" s="1232"/>
      <c r="AK12" s="1232"/>
      <c r="AL12" s="1232"/>
      <c r="AM12" s="1232"/>
      <c r="AN12" s="1232"/>
      <c r="AO12" s="1232"/>
      <c r="AP12" s="1232"/>
      <c r="AQ12" s="1232"/>
      <c r="AR12" s="1232"/>
      <c r="AS12" s="1232"/>
      <c r="AT12" s="1232"/>
      <c r="AV12" s="67" t="s">
        <v>630</v>
      </c>
      <c r="AW12" s="327">
        <f>+集計･資料!EK8</f>
        <v>0.69047619047619047</v>
      </c>
      <c r="AX12" s="383">
        <f>+集計･資料!EC8</f>
        <v>0.6428571428571429</v>
      </c>
      <c r="AY12" s="383">
        <f>+集計･資料!DU8</f>
        <v>0.46825396825396826</v>
      </c>
      <c r="AZ12" s="408">
        <f>+集計･資料!DM8</f>
        <v>0.48412698412698413</v>
      </c>
    </row>
    <row r="13" spans="1:52">
      <c r="B13" s="1232"/>
      <c r="C13" s="1232"/>
      <c r="D13" s="1232"/>
      <c r="E13" s="1232"/>
      <c r="F13" s="1232"/>
      <c r="G13" s="1232"/>
      <c r="H13" s="1232"/>
      <c r="I13" s="1232"/>
      <c r="J13" s="1232"/>
      <c r="K13" s="1232"/>
      <c r="L13" s="1232"/>
      <c r="M13" s="1232"/>
      <c r="O13" s="480"/>
      <c r="P13" s="481"/>
      <c r="Q13" s="481"/>
      <c r="R13" s="481"/>
      <c r="S13" s="481"/>
      <c r="T13" s="481"/>
      <c r="U13" s="481"/>
      <c r="V13" s="481"/>
      <c r="W13" s="481"/>
      <c r="X13" s="481"/>
      <c r="Y13" s="481"/>
      <c r="Z13" s="481"/>
      <c r="AA13" s="482"/>
      <c r="AC13" s="1002" t="s">
        <v>623</v>
      </c>
      <c r="AD13" s="826">
        <f>AZ21</f>
        <v>0.69230769230769229</v>
      </c>
      <c r="AE13" s="826">
        <f>AY21</f>
        <v>0.61538461538461542</v>
      </c>
      <c r="AF13" s="994">
        <f>AX21</f>
        <v>0.69230769230769229</v>
      </c>
      <c r="AG13" s="826">
        <f>AW21</f>
        <v>0.76923076923076927</v>
      </c>
      <c r="AH13" s="1081"/>
      <c r="AI13" s="1232"/>
      <c r="AJ13" s="1232"/>
      <c r="AK13" s="1232"/>
      <c r="AL13" s="1232"/>
      <c r="AM13" s="1232"/>
      <c r="AN13" s="1232"/>
      <c r="AO13" s="1232"/>
      <c r="AP13" s="1232"/>
      <c r="AQ13" s="1232"/>
      <c r="AR13" s="1232"/>
      <c r="AS13" s="1232"/>
      <c r="AT13" s="1232"/>
      <c r="AV13" s="67" t="s">
        <v>631</v>
      </c>
      <c r="AW13" s="327">
        <f>+集計･資料!EK10</f>
        <v>0.6827586206896552</v>
      </c>
      <c r="AX13" s="383">
        <f>+集計･資料!EC10</f>
        <v>0.6827586206896552</v>
      </c>
      <c r="AY13" s="383">
        <f>+集計･資料!DU10</f>
        <v>0.52413793103448281</v>
      </c>
      <c r="AZ13" s="408">
        <f>+集計･資料!DM10</f>
        <v>0.53103448275862064</v>
      </c>
    </row>
    <row r="14" spans="1:52" ht="12.75" customHeight="1">
      <c r="B14" s="1232"/>
      <c r="C14" s="1232"/>
      <c r="D14" s="1232"/>
      <c r="E14" s="1232"/>
      <c r="F14" s="1232"/>
      <c r="G14" s="1232"/>
      <c r="H14" s="1232"/>
      <c r="I14" s="1232"/>
      <c r="J14" s="1232"/>
      <c r="K14" s="1232"/>
      <c r="L14" s="1232"/>
      <c r="M14" s="1232"/>
      <c r="O14" s="480"/>
      <c r="P14" s="481"/>
      <c r="Q14" s="481"/>
      <c r="R14" s="481"/>
      <c r="S14" s="481"/>
      <c r="T14" s="481"/>
      <c r="U14" s="481"/>
      <c r="V14" s="481"/>
      <c r="W14" s="481"/>
      <c r="X14" s="481"/>
      <c r="Y14" s="481"/>
      <c r="Z14" s="481"/>
      <c r="AA14" s="482"/>
      <c r="AC14" s="1002" t="s">
        <v>624</v>
      </c>
      <c r="AD14" s="826">
        <f>AZ20</f>
        <v>0.38461538461538464</v>
      </c>
      <c r="AE14" s="826">
        <f>AY20</f>
        <v>0.38461538461538464</v>
      </c>
      <c r="AF14" s="826">
        <f>AX20</f>
        <v>0.73076923076923073</v>
      </c>
      <c r="AG14" s="826">
        <f>AW20</f>
        <v>0.84615384615384615</v>
      </c>
      <c r="AH14" s="1081"/>
      <c r="AI14" s="1232"/>
      <c r="AJ14" s="1232"/>
      <c r="AK14" s="1232"/>
      <c r="AL14" s="1232"/>
      <c r="AM14" s="1232"/>
      <c r="AN14" s="1232"/>
      <c r="AO14" s="1232"/>
      <c r="AP14" s="1232"/>
      <c r="AQ14" s="1232"/>
      <c r="AR14" s="1232"/>
      <c r="AS14" s="1232"/>
      <c r="AT14" s="1232"/>
      <c r="AV14" s="67" t="s">
        <v>629</v>
      </c>
      <c r="AW14" s="327">
        <f>+集計･資料!EK12</f>
        <v>0.76190476190476186</v>
      </c>
      <c r="AX14" s="383">
        <f>+集計･資料!EC12</f>
        <v>0.7142857142857143</v>
      </c>
      <c r="AY14" s="383">
        <f>+集計･資料!DU12</f>
        <v>0.42857142857142855</v>
      </c>
      <c r="AZ14" s="408">
        <f>+集計･資料!DM12</f>
        <v>0.42857142857142855</v>
      </c>
    </row>
    <row r="15" spans="1:52">
      <c r="B15" s="1232"/>
      <c r="C15" s="1232"/>
      <c r="D15" s="1232"/>
      <c r="E15" s="1232"/>
      <c r="F15" s="1232"/>
      <c r="G15" s="1232"/>
      <c r="H15" s="1232"/>
      <c r="I15" s="1232"/>
      <c r="J15" s="1232"/>
      <c r="K15" s="1232"/>
      <c r="L15" s="1232"/>
      <c r="M15" s="1232"/>
      <c r="O15" s="484"/>
      <c r="P15" s="485"/>
      <c r="Q15" s="485"/>
      <c r="R15" s="485"/>
      <c r="S15" s="485"/>
      <c r="T15" s="485"/>
      <c r="U15" s="485"/>
      <c r="V15" s="485"/>
      <c r="W15" s="485"/>
      <c r="X15" s="485"/>
      <c r="Y15" s="485"/>
      <c r="Z15" s="485"/>
      <c r="AA15" s="486"/>
      <c r="AC15" s="1002" t="s">
        <v>625</v>
      </c>
      <c r="AD15" s="826">
        <f>AZ19</f>
        <v>0.41493775933609961</v>
      </c>
      <c r="AE15" s="826">
        <f>AY19</f>
        <v>0.39834024896265557</v>
      </c>
      <c r="AF15" s="826">
        <f>AX19</f>
        <v>0.59336099585062241</v>
      </c>
      <c r="AG15" s="826">
        <f>AW19</f>
        <v>0.62240663900414939</v>
      </c>
      <c r="AH15" s="1081"/>
      <c r="AI15" s="1232"/>
      <c r="AJ15" s="1232"/>
      <c r="AK15" s="1232"/>
      <c r="AL15" s="1232"/>
      <c r="AM15" s="1232"/>
      <c r="AN15" s="1232"/>
      <c r="AO15" s="1232"/>
      <c r="AP15" s="1232"/>
      <c r="AQ15" s="1232"/>
      <c r="AR15" s="1232"/>
      <c r="AS15" s="1232"/>
      <c r="AT15" s="1232"/>
      <c r="AV15" s="67" t="s">
        <v>628</v>
      </c>
      <c r="AW15" s="327">
        <f>+集計･資料!EK14</f>
        <v>0.81215469613259672</v>
      </c>
      <c r="AX15" s="383">
        <f>+集計･資料!EC14</f>
        <v>0.76243093922651939</v>
      </c>
      <c r="AY15" s="383">
        <f>+集計･資料!DU14</f>
        <v>0.53038674033149169</v>
      </c>
      <c r="AZ15" s="408">
        <f>+集計･資料!DM14</f>
        <v>0.55801104972375692</v>
      </c>
    </row>
    <row r="16" spans="1:52" ht="12.75" customHeight="1">
      <c r="O16" s="481"/>
      <c r="P16" s="481"/>
      <c r="Q16" s="481"/>
      <c r="R16" s="481"/>
      <c r="S16" s="481"/>
      <c r="T16" s="481"/>
      <c r="U16" s="481"/>
      <c r="V16" s="481"/>
      <c r="W16" s="481"/>
      <c r="X16" s="481"/>
      <c r="Y16" s="481"/>
      <c r="Z16" s="481"/>
      <c r="AA16" s="481"/>
      <c r="AC16" s="1002" t="s">
        <v>626</v>
      </c>
      <c r="AD16" s="826">
        <f>AZ18</f>
        <v>0.47619047619047616</v>
      </c>
      <c r="AE16" s="826">
        <f>AY18</f>
        <v>0.47619047619047616</v>
      </c>
      <c r="AF16" s="826">
        <f>AX18</f>
        <v>0.61904761904761907</v>
      </c>
      <c r="AG16" s="826">
        <f>AW18</f>
        <v>0.66666666666666663</v>
      </c>
      <c r="AH16" s="1081"/>
      <c r="AI16" s="1232"/>
      <c r="AJ16" s="1232"/>
      <c r="AK16" s="1232"/>
      <c r="AL16" s="1232"/>
      <c r="AM16" s="1232"/>
      <c r="AN16" s="1232"/>
      <c r="AO16" s="1232"/>
      <c r="AP16" s="1232"/>
      <c r="AQ16" s="1232"/>
      <c r="AR16" s="1232"/>
      <c r="AS16" s="1232"/>
      <c r="AT16" s="1232"/>
      <c r="AV16" s="67" t="s">
        <v>627</v>
      </c>
      <c r="AW16" s="327">
        <f>+集計･資料!EK16</f>
        <v>0.8</v>
      </c>
      <c r="AX16" s="383">
        <f>+集計･資料!EC16</f>
        <v>0.51428571428571423</v>
      </c>
      <c r="AY16" s="383">
        <f>+集計･資料!DU16</f>
        <v>0.22857142857142856</v>
      </c>
      <c r="AZ16" s="408">
        <f>+集計･資料!DM16</f>
        <v>0.2857142857142857</v>
      </c>
    </row>
    <row r="17" spans="1:52">
      <c r="A17" s="476"/>
      <c r="B17" s="477"/>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8"/>
      <c r="AC17" s="1002" t="s">
        <v>632</v>
      </c>
      <c r="AD17" s="826">
        <f>AZ17</f>
        <v>0.2857142857142857</v>
      </c>
      <c r="AE17" s="826">
        <f>AY17</f>
        <v>0.2857142857142857</v>
      </c>
      <c r="AF17" s="826">
        <f>AX17</f>
        <v>0.42857142857142855</v>
      </c>
      <c r="AG17" s="826">
        <f>AW17</f>
        <v>0.5714285714285714</v>
      </c>
      <c r="AH17" s="1081"/>
      <c r="AI17" s="1232"/>
      <c r="AJ17" s="1232"/>
      <c r="AK17" s="1232"/>
      <c r="AL17" s="1232"/>
      <c r="AM17" s="1232"/>
      <c r="AN17" s="1232"/>
      <c r="AO17" s="1232"/>
      <c r="AP17" s="1232"/>
      <c r="AQ17" s="1232"/>
      <c r="AR17" s="1232"/>
      <c r="AS17" s="1232"/>
      <c r="AT17" s="1232"/>
      <c r="AV17" s="67" t="s">
        <v>632</v>
      </c>
      <c r="AW17" s="327">
        <f>+集計･資料!EK18</f>
        <v>0.5714285714285714</v>
      </c>
      <c r="AX17" s="383">
        <f>+集計･資料!EC18</f>
        <v>0.42857142857142855</v>
      </c>
      <c r="AY17" s="383">
        <f>+集計･資料!DU18</f>
        <v>0.2857142857142857</v>
      </c>
      <c r="AZ17" s="408">
        <f>+集計･資料!DM18</f>
        <v>0.2857142857142857</v>
      </c>
    </row>
    <row r="18" spans="1:52">
      <c r="A18" s="480"/>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2"/>
      <c r="AC18" s="1002" t="s">
        <v>627</v>
      </c>
      <c r="AD18" s="826">
        <f>AZ16</f>
        <v>0.2857142857142857</v>
      </c>
      <c r="AE18" s="826">
        <f>AY16</f>
        <v>0.22857142857142856</v>
      </c>
      <c r="AF18" s="826">
        <f>AX16</f>
        <v>0.51428571428571423</v>
      </c>
      <c r="AG18" s="826">
        <f>AW16</f>
        <v>0.8</v>
      </c>
      <c r="AH18" s="1081"/>
      <c r="AI18" s="1232"/>
      <c r="AJ18" s="1232"/>
      <c r="AK18" s="1232"/>
      <c r="AL18" s="1232"/>
      <c r="AM18" s="1232"/>
      <c r="AN18" s="1232"/>
      <c r="AO18" s="1232"/>
      <c r="AP18" s="1232"/>
      <c r="AQ18" s="1232"/>
      <c r="AR18" s="1232"/>
      <c r="AS18" s="1232"/>
      <c r="AT18" s="1232"/>
      <c r="AV18" s="67" t="s">
        <v>626</v>
      </c>
      <c r="AW18" s="327">
        <f>+集計･資料!EK20</f>
        <v>0.66666666666666663</v>
      </c>
      <c r="AX18" s="383">
        <f>+集計･資料!EC20</f>
        <v>0.61904761904761907</v>
      </c>
      <c r="AY18" s="383">
        <f>+集計･資料!DU20</f>
        <v>0.47619047619047616</v>
      </c>
      <c r="AZ18" s="408">
        <f>+集計･資料!DM20</f>
        <v>0.47619047619047616</v>
      </c>
    </row>
    <row r="19" spans="1:52">
      <c r="A19" s="480"/>
      <c r="B19" s="481"/>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2"/>
      <c r="AC19" s="1002" t="s">
        <v>628</v>
      </c>
      <c r="AD19" s="826">
        <f>AZ15</f>
        <v>0.55801104972375692</v>
      </c>
      <c r="AE19" s="826">
        <f>AY15</f>
        <v>0.53038674033149169</v>
      </c>
      <c r="AF19" s="826">
        <f>AX15</f>
        <v>0.76243093922651939</v>
      </c>
      <c r="AG19" s="826">
        <f>AW15</f>
        <v>0.81215469613259672</v>
      </c>
      <c r="AH19" s="1081"/>
      <c r="AI19" s="1232"/>
      <c r="AJ19" s="1232"/>
      <c r="AK19" s="1232"/>
      <c r="AL19" s="1232"/>
      <c r="AM19" s="1232"/>
      <c r="AN19" s="1232"/>
      <c r="AO19" s="1232"/>
      <c r="AP19" s="1232"/>
      <c r="AQ19" s="1232"/>
      <c r="AR19" s="1232"/>
      <c r="AS19" s="1232"/>
      <c r="AT19" s="1232"/>
      <c r="AV19" s="67" t="s">
        <v>625</v>
      </c>
      <c r="AW19" s="327">
        <f>+集計･資料!EK22</f>
        <v>0.62240663900414939</v>
      </c>
      <c r="AX19" s="383">
        <f>+集計･資料!EC22</f>
        <v>0.59336099585062241</v>
      </c>
      <c r="AY19" s="383">
        <f>+集計･資料!DU22</f>
        <v>0.39834024896265557</v>
      </c>
      <c r="AZ19" s="408">
        <f>+集計･資料!DM22</f>
        <v>0.41493775933609961</v>
      </c>
    </row>
    <row r="20" spans="1:52">
      <c r="A20" s="480"/>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2"/>
      <c r="AC20" s="1002" t="s">
        <v>629</v>
      </c>
      <c r="AD20" s="826">
        <f>AZ14</f>
        <v>0.42857142857142855</v>
      </c>
      <c r="AE20" s="826">
        <f>AY14</f>
        <v>0.42857142857142855</v>
      </c>
      <c r="AF20" s="826">
        <f>AX14</f>
        <v>0.7142857142857143</v>
      </c>
      <c r="AG20" s="826">
        <f>AW14</f>
        <v>0.76190476190476186</v>
      </c>
      <c r="AH20" s="1081"/>
      <c r="AI20" s="1232"/>
      <c r="AJ20" s="1232"/>
      <c r="AK20" s="1232"/>
      <c r="AL20" s="1232"/>
      <c r="AM20" s="1232"/>
      <c r="AN20" s="1232"/>
      <c r="AO20" s="1232"/>
      <c r="AP20" s="1232"/>
      <c r="AQ20" s="1232"/>
      <c r="AR20" s="1232"/>
      <c r="AS20" s="1232"/>
      <c r="AT20" s="1232"/>
      <c r="AV20" s="67" t="s">
        <v>624</v>
      </c>
      <c r="AW20" s="327">
        <f>+集計･資料!EK24</f>
        <v>0.84615384615384615</v>
      </c>
      <c r="AX20" s="383">
        <f>+集計･資料!EC24</f>
        <v>0.73076923076923073</v>
      </c>
      <c r="AY20" s="383">
        <f>+集計･資料!DU24</f>
        <v>0.38461538461538464</v>
      </c>
      <c r="AZ20" s="408">
        <f>+集計･資料!DM24</f>
        <v>0.38461538461538464</v>
      </c>
    </row>
    <row r="21" spans="1:52">
      <c r="A21" s="480"/>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2"/>
      <c r="AC21" s="1002" t="s">
        <v>631</v>
      </c>
      <c r="AD21" s="826">
        <f>AZ13</f>
        <v>0.53103448275862064</v>
      </c>
      <c r="AE21" s="826">
        <f>AY13</f>
        <v>0.52413793103448281</v>
      </c>
      <c r="AF21" s="826">
        <f>AX13</f>
        <v>0.6827586206896552</v>
      </c>
      <c r="AG21" s="826">
        <f>AW13</f>
        <v>0.6827586206896552</v>
      </c>
      <c r="AH21" s="1081"/>
      <c r="AI21" s="1232"/>
      <c r="AJ21" s="1232"/>
      <c r="AK21" s="1232"/>
      <c r="AL21" s="1232"/>
      <c r="AM21" s="1232"/>
      <c r="AN21" s="1232"/>
      <c r="AO21" s="1232"/>
      <c r="AP21" s="1232"/>
      <c r="AQ21" s="1232"/>
      <c r="AR21" s="1232"/>
      <c r="AS21" s="1232"/>
      <c r="AT21" s="1232"/>
      <c r="AV21" s="67" t="s">
        <v>623</v>
      </c>
      <c r="AW21" s="327">
        <f>+集計･資料!EK26</f>
        <v>0.76923076923076927</v>
      </c>
      <c r="AX21" s="383">
        <f>+集計･資料!EC26</f>
        <v>0.69230769230769229</v>
      </c>
      <c r="AY21" s="383">
        <f>+集計･資料!DU26</f>
        <v>0.61538461538461542</v>
      </c>
      <c r="AZ21" s="408">
        <f>+集計･資料!DM26</f>
        <v>0.69230769230769229</v>
      </c>
    </row>
    <row r="22" spans="1:52">
      <c r="A22" s="480"/>
      <c r="B22" s="481"/>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2"/>
      <c r="AC22" s="1002" t="s">
        <v>630</v>
      </c>
      <c r="AD22" s="826">
        <f>AZ12</f>
        <v>0.48412698412698413</v>
      </c>
      <c r="AE22" s="826">
        <f>AY12</f>
        <v>0.46825396825396826</v>
      </c>
      <c r="AF22" s="826">
        <f>AX12</f>
        <v>0.6428571428571429</v>
      </c>
      <c r="AG22" s="826">
        <f>AW12</f>
        <v>0.69047619047619047</v>
      </c>
      <c r="AH22" s="1081"/>
      <c r="AI22" s="1232"/>
      <c r="AJ22" s="1232"/>
      <c r="AK22" s="1232"/>
      <c r="AL22" s="1232"/>
      <c r="AM22" s="1232"/>
      <c r="AN22" s="1232"/>
      <c r="AO22" s="1232"/>
      <c r="AP22" s="1232"/>
      <c r="AQ22" s="1232"/>
      <c r="AR22" s="1232"/>
      <c r="AS22" s="1232"/>
      <c r="AT22" s="1232"/>
      <c r="AV22" s="67" t="s">
        <v>633</v>
      </c>
      <c r="AW22" s="327">
        <f>+集計･資料!EK28</f>
        <v>0.73157894736842111</v>
      </c>
      <c r="AX22" s="383">
        <f>+集計･資料!EC28</f>
        <v>0.7</v>
      </c>
      <c r="AY22" s="383">
        <f>+集計･資料!DU28</f>
        <v>0.39473684210526316</v>
      </c>
      <c r="AZ22" s="408">
        <f>+集計･資料!DM28</f>
        <v>0.43157894736842106</v>
      </c>
    </row>
    <row r="23" spans="1:52" ht="12.75" thickBot="1">
      <c r="A23" s="480"/>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2"/>
      <c r="AC23" s="1000" t="s">
        <v>151</v>
      </c>
      <c r="AD23" s="800" t="e">
        <f>AZ11</f>
        <v>#DIV/0!</v>
      </c>
      <c r="AE23" s="800" t="e">
        <f>AY11</f>
        <v>#DIV/0!</v>
      </c>
      <c r="AF23" s="800" t="e">
        <f>AX11</f>
        <v>#DIV/0!</v>
      </c>
      <c r="AG23" s="800" t="e">
        <f>AW11</f>
        <v>#DIV/0!</v>
      </c>
      <c r="AH23" s="1081"/>
      <c r="AI23" s="1232"/>
      <c r="AJ23" s="1232"/>
      <c r="AK23" s="1232"/>
      <c r="AL23" s="1232"/>
      <c r="AM23" s="1232"/>
      <c r="AN23" s="1232"/>
      <c r="AO23" s="1232"/>
      <c r="AP23" s="1232"/>
      <c r="AQ23" s="1232"/>
      <c r="AR23" s="1232"/>
      <c r="AS23" s="1232"/>
      <c r="AT23" s="1232"/>
      <c r="AV23" s="75" t="s">
        <v>634</v>
      </c>
      <c r="AW23" s="388">
        <f>+集計･資料!EK30</f>
        <v>0.35021097046413502</v>
      </c>
      <c r="AX23" s="387">
        <f>+集計･資料!EC30</f>
        <v>0.34599156118143459</v>
      </c>
      <c r="AY23" s="387">
        <f>+集計･資料!DU30</f>
        <v>0.22784810126582278</v>
      </c>
      <c r="AZ23" s="329">
        <f>+集計･資料!DM30</f>
        <v>0.23628691983122363</v>
      </c>
    </row>
    <row r="24" spans="1:52">
      <c r="A24" s="480"/>
      <c r="B24" s="481"/>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2"/>
      <c r="AC24" s="833"/>
      <c r="AD24" s="833"/>
      <c r="AE24" s="833"/>
      <c r="AF24" s="833"/>
      <c r="AG24" s="833"/>
      <c r="AH24" s="237"/>
      <c r="AI24" s="1232"/>
      <c r="AJ24" s="1232"/>
      <c r="AK24" s="1232"/>
      <c r="AL24" s="1232"/>
      <c r="AM24" s="1232"/>
      <c r="AN24" s="1232"/>
      <c r="AO24" s="1232"/>
      <c r="AP24" s="1232"/>
      <c r="AQ24" s="1232"/>
      <c r="AR24" s="1232"/>
      <c r="AS24" s="1232"/>
      <c r="AT24" s="1232"/>
    </row>
    <row r="25" spans="1:52">
      <c r="A25" s="480"/>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c r="AC25" s="475" t="s">
        <v>356</v>
      </c>
      <c r="AD25" s="475"/>
      <c r="AE25" s="475"/>
      <c r="AF25" s="475"/>
      <c r="AG25" s="475"/>
      <c r="AH25" s="237"/>
      <c r="AV25" s="475" t="s">
        <v>356</v>
      </c>
      <c r="AW25" s="475"/>
      <c r="AX25" s="475"/>
      <c r="AY25" s="475"/>
      <c r="AZ25" s="475"/>
    </row>
    <row r="26" spans="1:52" ht="12.75" thickBot="1">
      <c r="A26" s="480"/>
      <c r="B26" s="481"/>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2"/>
      <c r="AC26" s="475"/>
      <c r="AD26" s="475"/>
      <c r="AE26" s="475"/>
      <c r="AF26" s="475"/>
      <c r="AG26" s="475"/>
      <c r="AH26" s="237"/>
      <c r="AV26" s="475"/>
      <c r="AW26" s="475"/>
      <c r="AX26" s="475"/>
      <c r="AY26" s="475"/>
      <c r="AZ26" s="475"/>
    </row>
    <row r="27" spans="1:52" ht="12.75" thickBot="1">
      <c r="A27" s="480"/>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2"/>
      <c r="AC27" s="610" t="s">
        <v>646</v>
      </c>
      <c r="AD27" s="643" t="s">
        <v>85</v>
      </c>
      <c r="AE27" s="643" t="s">
        <v>84</v>
      </c>
      <c r="AF27" s="643" t="s">
        <v>83</v>
      </c>
      <c r="AG27" s="643" t="s">
        <v>82</v>
      </c>
      <c r="AV27" s="207" t="s">
        <v>646</v>
      </c>
      <c r="AW27" s="522" t="s">
        <v>82</v>
      </c>
      <c r="AX27" s="521" t="s">
        <v>83</v>
      </c>
      <c r="AY27" s="530" t="s">
        <v>84</v>
      </c>
      <c r="AZ27" s="528" t="s">
        <v>85</v>
      </c>
    </row>
    <row r="28" spans="1:52">
      <c r="A28" s="480"/>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2"/>
      <c r="AC28" s="1001" t="s">
        <v>436</v>
      </c>
      <c r="AD28" s="826">
        <f>AZ33</f>
        <v>0.2484472049689441</v>
      </c>
      <c r="AE28" s="826">
        <f>AY33</f>
        <v>0.2236024844720497</v>
      </c>
      <c r="AF28" s="826">
        <f>AX33</f>
        <v>0.37888198757763975</v>
      </c>
      <c r="AG28" s="826">
        <f>AW33</f>
        <v>0.44720496894409939</v>
      </c>
      <c r="AV28" s="290" t="s">
        <v>139</v>
      </c>
      <c r="AW28" s="405">
        <f>+集計･資料!EK71</f>
        <v>0.95833333333333337</v>
      </c>
      <c r="AX28" s="404">
        <f>+集計･資料!EC71</f>
        <v>0.91666666666666663</v>
      </c>
      <c r="AY28" s="404">
        <f>+集計･資料!DU71</f>
        <v>0.83333333333333337</v>
      </c>
      <c r="AZ28" s="403">
        <f>+集計･資料!DM71</f>
        <v>0.83333333333333337</v>
      </c>
    </row>
    <row r="29" spans="1:52">
      <c r="A29" s="480"/>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2"/>
      <c r="AC29" s="1001" t="s">
        <v>437</v>
      </c>
      <c r="AD29" s="826">
        <f>AZ32</f>
        <v>0.2932330827067669</v>
      </c>
      <c r="AE29" s="826">
        <f>AY32</f>
        <v>0.27568922305764409</v>
      </c>
      <c r="AF29" s="826">
        <f>AX32</f>
        <v>0.46115288220551376</v>
      </c>
      <c r="AG29" s="826">
        <f>AW32</f>
        <v>0.49122807017543857</v>
      </c>
      <c r="AV29" s="255" t="s">
        <v>554</v>
      </c>
      <c r="AW29" s="327">
        <f>+集計･資料!EK73</f>
        <v>0.8928571428571429</v>
      </c>
      <c r="AX29" s="383">
        <f>+集計･資料!EC73</f>
        <v>0.86904761904761907</v>
      </c>
      <c r="AY29" s="383">
        <f>+集計･資料!DU73</f>
        <v>0.63095238095238093</v>
      </c>
      <c r="AZ29" s="408">
        <f>+集計･資料!DM73</f>
        <v>0.65476190476190477</v>
      </c>
    </row>
    <row r="30" spans="1:52">
      <c r="A30" s="480"/>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2"/>
      <c r="AC30" s="1001" t="s">
        <v>438</v>
      </c>
      <c r="AD30" s="826">
        <f>AZ31</f>
        <v>0.43555555555555553</v>
      </c>
      <c r="AE30" s="826">
        <f>AY31</f>
        <v>0.41333333333333333</v>
      </c>
      <c r="AF30" s="826">
        <f>AX31</f>
        <v>0.65111111111111108</v>
      </c>
      <c r="AG30" s="826">
        <f>AW31</f>
        <v>0.69333333333333336</v>
      </c>
      <c r="AH30" s="630"/>
      <c r="AV30" s="255" t="s">
        <v>555</v>
      </c>
      <c r="AW30" s="327">
        <f>+集計･資料!EK75</f>
        <v>0.8839285714285714</v>
      </c>
      <c r="AX30" s="383">
        <f>+集計･資料!EC75</f>
        <v>0.8660714285714286</v>
      </c>
      <c r="AY30" s="383">
        <f>+集計･資料!DU75</f>
        <v>0.6339285714285714</v>
      </c>
      <c r="AZ30" s="408">
        <f>+集計･資料!DM75</f>
        <v>0.6428571428571429</v>
      </c>
    </row>
    <row r="31" spans="1:52">
      <c r="A31" s="480"/>
      <c r="B31" s="481"/>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2"/>
      <c r="AC31" s="1001" t="s">
        <v>439</v>
      </c>
      <c r="AD31" s="826">
        <f>AZ30</f>
        <v>0.6428571428571429</v>
      </c>
      <c r="AE31" s="826">
        <f>AY30</f>
        <v>0.6339285714285714</v>
      </c>
      <c r="AF31" s="826">
        <f>AX30</f>
        <v>0.8660714285714286</v>
      </c>
      <c r="AG31" s="826">
        <f>AW30</f>
        <v>0.8839285714285714</v>
      </c>
      <c r="AH31" s="630"/>
      <c r="AV31" s="255" t="s">
        <v>556</v>
      </c>
      <c r="AW31" s="327">
        <f>+集計･資料!EK77</f>
        <v>0.69333333333333336</v>
      </c>
      <c r="AX31" s="383">
        <f>+集計･資料!EC77</f>
        <v>0.65111111111111108</v>
      </c>
      <c r="AY31" s="383">
        <f>+集計･資料!DU77</f>
        <v>0.41333333333333333</v>
      </c>
      <c r="AZ31" s="408">
        <f>+集計･資料!DM77</f>
        <v>0.43555555555555553</v>
      </c>
    </row>
    <row r="32" spans="1:52">
      <c r="A32" s="480"/>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2"/>
      <c r="AC32" s="1001" t="s">
        <v>440</v>
      </c>
      <c r="AD32" s="826">
        <f>AZ29</f>
        <v>0.65476190476190477</v>
      </c>
      <c r="AE32" s="826">
        <f>AY29</f>
        <v>0.63095238095238093</v>
      </c>
      <c r="AF32" s="826">
        <f>AX29</f>
        <v>0.86904761904761907</v>
      </c>
      <c r="AG32" s="826">
        <f>AW29</f>
        <v>0.8928571428571429</v>
      </c>
      <c r="AH32" s="237"/>
      <c r="AV32" s="255" t="s">
        <v>557</v>
      </c>
      <c r="AW32" s="327">
        <f>+集計･資料!EK79</f>
        <v>0.49122807017543857</v>
      </c>
      <c r="AX32" s="383">
        <f>+集計･資料!EC79</f>
        <v>0.46115288220551376</v>
      </c>
      <c r="AY32" s="383">
        <f>+集計･資料!DU79</f>
        <v>0.27568922305764409</v>
      </c>
      <c r="AZ32" s="408">
        <f>+集計･資料!DM79</f>
        <v>0.2932330827067669</v>
      </c>
    </row>
    <row r="33" spans="1:52" ht="12.75" thickBot="1">
      <c r="A33" s="480"/>
      <c r="B33" s="481"/>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2"/>
      <c r="AC33" s="1001" t="s">
        <v>441</v>
      </c>
      <c r="AD33" s="826">
        <f>AZ28</f>
        <v>0.83333333333333337</v>
      </c>
      <c r="AE33" s="826">
        <f>AY28</f>
        <v>0.83333333333333337</v>
      </c>
      <c r="AF33" s="826">
        <f>AX28</f>
        <v>0.91666666666666663</v>
      </c>
      <c r="AG33" s="826">
        <f>AW28</f>
        <v>0.95833333333333337</v>
      </c>
      <c r="AH33" s="237"/>
      <c r="AV33" s="256" t="s">
        <v>558</v>
      </c>
      <c r="AW33" s="388">
        <f>+集計･資料!EK81</f>
        <v>0.44720496894409939</v>
      </c>
      <c r="AX33" s="387">
        <f>+集計･資料!EC81</f>
        <v>0.37888198757763975</v>
      </c>
      <c r="AY33" s="387">
        <f>+集計･資料!DU81</f>
        <v>0.2236024844720497</v>
      </c>
      <c r="AZ33" s="329">
        <f>+集計･資料!DM81</f>
        <v>0.2484472049689441</v>
      </c>
    </row>
    <row r="34" spans="1:52">
      <c r="A34" s="480"/>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2"/>
      <c r="AC34" s="833"/>
      <c r="AD34" s="833"/>
      <c r="AE34" s="833"/>
      <c r="AF34" s="833"/>
      <c r="AG34" s="833"/>
      <c r="AH34" s="237"/>
    </row>
    <row r="35" spans="1:52">
      <c r="A35" s="480"/>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2"/>
      <c r="AC35" s="529"/>
      <c r="AD35" s="820"/>
      <c r="AE35" s="820"/>
      <c r="AF35" s="820"/>
      <c r="AG35" s="820"/>
      <c r="AH35" s="237"/>
      <c r="AV35" s="529"/>
      <c r="AW35" s="443"/>
      <c r="AX35" s="443"/>
      <c r="AY35" s="443"/>
      <c r="AZ35" s="443"/>
    </row>
    <row r="36" spans="1:52">
      <c r="A36" s="480"/>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2"/>
      <c r="AC36" s="833"/>
      <c r="AD36" s="834"/>
      <c r="AE36" s="834"/>
      <c r="AF36" s="834"/>
      <c r="AG36" s="834"/>
      <c r="AH36" s="237"/>
      <c r="AI36" s="33"/>
      <c r="AW36" s="481"/>
      <c r="AX36" s="481"/>
      <c r="AY36" s="481"/>
      <c r="AZ36" s="481"/>
    </row>
    <row r="37" spans="1:52">
      <c r="A37" s="480"/>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2"/>
      <c r="AC37" s="833"/>
      <c r="AD37" s="820"/>
      <c r="AE37" s="820"/>
      <c r="AF37" s="820"/>
      <c r="AG37" s="820"/>
      <c r="AH37" s="237"/>
      <c r="AI37" s="33"/>
      <c r="AW37" s="443"/>
      <c r="AX37" s="443"/>
      <c r="AY37" s="443"/>
      <c r="AZ37" s="443"/>
    </row>
    <row r="38" spans="1:52">
      <c r="A38" s="480"/>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2"/>
      <c r="AC38" s="833"/>
      <c r="AD38" s="834"/>
      <c r="AE38" s="834"/>
      <c r="AF38" s="834"/>
      <c r="AG38" s="834"/>
      <c r="AH38" s="237"/>
      <c r="AI38" s="33"/>
      <c r="AW38" s="481"/>
      <c r="AX38" s="481"/>
      <c r="AY38" s="481"/>
      <c r="AZ38" s="481"/>
    </row>
    <row r="39" spans="1:52">
      <c r="A39" s="480"/>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2"/>
      <c r="AC39" s="833"/>
      <c r="AD39" s="820"/>
      <c r="AE39" s="820"/>
      <c r="AF39" s="820"/>
      <c r="AG39" s="820"/>
      <c r="AI39" s="33"/>
      <c r="AW39" s="443"/>
      <c r="AX39" s="443"/>
      <c r="AY39" s="443"/>
      <c r="AZ39" s="443"/>
    </row>
    <row r="40" spans="1:52">
      <c r="A40" s="480"/>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2"/>
      <c r="AC40" s="833"/>
      <c r="AD40" s="820"/>
      <c r="AE40" s="820"/>
      <c r="AF40" s="820"/>
      <c r="AG40" s="820"/>
      <c r="AI40" s="33"/>
      <c r="AW40" s="443"/>
      <c r="AX40" s="443"/>
      <c r="AY40" s="443"/>
      <c r="AZ40" s="443"/>
    </row>
    <row r="41" spans="1:52">
      <c r="A41" s="480"/>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2"/>
      <c r="AC41" s="833"/>
      <c r="AD41" s="820"/>
      <c r="AE41" s="820"/>
      <c r="AF41" s="820"/>
      <c r="AG41" s="820"/>
      <c r="AI41" s="33"/>
      <c r="AW41" s="443"/>
      <c r="AX41" s="443"/>
      <c r="AY41" s="443"/>
      <c r="AZ41" s="443"/>
    </row>
    <row r="42" spans="1:52">
      <c r="A42" s="480"/>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2"/>
      <c r="AC42" s="833"/>
      <c r="AD42" s="833"/>
      <c r="AE42" s="833"/>
      <c r="AF42" s="833"/>
      <c r="AG42" s="833"/>
      <c r="AI42" s="33"/>
    </row>
    <row r="43" spans="1:52">
      <c r="A43" s="480"/>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2"/>
      <c r="AC43" s="833"/>
      <c r="AD43" s="833"/>
      <c r="AE43" s="833"/>
      <c r="AF43" s="833"/>
      <c r="AG43" s="833"/>
      <c r="AI43" s="33"/>
    </row>
    <row r="44" spans="1:52">
      <c r="A44" s="480"/>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2"/>
      <c r="AC44" s="833"/>
      <c r="AD44" s="833"/>
      <c r="AE44" s="833"/>
      <c r="AF44" s="833"/>
      <c r="AG44" s="833"/>
      <c r="AI44" s="33"/>
    </row>
    <row r="45" spans="1:52">
      <c r="A45" s="480"/>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2"/>
      <c r="AC45" s="833"/>
      <c r="AD45" s="833"/>
      <c r="AE45" s="833"/>
      <c r="AF45" s="833"/>
      <c r="AG45" s="833"/>
      <c r="AI45" s="33"/>
    </row>
    <row r="46" spans="1:52">
      <c r="A46" s="480"/>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2"/>
      <c r="AC46" s="833"/>
      <c r="AD46" s="833"/>
      <c r="AE46" s="833"/>
      <c r="AF46" s="833"/>
      <c r="AG46" s="833"/>
      <c r="AI46" s="33"/>
    </row>
    <row r="47" spans="1:52">
      <c r="A47" s="480"/>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2"/>
      <c r="AC47" s="833"/>
      <c r="AD47" s="833"/>
      <c r="AE47" s="833"/>
      <c r="AF47" s="833"/>
      <c r="AG47" s="833"/>
      <c r="AI47" s="33"/>
    </row>
    <row r="48" spans="1:52">
      <c r="A48" s="480"/>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2"/>
      <c r="AI48" s="33"/>
    </row>
    <row r="49" spans="1:35">
      <c r="A49" s="480"/>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2"/>
      <c r="AI49" s="33"/>
    </row>
    <row r="50" spans="1:35">
      <c r="A50" s="480"/>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2"/>
      <c r="AI50" s="33"/>
    </row>
    <row r="51" spans="1:35">
      <c r="A51" s="480"/>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2"/>
      <c r="AI51" s="33"/>
    </row>
    <row r="52" spans="1:35">
      <c r="A52" s="480"/>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2"/>
      <c r="AI52" s="33"/>
    </row>
    <row r="53" spans="1:35">
      <c r="A53" s="480"/>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2"/>
      <c r="AI53" s="33"/>
    </row>
    <row r="54" spans="1:35">
      <c r="A54" s="484"/>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6"/>
      <c r="AI54" s="33"/>
    </row>
  </sheetData>
  <mergeCells count="4">
    <mergeCell ref="A1:B1"/>
    <mergeCell ref="V1:AA1"/>
    <mergeCell ref="B3:M15"/>
    <mergeCell ref="AI12:AT24"/>
  </mergeCells>
  <phoneticPr fontId="5"/>
  <conditionalFormatting sqref="AH11:AT22 AH12:AH23">
    <cfRule type="top10" dxfId="15" priority="12" stopIfTrue="1" rank="1"/>
  </conditionalFormatting>
  <conditionalFormatting sqref="AD11:AD22">
    <cfRule type="top10" dxfId="14" priority="5" rank="1"/>
    <cfRule type="cellIs" dxfId="13" priority="11" operator="greaterThan">
      <formula>60</formula>
    </cfRule>
  </conditionalFormatting>
  <conditionalFormatting sqref="AD28:AD33">
    <cfRule type="top10" dxfId="12" priority="10" rank="1"/>
  </conditionalFormatting>
  <conditionalFormatting sqref="AE28:AE33">
    <cfRule type="top10" dxfId="11" priority="9" rank="1"/>
  </conditionalFormatting>
  <conditionalFormatting sqref="AF28:AF33">
    <cfRule type="top10" dxfId="10" priority="8" rank="1"/>
  </conditionalFormatting>
  <conditionalFormatting sqref="AG28:AG33">
    <cfRule type="top10" dxfId="9" priority="7" rank="1"/>
  </conditionalFormatting>
  <conditionalFormatting sqref="AE11:AE22">
    <cfRule type="top10" dxfId="8" priority="6" rank="1"/>
  </conditionalFormatting>
  <conditionalFormatting sqref="AF11:AF22">
    <cfRule type="top10" dxfId="7" priority="4" rank="1"/>
  </conditionalFormatting>
  <conditionalFormatting sqref="AG11:AG22">
    <cfRule type="top10" dxfId="6" priority="3" rank="1"/>
  </conditionalFormatting>
  <conditionalFormatting sqref="B3:M13">
    <cfRule type="top10" dxfId="5" priority="1" stopIfTrue="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3" man="1"/>
    <brk id="4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3" stopIfTrue="1" id="{513D97AF-CEB5-484B-BD40-26EAACB4B588}">
            <xm:f>ISERROR('20（問14）'!B3)=TRUE</xm:f>
            <x14:dxf>
              <font>
                <condense val="0"/>
                <extend val="0"/>
                <color indexed="9"/>
              </font>
            </x14:dxf>
          </x14:cfRule>
          <xm:sqref>AH6:AT6 AH28:AT33 AH11:AT23 B3:M14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2500-000000000000}">
          <x14:formula1>
            <xm:f>業種リスト!$A$2:$A$14</xm:f>
          </x14:formula1>
          <xm:sqref>AK6:AM6</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tabColor theme="9" tint="0.59999389629810485"/>
  </sheetPr>
  <dimension ref="A1:CG55"/>
  <sheetViews>
    <sheetView showGridLines="0" view="pageBreakPreview" topLeftCell="A11" zoomScaleNormal="100" zoomScaleSheetLayoutView="100" workbookViewId="0">
      <selection activeCell="CA24" sqref="BZ16:CA24"/>
    </sheetView>
  </sheetViews>
  <sheetFormatPr defaultColWidth="10.28515625" defaultRowHeight="12"/>
  <cols>
    <col min="1" max="27" width="3.5703125" style="474" customWidth="1"/>
    <col min="28" max="28" width="2" style="474" customWidth="1"/>
    <col min="29" max="29" width="15.5703125" style="475" customWidth="1"/>
    <col min="30" max="33" width="9.7109375" style="475" customWidth="1"/>
    <col min="34" max="34" width="9.85546875" style="475" customWidth="1"/>
    <col min="35" max="35" width="9.5703125" style="475" customWidth="1"/>
    <col min="36" max="36" width="8.28515625" style="115" customWidth="1"/>
    <col min="37" max="37" width="7.7109375" style="115" bestFit="1" customWidth="1"/>
    <col min="38" max="38" width="5.42578125" style="115" bestFit="1" customWidth="1"/>
    <col min="39" max="40" width="7.140625" style="115" bestFit="1" customWidth="1"/>
    <col min="41" max="41" width="8.28515625" style="115" bestFit="1" customWidth="1"/>
    <col min="42" max="42" width="5.42578125" style="115" bestFit="1" customWidth="1"/>
    <col min="43" max="48" width="5.42578125" style="115" customWidth="1"/>
    <col min="49" max="49" width="1.7109375" style="474" customWidth="1"/>
    <col min="50" max="50" width="14.85546875" style="475" customWidth="1"/>
    <col min="51" max="56" width="9.7109375" style="475" customWidth="1"/>
    <col min="57" max="57" width="2" style="474" customWidth="1"/>
    <col min="58" max="58" width="16.140625" style="475" customWidth="1"/>
    <col min="59" max="63" width="9.7109375" style="475" customWidth="1"/>
    <col min="64" max="64" width="4.140625" style="475" customWidth="1"/>
    <col min="65" max="65" width="17" style="475" bestFit="1" customWidth="1"/>
    <col min="66" max="66" width="10.85546875" style="475" customWidth="1"/>
    <col min="67" max="67" width="11.5703125" style="475" customWidth="1"/>
    <col min="68" max="69" width="12.28515625" style="475" bestFit="1" customWidth="1"/>
    <col min="70" max="70" width="9.7109375" style="475" customWidth="1"/>
    <col min="71" max="71" width="8.85546875" style="475" customWidth="1"/>
    <col min="72" max="72" width="18.42578125" style="475" customWidth="1"/>
    <col min="73" max="74" width="10.42578125" style="475" customWidth="1"/>
    <col min="75" max="75" width="11.5703125" style="475" customWidth="1"/>
    <col min="76" max="77" width="10.42578125" style="475" customWidth="1"/>
    <col min="78" max="78" width="11.28515625" style="475" customWidth="1"/>
    <col min="79" max="79" width="16.140625" style="475" bestFit="1" customWidth="1"/>
    <col min="80" max="83" width="10.42578125" style="475" customWidth="1"/>
    <col min="84" max="84" width="10.28515625" style="475" customWidth="1"/>
    <col min="85" max="16384" width="10.28515625" style="474"/>
  </cols>
  <sheetData>
    <row r="1" spans="1:85" ht="21" customHeight="1" thickBot="1">
      <c r="A1" s="1291">
        <v>24</v>
      </c>
      <c r="B1" s="1291"/>
      <c r="C1" s="473" t="s">
        <v>488</v>
      </c>
      <c r="D1" s="473"/>
      <c r="E1" s="473"/>
      <c r="F1" s="473"/>
      <c r="G1" s="473"/>
      <c r="H1" s="473"/>
      <c r="I1" s="473"/>
      <c r="J1" s="473"/>
      <c r="K1" s="473"/>
      <c r="L1" s="473"/>
      <c r="M1" s="473"/>
      <c r="N1" s="473"/>
      <c r="O1" s="473"/>
      <c r="P1" s="473"/>
      <c r="Q1" s="473"/>
      <c r="R1" s="473"/>
      <c r="S1" s="473"/>
      <c r="T1" s="473"/>
      <c r="U1" s="473"/>
      <c r="V1" s="1292" t="s">
        <v>322</v>
      </c>
      <c r="W1" s="1292"/>
      <c r="X1" s="1292"/>
      <c r="Y1" s="1292"/>
      <c r="Z1" s="1292"/>
      <c r="AA1" s="1292"/>
      <c r="AC1" s="475" t="s">
        <v>489</v>
      </c>
      <c r="AX1" s="475" t="s">
        <v>489</v>
      </c>
      <c r="BF1" s="475" t="s">
        <v>489</v>
      </c>
      <c r="BM1" s="475" t="str">
        <f>AC1</f>
        <v>24　従業員の削減</v>
      </c>
    </row>
    <row r="2" spans="1:85">
      <c r="BE2" s="833"/>
    </row>
    <row r="3" spans="1:85" ht="12" customHeight="1">
      <c r="J3" s="646"/>
      <c r="K3" s="646"/>
      <c r="L3" s="646"/>
      <c r="M3" s="646"/>
      <c r="O3" s="481"/>
      <c r="P3" s="481"/>
      <c r="Q3" s="481"/>
      <c r="R3" s="481"/>
      <c r="S3" s="481"/>
      <c r="T3" s="481"/>
      <c r="U3" s="481"/>
      <c r="V3" s="481"/>
      <c r="W3" s="481"/>
      <c r="X3" s="481"/>
      <c r="Y3" s="481"/>
      <c r="Z3" s="481"/>
      <c r="AA3" s="481"/>
      <c r="AC3" s="475" t="str">
        <f>BM3</f>
        <v>従業員の削減比率（％）</v>
      </c>
      <c r="AK3" s="115" t="s">
        <v>728</v>
      </c>
      <c r="AX3" s="518"/>
      <c r="AY3" s="518"/>
      <c r="AZ3" s="518"/>
      <c r="BA3" s="518"/>
      <c r="BB3" s="518"/>
      <c r="BC3" s="518"/>
      <c r="BE3" s="833"/>
      <c r="BM3" s="475" t="s">
        <v>497</v>
      </c>
      <c r="BT3" s="475" t="s">
        <v>498</v>
      </c>
    </row>
    <row r="4" spans="1:85" ht="12.75" thickBot="1">
      <c r="J4" s="646"/>
      <c r="K4" s="646"/>
      <c r="L4" s="646"/>
      <c r="M4" s="646"/>
      <c r="O4" s="481"/>
      <c r="P4" s="481"/>
      <c r="Q4" s="481"/>
      <c r="R4" s="481"/>
      <c r="S4" s="481"/>
      <c r="T4" s="481"/>
      <c r="U4" s="481"/>
      <c r="V4" s="481"/>
      <c r="W4" s="481"/>
      <c r="X4" s="481"/>
      <c r="Y4" s="481"/>
      <c r="Z4" s="481"/>
      <c r="AA4" s="481"/>
      <c r="AK4" s="1049" t="str">
        <f>CONCATENATE("従業員の削減を",表紙!G24,"4月1日から7月31日までの期間で、「行った」と回答した事業所は",TEXT('24（問6）'!AD6,"0.0％"),"（",'24（問6）'!AD39,"社）、「今後行う予定」と回答した事業所は",TEXT('24（問6）'!AF6,"0.0％"),"（",'24（問6）'!AE39,"社）と一部の業種において雇用の削減、または予定をしている。")</f>
        <v>従業員の削減を令和5年4月1日から7月31日までの期間で、「行った」と回答した事業所は5.1%（65社）、「今後行う予定」と回答した事業所は0.5%（6社）と一部の業種において雇用の削減、または予定をしている。</v>
      </c>
      <c r="AX4" s="518"/>
      <c r="AY4" s="518"/>
      <c r="AZ4" s="518"/>
      <c r="BA4" s="518"/>
      <c r="BB4" s="518"/>
      <c r="BC4" s="518"/>
      <c r="BE4" s="833"/>
    </row>
    <row r="5" spans="1:85" ht="29.25" customHeight="1" thickBot="1">
      <c r="B5" s="1299" t="s">
        <v>961</v>
      </c>
      <c r="C5" s="1300"/>
      <c r="D5" s="1300"/>
      <c r="E5" s="1300"/>
      <c r="F5" s="1300"/>
      <c r="G5" s="1300"/>
      <c r="H5" s="1300"/>
      <c r="I5" s="1300"/>
      <c r="J5" s="708"/>
      <c r="K5" s="708"/>
      <c r="L5" s="708"/>
      <c r="M5" s="708"/>
      <c r="O5" s="481"/>
      <c r="P5" s="481"/>
      <c r="Q5" s="481"/>
      <c r="R5" s="481"/>
      <c r="S5" s="481"/>
      <c r="T5" s="481"/>
      <c r="U5" s="481"/>
      <c r="V5" s="481"/>
      <c r="W5" s="481"/>
      <c r="X5" s="481"/>
      <c r="Y5" s="481"/>
      <c r="Z5" s="481"/>
      <c r="AA5" s="481"/>
      <c r="AC5" s="762"/>
      <c r="AD5" s="1295" t="s">
        <v>490</v>
      </c>
      <c r="AE5" s="1296"/>
      <c r="AF5" s="1295" t="s">
        <v>491</v>
      </c>
      <c r="AG5" s="1296"/>
      <c r="AH5" s="763" t="s">
        <v>503</v>
      </c>
      <c r="AJ5" s="630"/>
      <c r="AK5" s="115" t="s">
        <v>729</v>
      </c>
      <c r="AM5" s="1044" t="s">
        <v>797</v>
      </c>
      <c r="AN5" s="1044" t="s">
        <v>798</v>
      </c>
      <c r="AO5" s="1044" t="s">
        <v>799</v>
      </c>
      <c r="AX5" s="529"/>
      <c r="AY5" s="529"/>
      <c r="AZ5" s="529"/>
      <c r="BA5" s="766"/>
      <c r="BB5" s="766"/>
      <c r="BC5" s="529"/>
      <c r="BD5" s="766"/>
      <c r="BE5" s="833"/>
      <c r="BF5" s="1302"/>
      <c r="BG5" s="1302"/>
      <c r="BH5" s="1302"/>
      <c r="BI5" s="1302"/>
      <c r="BJ5" s="766"/>
      <c r="BK5" s="766"/>
      <c r="BM5" s="479"/>
      <c r="BN5" s="836" t="s">
        <v>490</v>
      </c>
      <c r="BO5" s="526" t="s">
        <v>491</v>
      </c>
      <c r="BP5" s="517" t="s">
        <v>492</v>
      </c>
      <c r="BT5" s="479"/>
      <c r="BU5" s="836" t="s">
        <v>490</v>
      </c>
      <c r="BV5" s="526" t="s">
        <v>491</v>
      </c>
      <c r="BW5" s="517" t="s">
        <v>492</v>
      </c>
      <c r="BX5" s="743" t="s">
        <v>339</v>
      </c>
      <c r="BY5" s="743" t="s">
        <v>496</v>
      </c>
      <c r="BZ5" s="529"/>
      <c r="CA5" s="529"/>
      <c r="CB5" s="529"/>
      <c r="CC5" s="529"/>
      <c r="CD5" s="529"/>
      <c r="CE5" s="529"/>
    </row>
    <row r="6" spans="1:85" ht="20.25" customHeight="1" thickBot="1">
      <c r="B6" s="1300"/>
      <c r="C6" s="1300"/>
      <c r="D6" s="1300"/>
      <c r="E6" s="1300"/>
      <c r="F6" s="1300"/>
      <c r="G6" s="1300"/>
      <c r="H6" s="1300"/>
      <c r="I6" s="1300"/>
      <c r="J6" s="708"/>
      <c r="K6" s="708"/>
      <c r="L6" s="708"/>
      <c r="M6" s="708"/>
      <c r="O6" s="481"/>
      <c r="P6" s="481"/>
      <c r="Q6" s="481"/>
      <c r="R6" s="481"/>
      <c r="S6" s="481"/>
      <c r="T6" s="481"/>
      <c r="U6" s="481"/>
      <c r="V6" s="481"/>
      <c r="W6" s="481"/>
      <c r="X6" s="481"/>
      <c r="Y6" s="481"/>
      <c r="Z6" s="481"/>
      <c r="AA6" s="481"/>
      <c r="AC6" s="643" t="s">
        <v>160</v>
      </c>
      <c r="AD6" s="1297">
        <f>BN6</f>
        <v>5.086071987480438E-2</v>
      </c>
      <c r="AE6" s="1298"/>
      <c r="AF6" s="1297">
        <f>BO6</f>
        <v>4.6948356807511738E-3</v>
      </c>
      <c r="AG6" s="1298"/>
      <c r="AH6" s="852">
        <f>BP6</f>
        <v>0.87010954616588421</v>
      </c>
      <c r="AJ6" s="630"/>
      <c r="AK6" s="115" t="s">
        <v>824</v>
      </c>
      <c r="AM6" s="1044" t="s">
        <v>741</v>
      </c>
      <c r="AN6" s="1044" t="s">
        <v>736</v>
      </c>
      <c r="AO6" s="1044"/>
      <c r="AP6" s="115" t="s">
        <v>825</v>
      </c>
      <c r="AX6" s="529"/>
      <c r="AY6" s="853"/>
      <c r="AZ6" s="853"/>
      <c r="BA6" s="853"/>
      <c r="BB6" s="853"/>
      <c r="BC6" s="853"/>
      <c r="BD6" s="853"/>
      <c r="BE6" s="833"/>
      <c r="BF6" s="1301"/>
      <c r="BG6" s="1301"/>
      <c r="BH6" s="1301"/>
      <c r="BI6" s="1301"/>
      <c r="BJ6" s="853"/>
      <c r="BK6" s="854"/>
      <c r="BM6" s="483" t="s">
        <v>160</v>
      </c>
      <c r="BN6" s="837">
        <f>BU6/BY6</f>
        <v>5.086071987480438E-2</v>
      </c>
      <c r="BO6" s="837">
        <f>BV6/BY6</f>
        <v>4.6948356807511738E-3</v>
      </c>
      <c r="BP6" s="879">
        <f>BW6/BY6</f>
        <v>0.87010954616588421</v>
      </c>
      <c r="BT6" s="483" t="s">
        <v>160</v>
      </c>
      <c r="BU6" s="838">
        <f>集計･資料!CF32</f>
        <v>65</v>
      </c>
      <c r="BV6" s="835">
        <f>集計･資料!CM32</f>
        <v>6</v>
      </c>
      <c r="BW6" s="744">
        <f>集計･資料!CT32</f>
        <v>1112</v>
      </c>
      <c r="BX6" s="744">
        <f>集計･資料!CU32</f>
        <v>95</v>
      </c>
      <c r="BY6" s="744">
        <f>SUM(BU6:BX6)</f>
        <v>1278</v>
      </c>
      <c r="BZ6" s="529"/>
      <c r="CA6" s="882"/>
      <c r="CB6" s="882"/>
      <c r="CC6" s="882"/>
      <c r="CD6" s="882"/>
      <c r="CE6" s="882"/>
    </row>
    <row r="7" spans="1:85">
      <c r="B7" s="1300"/>
      <c r="C7" s="1300"/>
      <c r="D7" s="1300"/>
      <c r="E7" s="1300"/>
      <c r="F7" s="1300"/>
      <c r="G7" s="1300"/>
      <c r="H7" s="1300"/>
      <c r="I7" s="1300"/>
      <c r="J7" s="708"/>
      <c r="K7" s="708"/>
      <c r="L7" s="708"/>
      <c r="M7" s="708"/>
      <c r="O7" s="481"/>
      <c r="P7" s="481"/>
      <c r="Q7" s="481"/>
      <c r="R7" s="481"/>
      <c r="S7" s="481"/>
      <c r="T7" s="481"/>
      <c r="U7" s="481"/>
      <c r="V7" s="481"/>
      <c r="W7" s="481"/>
      <c r="X7" s="481"/>
      <c r="Y7" s="481"/>
      <c r="Z7" s="481"/>
      <c r="AA7" s="481"/>
      <c r="AJ7" s="237"/>
      <c r="AK7" s="115" t="str">
        <f>CONCATENATE(AK6,AM6,AN6,AO6,AP6)</f>
        <v>業種別では、正社員区分で「卸売･小売業」「建設業」が他の業種より多い人数を示している。</v>
      </c>
      <c r="BE7" s="833"/>
      <c r="BU7" s="962"/>
      <c r="BV7" s="962"/>
      <c r="BW7" s="962"/>
      <c r="BX7" s="962"/>
    </row>
    <row r="8" spans="1:85">
      <c r="B8" s="1300"/>
      <c r="C8" s="1300"/>
      <c r="D8" s="1300"/>
      <c r="E8" s="1300"/>
      <c r="F8" s="1300"/>
      <c r="G8" s="1300"/>
      <c r="H8" s="1300"/>
      <c r="I8" s="1300"/>
      <c r="J8" s="708"/>
      <c r="K8" s="708"/>
      <c r="L8" s="708"/>
      <c r="M8" s="708"/>
      <c r="O8" s="481"/>
      <c r="P8" s="481"/>
      <c r="Q8" s="481"/>
      <c r="R8" s="481"/>
      <c r="S8" s="481"/>
      <c r="T8" s="481"/>
      <c r="U8" s="481"/>
      <c r="V8" s="481"/>
      <c r="W8" s="481"/>
      <c r="X8" s="481"/>
      <c r="Y8" s="481"/>
      <c r="Z8" s="481"/>
      <c r="AA8" s="481"/>
      <c r="AC8" s="475" t="s">
        <v>145</v>
      </c>
      <c r="AK8" s="115" t="s">
        <v>730</v>
      </c>
      <c r="AX8" s="475" t="str">
        <f>BT8</f>
        <v>業種別　</v>
      </c>
      <c r="AY8" s="475" t="str">
        <f>BU8</f>
        <v>従業員の削減数　　”行った”　（社）</v>
      </c>
      <c r="BE8" s="833"/>
      <c r="BF8" s="475" t="str">
        <f>CA8</f>
        <v>業種別　</v>
      </c>
      <c r="BG8" s="475" t="str">
        <f>CB8</f>
        <v>従業員の削減数　　”行う予定”　（社）</v>
      </c>
      <c r="BM8" s="475" t="s">
        <v>499</v>
      </c>
      <c r="BT8" s="745" t="s">
        <v>500</v>
      </c>
      <c r="BU8" s="475" t="s">
        <v>472</v>
      </c>
      <c r="CA8" s="745" t="s">
        <v>500</v>
      </c>
      <c r="CB8" s="475" t="s">
        <v>473</v>
      </c>
    </row>
    <row r="9" spans="1:85" ht="12.75" thickBot="1">
      <c r="B9" s="1300"/>
      <c r="C9" s="1300"/>
      <c r="D9" s="1300"/>
      <c r="E9" s="1300"/>
      <c r="F9" s="1300"/>
      <c r="G9" s="1300"/>
      <c r="H9" s="1300"/>
      <c r="I9" s="1300"/>
      <c r="J9" s="708"/>
      <c r="K9" s="708"/>
      <c r="L9" s="708"/>
      <c r="M9" s="708"/>
      <c r="O9" s="481"/>
      <c r="P9" s="481"/>
      <c r="Q9" s="481"/>
      <c r="R9" s="481"/>
      <c r="S9" s="481"/>
      <c r="T9" s="481"/>
      <c r="U9" s="481"/>
      <c r="V9" s="481"/>
      <c r="W9" s="481"/>
      <c r="X9" s="481"/>
      <c r="Y9" s="481"/>
      <c r="Z9" s="481"/>
      <c r="AA9" s="481"/>
      <c r="AC9" s="475" t="s">
        <v>144</v>
      </c>
      <c r="AK9" s="115" t="s">
        <v>862</v>
      </c>
      <c r="BE9" s="833"/>
    </row>
    <row r="10" spans="1:85" ht="36" customHeight="1" thickBot="1">
      <c r="B10" s="1300"/>
      <c r="C10" s="1300"/>
      <c r="D10" s="1300"/>
      <c r="E10" s="1300"/>
      <c r="F10" s="1300"/>
      <c r="G10" s="1300"/>
      <c r="H10" s="1300"/>
      <c r="I10" s="1300"/>
      <c r="J10" s="708"/>
      <c r="K10" s="708"/>
      <c r="L10" s="708"/>
      <c r="M10" s="708"/>
      <c r="O10" s="481"/>
      <c r="P10" s="481"/>
      <c r="Q10" s="481"/>
      <c r="R10" s="481"/>
      <c r="S10" s="481"/>
      <c r="T10" s="481"/>
      <c r="U10" s="481"/>
      <c r="V10" s="481"/>
      <c r="W10" s="481"/>
      <c r="X10" s="481"/>
      <c r="Y10" s="481"/>
      <c r="Z10" s="481"/>
      <c r="AA10" s="481"/>
      <c r="AC10" s="1005" t="s">
        <v>645</v>
      </c>
      <c r="AD10" s="643" t="s">
        <v>493</v>
      </c>
      <c r="AE10" s="763" t="s">
        <v>337</v>
      </c>
      <c r="AF10" s="763" t="s">
        <v>338</v>
      </c>
      <c r="AG10" s="764" t="s">
        <v>502</v>
      </c>
      <c r="AH10" s="643" t="s">
        <v>495</v>
      </c>
      <c r="AX10" s="610" t="s">
        <v>645</v>
      </c>
      <c r="AY10" s="643" t="s">
        <v>493</v>
      </c>
      <c r="AZ10" s="763" t="s">
        <v>337</v>
      </c>
      <c r="BA10" s="763" t="s">
        <v>338</v>
      </c>
      <c r="BB10" s="764" t="s">
        <v>502</v>
      </c>
      <c r="BC10" s="643" t="s">
        <v>495</v>
      </c>
      <c r="BD10" s="765"/>
      <c r="BE10" s="833"/>
      <c r="BF10" s="610" t="s">
        <v>645</v>
      </c>
      <c r="BG10" s="643" t="s">
        <v>493</v>
      </c>
      <c r="BH10" s="763" t="s">
        <v>337</v>
      </c>
      <c r="BI10" s="763" t="s">
        <v>338</v>
      </c>
      <c r="BJ10" s="764" t="s">
        <v>502</v>
      </c>
      <c r="BK10" s="643" t="s">
        <v>495</v>
      </c>
      <c r="BL10" s="740"/>
      <c r="BM10" s="207" t="s">
        <v>645</v>
      </c>
      <c r="BN10" s="525" t="s">
        <v>493</v>
      </c>
      <c r="BO10" s="739" t="s">
        <v>337</v>
      </c>
      <c r="BP10" s="739" t="s">
        <v>338</v>
      </c>
      <c r="BQ10" s="742" t="s">
        <v>502</v>
      </c>
      <c r="BR10" s="517" t="s">
        <v>495</v>
      </c>
      <c r="BT10" s="207" t="s">
        <v>645</v>
      </c>
      <c r="BU10" s="525" t="s">
        <v>493</v>
      </c>
      <c r="BV10" s="739" t="s">
        <v>337</v>
      </c>
      <c r="BW10" s="739" t="s">
        <v>338</v>
      </c>
      <c r="BX10" s="742" t="s">
        <v>494</v>
      </c>
      <c r="BY10" s="517" t="s">
        <v>495</v>
      </c>
      <c r="BZ10" s="775"/>
      <c r="CA10" s="207" t="s">
        <v>645</v>
      </c>
      <c r="CB10" s="525" t="s">
        <v>493</v>
      </c>
      <c r="CC10" s="739" t="s">
        <v>337</v>
      </c>
      <c r="CD10" s="739" t="s">
        <v>338</v>
      </c>
      <c r="CE10" s="742" t="s">
        <v>494</v>
      </c>
      <c r="CF10" s="517" t="s">
        <v>495</v>
      </c>
      <c r="CG10" s="475"/>
    </row>
    <row r="11" spans="1:85" ht="12.75" customHeight="1">
      <c r="B11" s="1300"/>
      <c r="C11" s="1300"/>
      <c r="D11" s="1300"/>
      <c r="E11" s="1300"/>
      <c r="F11" s="1300"/>
      <c r="G11" s="1300"/>
      <c r="H11" s="1300"/>
      <c r="I11" s="1300"/>
      <c r="J11" s="708"/>
      <c r="K11" s="708"/>
      <c r="L11" s="708"/>
      <c r="M11" s="708"/>
      <c r="O11" s="481"/>
      <c r="P11" s="481"/>
      <c r="Q11" s="481"/>
      <c r="R11" s="481"/>
      <c r="S11" s="481"/>
      <c r="T11" s="481"/>
      <c r="U11" s="481"/>
      <c r="V11" s="481"/>
      <c r="W11" s="481"/>
      <c r="X11" s="481"/>
      <c r="Y11" s="481"/>
      <c r="Z11" s="481"/>
      <c r="AA11" s="481"/>
      <c r="AC11" s="1002" t="s">
        <v>634</v>
      </c>
      <c r="AD11" s="998">
        <f>BN23</f>
        <v>22</v>
      </c>
      <c r="AE11" s="855">
        <f>BO23</f>
        <v>6</v>
      </c>
      <c r="AF11" s="855">
        <f>BP23</f>
        <v>0</v>
      </c>
      <c r="AG11" s="855">
        <f>BQ23</f>
        <v>0</v>
      </c>
      <c r="AH11" s="855">
        <f>BR23</f>
        <v>1</v>
      </c>
      <c r="AJ11" s="630"/>
      <c r="AK11" s="1039" t="s">
        <v>768</v>
      </c>
      <c r="AL11" s="1048"/>
      <c r="AM11" s="1048"/>
      <c r="AN11" s="1048"/>
      <c r="AO11" s="1048"/>
      <c r="AP11" s="1048"/>
      <c r="AQ11" s="1048"/>
      <c r="AR11" s="1048"/>
      <c r="AS11" s="1048"/>
      <c r="AT11" s="1048"/>
      <c r="AU11" s="1048"/>
      <c r="AV11" s="1048"/>
      <c r="AX11" s="784" t="s">
        <v>634</v>
      </c>
      <c r="AY11" s="856">
        <f>BU23</f>
        <v>20</v>
      </c>
      <c r="AZ11" s="873">
        <f>BV23</f>
        <v>6</v>
      </c>
      <c r="BA11" s="873">
        <f>BW23</f>
        <v>0</v>
      </c>
      <c r="BB11" s="856">
        <f>BX23</f>
        <v>0</v>
      </c>
      <c r="BC11" s="856">
        <f>BY23</f>
        <v>1</v>
      </c>
      <c r="BD11" s="877"/>
      <c r="BE11" s="833"/>
      <c r="BF11" s="784" t="s">
        <v>634</v>
      </c>
      <c r="BG11" s="856">
        <f>CB23</f>
        <v>2</v>
      </c>
      <c r="BH11" s="873">
        <f>CC23</f>
        <v>0</v>
      </c>
      <c r="BI11" s="873">
        <f>CD23</f>
        <v>0</v>
      </c>
      <c r="BJ11" s="856">
        <f>CE23</f>
        <v>0</v>
      </c>
      <c r="BK11" s="856">
        <f>CF23</f>
        <v>0</v>
      </c>
      <c r="BL11" s="741"/>
      <c r="BM11" s="216" t="s">
        <v>151</v>
      </c>
      <c r="BN11" s="839">
        <f>BU11+CB11</f>
        <v>0</v>
      </c>
      <c r="BO11" s="840">
        <f t="shared" ref="BO11:BR24" si="0">BV11+CC11</f>
        <v>0</v>
      </c>
      <c r="BP11" s="840">
        <f t="shared" si="0"/>
        <v>0</v>
      </c>
      <c r="BQ11" s="840">
        <f t="shared" si="0"/>
        <v>0</v>
      </c>
      <c r="BR11" s="841">
        <f t="shared" si="0"/>
        <v>0</v>
      </c>
      <c r="BT11" s="216" t="s">
        <v>151</v>
      </c>
      <c r="BU11" s="746">
        <f>集計･資料!CG6</f>
        <v>0</v>
      </c>
      <c r="BV11" s="750">
        <f>集計･資料!CH6</f>
        <v>0</v>
      </c>
      <c r="BW11" s="751">
        <f>集計･資料!CI6</f>
        <v>0</v>
      </c>
      <c r="BX11" s="750">
        <f>集計･資料!CJ6</f>
        <v>0</v>
      </c>
      <c r="BY11" s="752">
        <f>集計･資料!CK6</f>
        <v>0</v>
      </c>
      <c r="BZ11" s="776">
        <f>SUM(BU11:BY11)</f>
        <v>0</v>
      </c>
      <c r="CA11" s="216" t="s">
        <v>151</v>
      </c>
      <c r="CB11" s="746">
        <f>集計･資料!CN6</f>
        <v>0</v>
      </c>
      <c r="CC11" s="750">
        <f>集計･資料!CO6</f>
        <v>0</v>
      </c>
      <c r="CD11" s="751">
        <f>集計･資料!CP6</f>
        <v>0</v>
      </c>
      <c r="CE11" s="750">
        <f>集計･資料!CQ6</f>
        <v>0</v>
      </c>
      <c r="CF11" s="752">
        <f>+集計･資料!CR6</f>
        <v>0</v>
      </c>
      <c r="CG11" s="776">
        <f>SUM(CB11:CF11)</f>
        <v>0</v>
      </c>
    </row>
    <row r="12" spans="1:85" ht="12.75" customHeight="1">
      <c r="B12" s="1300"/>
      <c r="C12" s="1300"/>
      <c r="D12" s="1300"/>
      <c r="E12" s="1300"/>
      <c r="F12" s="1300"/>
      <c r="G12" s="1300"/>
      <c r="H12" s="1300"/>
      <c r="I12" s="1300"/>
      <c r="J12" s="708"/>
      <c r="K12" s="708"/>
      <c r="L12" s="708"/>
      <c r="M12" s="708"/>
      <c r="O12" s="481"/>
      <c r="P12" s="481"/>
      <c r="Q12" s="481"/>
      <c r="R12" s="481"/>
      <c r="S12" s="481"/>
      <c r="T12" s="481"/>
      <c r="U12" s="481"/>
      <c r="V12" s="481"/>
      <c r="W12" s="481"/>
      <c r="X12" s="481"/>
      <c r="Y12" s="481"/>
      <c r="Z12" s="481"/>
      <c r="AA12" s="481"/>
      <c r="AC12" s="1002" t="s">
        <v>633</v>
      </c>
      <c r="AD12" s="857">
        <f>BN22</f>
        <v>12</v>
      </c>
      <c r="AE12" s="857">
        <f>BO22</f>
        <v>11</v>
      </c>
      <c r="AF12" s="857">
        <f>BP22</f>
        <v>0</v>
      </c>
      <c r="AG12" s="857">
        <f>BQ22</f>
        <v>6</v>
      </c>
      <c r="AH12" s="857">
        <f>BR22</f>
        <v>0</v>
      </c>
      <c r="AJ12" s="630"/>
      <c r="AK12" s="1232" t="str">
        <f>CONCATENATE("　",AK4,CHAR(10),"　",AK7,CHAR(10),"　",AK9)</f>
        <v>　従業員の削減を令和5年4月1日から7月31日までの期間で、「行った」と回答した事業所は5.1%（65社）、「今後行う予定」と回答した事業所は0.5%（6社）と一部の業種において雇用の削減、または予定をしている。
　業種別では、正社員区分で「卸売･小売業」「建設業」が他の業種より多い人数を示している。
　規模別では、特に「5～9人」規模の事業所で従業員の削減が行われている。</v>
      </c>
      <c r="AL12" s="1232"/>
      <c r="AM12" s="1232"/>
      <c r="AN12" s="1232"/>
      <c r="AO12" s="1232"/>
      <c r="AP12" s="1232"/>
      <c r="AQ12" s="1232"/>
      <c r="AR12" s="1232"/>
      <c r="AS12" s="1232"/>
      <c r="AT12" s="1232"/>
      <c r="AU12" s="1232"/>
      <c r="AV12" s="1232"/>
      <c r="AX12" s="784" t="s">
        <v>633</v>
      </c>
      <c r="AY12" s="856">
        <f>BU22</f>
        <v>11</v>
      </c>
      <c r="AZ12" s="856">
        <f>BV22</f>
        <v>10</v>
      </c>
      <c r="BA12" s="856">
        <f>BW22</f>
        <v>0</v>
      </c>
      <c r="BB12" s="856">
        <f>BX22</f>
        <v>6</v>
      </c>
      <c r="BC12" s="856">
        <f>BY22</f>
        <v>0</v>
      </c>
      <c r="BD12" s="877"/>
      <c r="BE12" s="833"/>
      <c r="BF12" s="784" t="s">
        <v>633</v>
      </c>
      <c r="BG12" s="856">
        <f>CB22</f>
        <v>1</v>
      </c>
      <c r="BH12" s="856">
        <f>CC22</f>
        <v>1</v>
      </c>
      <c r="BI12" s="856">
        <f>CD22</f>
        <v>0</v>
      </c>
      <c r="BJ12" s="856">
        <f>CE22</f>
        <v>0</v>
      </c>
      <c r="BK12" s="856">
        <f>CF22</f>
        <v>0</v>
      </c>
      <c r="BL12" s="741"/>
      <c r="BM12" s="67" t="s">
        <v>630</v>
      </c>
      <c r="BN12" s="842">
        <f>BU12+CB12</f>
        <v>5</v>
      </c>
      <c r="BO12" s="843">
        <f t="shared" si="0"/>
        <v>0</v>
      </c>
      <c r="BP12" s="843">
        <f t="shared" si="0"/>
        <v>10</v>
      </c>
      <c r="BQ12" s="843">
        <f t="shared" si="0"/>
        <v>0</v>
      </c>
      <c r="BR12" s="844">
        <f t="shared" si="0"/>
        <v>0</v>
      </c>
      <c r="BT12" s="67" t="s">
        <v>630</v>
      </c>
      <c r="BU12" s="747">
        <f>集計･資料!CG8</f>
        <v>5</v>
      </c>
      <c r="BV12" s="753">
        <f>集計･資料!CH8</f>
        <v>0</v>
      </c>
      <c r="BW12" s="754">
        <f>集計･資料!CI8</f>
        <v>10</v>
      </c>
      <c r="BX12" s="753">
        <f>集計･資料!CJ8+集計･資料!CK8</f>
        <v>0</v>
      </c>
      <c r="BY12" s="755">
        <f>+集計･資料!CK8</f>
        <v>0</v>
      </c>
      <c r="BZ12" s="776">
        <f t="shared" ref="BZ12:BZ24" si="1">SUM(BU12:BY12)</f>
        <v>15</v>
      </c>
      <c r="CA12" s="67" t="s">
        <v>630</v>
      </c>
      <c r="CB12" s="747">
        <f>集計･資料!CN8</f>
        <v>0</v>
      </c>
      <c r="CC12" s="753">
        <f>集計･資料!CO8</f>
        <v>0</v>
      </c>
      <c r="CD12" s="754">
        <f>集計･資料!CP8</f>
        <v>0</v>
      </c>
      <c r="CE12" s="753">
        <f>集計･資料!CQ8+集計･資料!CR8</f>
        <v>0</v>
      </c>
      <c r="CF12" s="755">
        <f>+集計･資料!CR8</f>
        <v>0</v>
      </c>
      <c r="CG12" s="776">
        <f t="shared" ref="CG12:CG24" si="2">SUM(CB12:CF12)</f>
        <v>0</v>
      </c>
    </row>
    <row r="13" spans="1:85" ht="12.75" customHeight="1">
      <c r="B13" s="1300"/>
      <c r="C13" s="1300"/>
      <c r="D13" s="1300"/>
      <c r="E13" s="1300"/>
      <c r="F13" s="1300"/>
      <c r="G13" s="1300"/>
      <c r="H13" s="1300"/>
      <c r="I13" s="1300"/>
      <c r="J13" s="708"/>
      <c r="K13" s="708"/>
      <c r="L13" s="708"/>
      <c r="M13" s="708"/>
      <c r="O13" s="481"/>
      <c r="P13" s="481"/>
      <c r="Q13" s="481"/>
      <c r="R13" s="481"/>
      <c r="S13" s="481"/>
      <c r="T13" s="481"/>
      <c r="U13" s="481"/>
      <c r="V13" s="481"/>
      <c r="W13" s="481"/>
      <c r="X13" s="481"/>
      <c r="Y13" s="481"/>
      <c r="Z13" s="481"/>
      <c r="AA13" s="481"/>
      <c r="AC13" s="1002" t="s">
        <v>623</v>
      </c>
      <c r="AD13" s="857">
        <f>BN21</f>
        <v>0</v>
      </c>
      <c r="AE13" s="857">
        <f>BO21</f>
        <v>0</v>
      </c>
      <c r="AF13" s="857">
        <f>BP21</f>
        <v>0</v>
      </c>
      <c r="AG13" s="857">
        <f>BQ21</f>
        <v>0</v>
      </c>
      <c r="AH13" s="857">
        <f>BR21</f>
        <v>0</v>
      </c>
      <c r="AJ13" s="237"/>
      <c r="AK13" s="1232"/>
      <c r="AL13" s="1232"/>
      <c r="AM13" s="1232"/>
      <c r="AN13" s="1232"/>
      <c r="AO13" s="1232"/>
      <c r="AP13" s="1232"/>
      <c r="AQ13" s="1232"/>
      <c r="AR13" s="1232"/>
      <c r="AS13" s="1232"/>
      <c r="AT13" s="1232"/>
      <c r="AU13" s="1232"/>
      <c r="AV13" s="1232"/>
      <c r="AX13" s="784" t="s">
        <v>623</v>
      </c>
      <c r="AY13" s="856">
        <f>BU21</f>
        <v>0</v>
      </c>
      <c r="AZ13" s="856">
        <f>BV21</f>
        <v>0</v>
      </c>
      <c r="BA13" s="856">
        <f>BW21</f>
        <v>0</v>
      </c>
      <c r="BB13" s="856">
        <f>BX21</f>
        <v>0</v>
      </c>
      <c r="BC13" s="856">
        <f>BY21</f>
        <v>0</v>
      </c>
      <c r="BD13" s="877"/>
      <c r="BE13" s="833"/>
      <c r="BF13" s="784" t="s">
        <v>623</v>
      </c>
      <c r="BG13" s="856">
        <f>CB21</f>
        <v>0</v>
      </c>
      <c r="BH13" s="856">
        <f>CC21</f>
        <v>0</v>
      </c>
      <c r="BI13" s="856">
        <f>CD21</f>
        <v>0</v>
      </c>
      <c r="BJ13" s="856">
        <f>CE21</f>
        <v>0</v>
      </c>
      <c r="BK13" s="856">
        <f>CF21</f>
        <v>0</v>
      </c>
      <c r="BL13" s="741"/>
      <c r="BM13" s="67" t="s">
        <v>631</v>
      </c>
      <c r="BN13" s="842">
        <f t="shared" ref="BN13:BN24" si="3">BU13+CB13</f>
        <v>7</v>
      </c>
      <c r="BO13" s="843">
        <f t="shared" si="0"/>
        <v>13</v>
      </c>
      <c r="BP13" s="843">
        <f t="shared" si="0"/>
        <v>0</v>
      </c>
      <c r="BQ13" s="843">
        <f t="shared" si="0"/>
        <v>0</v>
      </c>
      <c r="BR13" s="844">
        <f t="shared" si="0"/>
        <v>0</v>
      </c>
      <c r="BT13" s="67" t="s">
        <v>631</v>
      </c>
      <c r="BU13" s="747">
        <f>集計･資料!CG10</f>
        <v>7</v>
      </c>
      <c r="BV13" s="753">
        <f>集計･資料!CH10</f>
        <v>13</v>
      </c>
      <c r="BW13" s="754">
        <f>集計･資料!CI10</f>
        <v>0</v>
      </c>
      <c r="BX13" s="753">
        <f>集計･資料!CJ10</f>
        <v>0</v>
      </c>
      <c r="BY13" s="755">
        <f>+集計･資料!CK10</f>
        <v>0</v>
      </c>
      <c r="BZ13" s="776">
        <f t="shared" si="1"/>
        <v>20</v>
      </c>
      <c r="CA13" s="67" t="s">
        <v>631</v>
      </c>
      <c r="CB13" s="747">
        <f>集計･資料!CN10</f>
        <v>0</v>
      </c>
      <c r="CC13" s="753">
        <f>集計･資料!CO10</f>
        <v>0</v>
      </c>
      <c r="CD13" s="754">
        <f>集計･資料!CP10</f>
        <v>0</v>
      </c>
      <c r="CE13" s="753">
        <f>集計･資料!CQ10</f>
        <v>0</v>
      </c>
      <c r="CF13" s="755">
        <f>+集計･資料!CR10</f>
        <v>0</v>
      </c>
      <c r="CG13" s="776">
        <f t="shared" si="2"/>
        <v>0</v>
      </c>
    </row>
    <row r="14" spans="1:85" ht="12.75" customHeight="1">
      <c r="B14" s="1300"/>
      <c r="C14" s="1300"/>
      <c r="D14" s="1300"/>
      <c r="E14" s="1300"/>
      <c r="F14" s="1300"/>
      <c r="G14" s="1300"/>
      <c r="H14" s="1300"/>
      <c r="I14" s="1300"/>
      <c r="J14" s="708"/>
      <c r="K14" s="708"/>
      <c r="L14" s="708"/>
      <c r="M14" s="708"/>
      <c r="O14" s="481"/>
      <c r="P14" s="481"/>
      <c r="Q14" s="481"/>
      <c r="R14" s="481"/>
      <c r="S14" s="481"/>
      <c r="T14" s="481"/>
      <c r="U14" s="481"/>
      <c r="V14" s="481"/>
      <c r="W14" s="481"/>
      <c r="X14" s="481"/>
      <c r="Y14" s="481"/>
      <c r="Z14" s="481"/>
      <c r="AA14" s="481"/>
      <c r="AC14" s="1002" t="s">
        <v>624</v>
      </c>
      <c r="AD14" s="857">
        <f>BN20</f>
        <v>0</v>
      </c>
      <c r="AE14" s="857">
        <f>BO20</f>
        <v>0</v>
      </c>
      <c r="AF14" s="857">
        <f>BP20</f>
        <v>0</v>
      </c>
      <c r="AG14" s="857">
        <f>BQ20</f>
        <v>0</v>
      </c>
      <c r="AH14" s="857">
        <f>BR20</f>
        <v>0</v>
      </c>
      <c r="AJ14" s="237"/>
      <c r="AK14" s="1232"/>
      <c r="AL14" s="1232"/>
      <c r="AM14" s="1232"/>
      <c r="AN14" s="1232"/>
      <c r="AO14" s="1232"/>
      <c r="AP14" s="1232"/>
      <c r="AQ14" s="1232"/>
      <c r="AR14" s="1232"/>
      <c r="AS14" s="1232"/>
      <c r="AT14" s="1232"/>
      <c r="AU14" s="1232"/>
      <c r="AV14" s="1232"/>
      <c r="AX14" s="784" t="s">
        <v>624</v>
      </c>
      <c r="AY14" s="856">
        <f>BU20</f>
        <v>0</v>
      </c>
      <c r="AZ14" s="856">
        <f>BV20</f>
        <v>0</v>
      </c>
      <c r="BA14" s="856">
        <f>BW20</f>
        <v>0</v>
      </c>
      <c r="BB14" s="856">
        <f>BX20</f>
        <v>0</v>
      </c>
      <c r="BC14" s="856">
        <f>BY20</f>
        <v>0</v>
      </c>
      <c r="BD14" s="877"/>
      <c r="BE14" s="833"/>
      <c r="BF14" s="784" t="s">
        <v>624</v>
      </c>
      <c r="BG14" s="856">
        <f>CB20</f>
        <v>0</v>
      </c>
      <c r="BH14" s="856">
        <f>CC20</f>
        <v>0</v>
      </c>
      <c r="BI14" s="856">
        <f>CD20</f>
        <v>0</v>
      </c>
      <c r="BJ14" s="856">
        <f>CE20</f>
        <v>0</v>
      </c>
      <c r="BK14" s="856">
        <f>CF20</f>
        <v>0</v>
      </c>
      <c r="BL14" s="741"/>
      <c r="BM14" s="67" t="s">
        <v>629</v>
      </c>
      <c r="BN14" s="842">
        <f t="shared" si="3"/>
        <v>4</v>
      </c>
      <c r="BO14" s="843">
        <f t="shared" si="0"/>
        <v>3</v>
      </c>
      <c r="BP14" s="843">
        <f t="shared" si="0"/>
        <v>1</v>
      </c>
      <c r="BQ14" s="843">
        <f t="shared" si="0"/>
        <v>0</v>
      </c>
      <c r="BR14" s="844">
        <f t="shared" si="0"/>
        <v>0</v>
      </c>
      <c r="BT14" s="67" t="s">
        <v>629</v>
      </c>
      <c r="BU14" s="747">
        <f>集計･資料!CG12</f>
        <v>4</v>
      </c>
      <c r="BV14" s="753">
        <f>集計･資料!CH12</f>
        <v>3</v>
      </c>
      <c r="BW14" s="754">
        <f>集計･資料!CI12</f>
        <v>1</v>
      </c>
      <c r="BX14" s="753">
        <f>集計･資料!CJ12</f>
        <v>0</v>
      </c>
      <c r="BY14" s="755">
        <f>+集計･資料!CK12</f>
        <v>0</v>
      </c>
      <c r="BZ14" s="776">
        <f t="shared" si="1"/>
        <v>8</v>
      </c>
      <c r="CA14" s="67" t="s">
        <v>629</v>
      </c>
      <c r="CB14" s="747">
        <f>集計･資料!CN12</f>
        <v>0</v>
      </c>
      <c r="CC14" s="753">
        <f>集計･資料!CO12</f>
        <v>0</v>
      </c>
      <c r="CD14" s="754">
        <f>集計･資料!CP12</f>
        <v>0</v>
      </c>
      <c r="CE14" s="753">
        <f>集計･資料!CQ12</f>
        <v>0</v>
      </c>
      <c r="CF14" s="755">
        <f>+集計･資料!CR12</f>
        <v>0</v>
      </c>
      <c r="CG14" s="776">
        <f t="shared" si="2"/>
        <v>0</v>
      </c>
    </row>
    <row r="15" spans="1:85" ht="12.75" customHeight="1">
      <c r="B15" s="1300"/>
      <c r="C15" s="1300"/>
      <c r="D15" s="1300"/>
      <c r="E15" s="1300"/>
      <c r="F15" s="1300"/>
      <c r="G15" s="1300"/>
      <c r="H15" s="1300"/>
      <c r="I15" s="1300"/>
      <c r="J15" s="708"/>
      <c r="K15" s="708"/>
      <c r="L15" s="708"/>
      <c r="M15" s="708"/>
      <c r="O15" s="481"/>
      <c r="P15" s="481"/>
      <c r="Q15" s="481"/>
      <c r="R15" s="481"/>
      <c r="S15" s="481"/>
      <c r="T15" s="481"/>
      <c r="U15" s="481"/>
      <c r="V15" s="481"/>
      <c r="W15" s="481"/>
      <c r="X15" s="481"/>
      <c r="Y15" s="481"/>
      <c r="Z15" s="481"/>
      <c r="AA15" s="481"/>
      <c r="AC15" s="1002" t="s">
        <v>625</v>
      </c>
      <c r="AD15" s="857">
        <f>BN19</f>
        <v>22</v>
      </c>
      <c r="AE15" s="857">
        <f>BO19</f>
        <v>27</v>
      </c>
      <c r="AF15" s="857">
        <f>BP19</f>
        <v>0</v>
      </c>
      <c r="AG15" s="857">
        <f>BQ19</f>
        <v>1</v>
      </c>
      <c r="AH15" s="857">
        <f>BR19</f>
        <v>0</v>
      </c>
      <c r="AJ15" s="237"/>
      <c r="AK15" s="1232"/>
      <c r="AL15" s="1232"/>
      <c r="AM15" s="1232"/>
      <c r="AN15" s="1232"/>
      <c r="AO15" s="1232"/>
      <c r="AP15" s="1232"/>
      <c r="AQ15" s="1232"/>
      <c r="AR15" s="1232"/>
      <c r="AS15" s="1232"/>
      <c r="AT15" s="1232"/>
      <c r="AU15" s="1232"/>
      <c r="AV15" s="1232"/>
      <c r="AX15" s="784" t="s">
        <v>625</v>
      </c>
      <c r="AY15" s="856">
        <f>BU19</f>
        <v>19</v>
      </c>
      <c r="AZ15" s="856">
        <f>BV19</f>
        <v>23</v>
      </c>
      <c r="BA15" s="856">
        <f>BW19</f>
        <v>0</v>
      </c>
      <c r="BB15" s="856">
        <f>BX19</f>
        <v>1</v>
      </c>
      <c r="BC15" s="856">
        <f>BY19</f>
        <v>0</v>
      </c>
      <c r="BD15" s="877"/>
      <c r="BE15" s="833"/>
      <c r="BF15" s="784" t="s">
        <v>625</v>
      </c>
      <c r="BG15" s="856">
        <f>CB19</f>
        <v>3</v>
      </c>
      <c r="BH15" s="856">
        <f>CC19</f>
        <v>4</v>
      </c>
      <c r="BI15" s="856">
        <f>CD19</f>
        <v>0</v>
      </c>
      <c r="BJ15" s="856">
        <f>CE19</f>
        <v>0</v>
      </c>
      <c r="BK15" s="856">
        <f>CF19</f>
        <v>0</v>
      </c>
      <c r="BL15" s="741"/>
      <c r="BM15" s="67" t="s">
        <v>628</v>
      </c>
      <c r="BN15" s="842">
        <f t="shared" si="3"/>
        <v>7</v>
      </c>
      <c r="BO15" s="843">
        <f t="shared" si="0"/>
        <v>8</v>
      </c>
      <c r="BP15" s="843">
        <f t="shared" si="0"/>
        <v>0</v>
      </c>
      <c r="BQ15" s="843">
        <f t="shared" si="0"/>
        <v>0</v>
      </c>
      <c r="BR15" s="844">
        <f t="shared" si="0"/>
        <v>0</v>
      </c>
      <c r="BT15" s="67" t="s">
        <v>628</v>
      </c>
      <c r="BU15" s="747">
        <f>集計･資料!CG14</f>
        <v>7</v>
      </c>
      <c r="BV15" s="753">
        <f>集計･資料!CH14</f>
        <v>8</v>
      </c>
      <c r="BW15" s="754">
        <f>集計･資料!CI14</f>
        <v>0</v>
      </c>
      <c r="BX15" s="753">
        <f>集計･資料!CJ14</f>
        <v>0</v>
      </c>
      <c r="BY15" s="755">
        <f>+集計･資料!CK14</f>
        <v>0</v>
      </c>
      <c r="BZ15" s="776">
        <f t="shared" si="1"/>
        <v>15</v>
      </c>
      <c r="CA15" s="67" t="s">
        <v>628</v>
      </c>
      <c r="CB15" s="747">
        <f>集計･資料!CN14</f>
        <v>0</v>
      </c>
      <c r="CC15" s="753">
        <f>集計･資料!CO14</f>
        <v>0</v>
      </c>
      <c r="CD15" s="754">
        <f>集計･資料!CP14</f>
        <v>0</v>
      </c>
      <c r="CE15" s="753">
        <f>集計･資料!CQ14</f>
        <v>0</v>
      </c>
      <c r="CF15" s="755">
        <f>+集計･資料!CR14</f>
        <v>0</v>
      </c>
      <c r="CG15" s="776">
        <f t="shared" si="2"/>
        <v>0</v>
      </c>
    </row>
    <row r="16" spans="1:85" ht="12.75" customHeight="1">
      <c r="A16" s="481"/>
      <c r="B16" s="1300"/>
      <c r="C16" s="1300"/>
      <c r="D16" s="1300"/>
      <c r="E16" s="1300"/>
      <c r="F16" s="1300"/>
      <c r="G16" s="1300"/>
      <c r="H16" s="1300"/>
      <c r="I16" s="1300"/>
      <c r="J16" s="708"/>
      <c r="K16" s="708"/>
      <c r="L16" s="708"/>
      <c r="M16" s="708"/>
      <c r="N16" s="481"/>
      <c r="O16" s="481"/>
      <c r="P16" s="481"/>
      <c r="Q16" s="481"/>
      <c r="R16" s="481"/>
      <c r="S16" s="481"/>
      <c r="T16" s="481"/>
      <c r="U16" s="481"/>
      <c r="V16" s="481"/>
      <c r="W16" s="481"/>
      <c r="X16" s="481"/>
      <c r="Y16" s="481"/>
      <c r="Z16" s="481"/>
      <c r="AA16" s="481"/>
      <c r="AC16" s="1002" t="s">
        <v>626</v>
      </c>
      <c r="AD16" s="857">
        <f>BN18</f>
        <v>0</v>
      </c>
      <c r="AE16" s="857">
        <f>BO18</f>
        <v>0</v>
      </c>
      <c r="AF16" s="857">
        <f>BP18</f>
        <v>0</v>
      </c>
      <c r="AG16" s="857">
        <f>BQ18</f>
        <v>0</v>
      </c>
      <c r="AH16" s="857">
        <f>BR18</f>
        <v>0</v>
      </c>
      <c r="AJ16" s="237"/>
      <c r="AK16" s="1232"/>
      <c r="AL16" s="1232"/>
      <c r="AM16" s="1232"/>
      <c r="AN16" s="1232"/>
      <c r="AO16" s="1232"/>
      <c r="AP16" s="1232"/>
      <c r="AQ16" s="1232"/>
      <c r="AR16" s="1232"/>
      <c r="AS16" s="1232"/>
      <c r="AT16" s="1232"/>
      <c r="AU16" s="1232"/>
      <c r="AV16" s="1232"/>
      <c r="AX16" s="784" t="s">
        <v>626</v>
      </c>
      <c r="AY16" s="856">
        <f>BU18</f>
        <v>0</v>
      </c>
      <c r="AZ16" s="856">
        <f>BV18</f>
        <v>0</v>
      </c>
      <c r="BA16" s="856">
        <f>BW18</f>
        <v>0</v>
      </c>
      <c r="BB16" s="856">
        <f>BX18</f>
        <v>0</v>
      </c>
      <c r="BC16" s="856">
        <f>BY18</f>
        <v>0</v>
      </c>
      <c r="BD16" s="877"/>
      <c r="BE16" s="833"/>
      <c r="BF16" s="784" t="s">
        <v>626</v>
      </c>
      <c r="BG16" s="856">
        <f>CB18</f>
        <v>0</v>
      </c>
      <c r="BH16" s="856">
        <f>CC18</f>
        <v>0</v>
      </c>
      <c r="BI16" s="856">
        <f>CD18</f>
        <v>0</v>
      </c>
      <c r="BJ16" s="856">
        <f>CE18</f>
        <v>0</v>
      </c>
      <c r="BK16" s="856">
        <f>CF18</f>
        <v>0</v>
      </c>
      <c r="BL16" s="741"/>
      <c r="BM16" s="67" t="s">
        <v>627</v>
      </c>
      <c r="BN16" s="842">
        <f t="shared" si="3"/>
        <v>0</v>
      </c>
      <c r="BO16" s="843">
        <f t="shared" si="0"/>
        <v>0</v>
      </c>
      <c r="BP16" s="843">
        <f t="shared" si="0"/>
        <v>0</v>
      </c>
      <c r="BQ16" s="843">
        <f t="shared" si="0"/>
        <v>0</v>
      </c>
      <c r="BR16" s="844">
        <f t="shared" si="0"/>
        <v>0</v>
      </c>
      <c r="BT16" s="67" t="s">
        <v>627</v>
      </c>
      <c r="BU16" s="747">
        <f>集計･資料!CG16</f>
        <v>0</v>
      </c>
      <c r="BV16" s="753">
        <f>集計･資料!CH16</f>
        <v>0</v>
      </c>
      <c r="BW16" s="754">
        <f>集計･資料!CI16</f>
        <v>0</v>
      </c>
      <c r="BX16" s="753">
        <f>集計･資料!CJ16</f>
        <v>0</v>
      </c>
      <c r="BY16" s="755">
        <f>+集計･資料!CK16</f>
        <v>0</v>
      </c>
      <c r="BZ16" s="776">
        <f t="shared" si="1"/>
        <v>0</v>
      </c>
      <c r="CA16" s="67" t="s">
        <v>627</v>
      </c>
      <c r="CB16" s="747">
        <f>集計･資料!CN16</f>
        <v>0</v>
      </c>
      <c r="CC16" s="753">
        <f>集計･資料!CO16</f>
        <v>0</v>
      </c>
      <c r="CD16" s="754">
        <f>集計･資料!CP16</f>
        <v>0</v>
      </c>
      <c r="CE16" s="753">
        <f>集計･資料!CQ16</f>
        <v>0</v>
      </c>
      <c r="CF16" s="755">
        <f>+集計･資料!CR16</f>
        <v>0</v>
      </c>
      <c r="CG16" s="776">
        <f t="shared" si="2"/>
        <v>0</v>
      </c>
    </row>
    <row r="17" spans="1:85" ht="12.75" customHeight="1">
      <c r="A17" s="481"/>
      <c r="B17" s="1300"/>
      <c r="C17" s="1300"/>
      <c r="D17" s="1300"/>
      <c r="E17" s="1300"/>
      <c r="F17" s="1300"/>
      <c r="G17" s="1300"/>
      <c r="H17" s="1300"/>
      <c r="I17" s="1300"/>
      <c r="J17" s="645"/>
      <c r="K17" s="645"/>
      <c r="L17" s="645"/>
      <c r="M17" s="645"/>
      <c r="N17" s="481"/>
      <c r="O17" s="481"/>
      <c r="P17" s="481"/>
      <c r="Q17" s="481"/>
      <c r="R17" s="481"/>
      <c r="S17" s="481"/>
      <c r="T17" s="481"/>
      <c r="U17" s="481"/>
      <c r="V17" s="481"/>
      <c r="W17" s="481"/>
      <c r="X17" s="481"/>
      <c r="Y17" s="481"/>
      <c r="Z17" s="481"/>
      <c r="AA17" s="481"/>
      <c r="AC17" s="1002" t="s">
        <v>632</v>
      </c>
      <c r="AD17" s="857">
        <f>BN17</f>
        <v>2</v>
      </c>
      <c r="AE17" s="857">
        <f>BO17</f>
        <v>1</v>
      </c>
      <c r="AF17" s="857">
        <f>BP17</f>
        <v>0</v>
      </c>
      <c r="AG17" s="857">
        <f>BQ17</f>
        <v>0</v>
      </c>
      <c r="AH17" s="857">
        <f>BR17</f>
        <v>0</v>
      </c>
      <c r="AJ17" s="237"/>
      <c r="AK17" s="1232"/>
      <c r="AL17" s="1232"/>
      <c r="AM17" s="1232"/>
      <c r="AN17" s="1232"/>
      <c r="AO17" s="1232"/>
      <c r="AP17" s="1232"/>
      <c r="AQ17" s="1232"/>
      <c r="AR17" s="1232"/>
      <c r="AS17" s="1232"/>
      <c r="AT17" s="1232"/>
      <c r="AU17" s="1232"/>
      <c r="AV17" s="1232"/>
      <c r="AX17" s="784" t="s">
        <v>632</v>
      </c>
      <c r="AY17" s="856">
        <f>BU17</f>
        <v>2</v>
      </c>
      <c r="AZ17" s="856">
        <f>BV17</f>
        <v>1</v>
      </c>
      <c r="BA17" s="856">
        <f>BW17</f>
        <v>0</v>
      </c>
      <c r="BB17" s="856">
        <f>BX17</f>
        <v>0</v>
      </c>
      <c r="BC17" s="856">
        <f>BY17</f>
        <v>0</v>
      </c>
      <c r="BD17" s="877"/>
      <c r="BE17" s="833"/>
      <c r="BF17" s="784" t="s">
        <v>632</v>
      </c>
      <c r="BG17" s="856">
        <f>CB17</f>
        <v>0</v>
      </c>
      <c r="BH17" s="856">
        <f>CC17</f>
        <v>0</v>
      </c>
      <c r="BI17" s="856">
        <f>CD17</f>
        <v>0</v>
      </c>
      <c r="BJ17" s="856">
        <f>CE17</f>
        <v>0</v>
      </c>
      <c r="BK17" s="856">
        <f>CF17</f>
        <v>0</v>
      </c>
      <c r="BL17" s="741"/>
      <c r="BM17" s="67" t="s">
        <v>632</v>
      </c>
      <c r="BN17" s="842">
        <f t="shared" si="3"/>
        <v>2</v>
      </c>
      <c r="BO17" s="843">
        <f t="shared" si="0"/>
        <v>1</v>
      </c>
      <c r="BP17" s="843">
        <f t="shared" si="0"/>
        <v>0</v>
      </c>
      <c r="BQ17" s="843">
        <f t="shared" si="0"/>
        <v>0</v>
      </c>
      <c r="BR17" s="844">
        <f t="shared" si="0"/>
        <v>0</v>
      </c>
      <c r="BT17" s="67" t="s">
        <v>632</v>
      </c>
      <c r="BU17" s="747">
        <f>集計･資料!CG18</f>
        <v>2</v>
      </c>
      <c r="BV17" s="753">
        <f>集計･資料!CH18</f>
        <v>1</v>
      </c>
      <c r="BW17" s="754">
        <f>集計･資料!CI18</f>
        <v>0</v>
      </c>
      <c r="BX17" s="753">
        <f>集計･資料!CJ18</f>
        <v>0</v>
      </c>
      <c r="BY17" s="755">
        <f>+集計･資料!CK18</f>
        <v>0</v>
      </c>
      <c r="BZ17" s="776">
        <f t="shared" si="1"/>
        <v>3</v>
      </c>
      <c r="CA17" s="67" t="s">
        <v>632</v>
      </c>
      <c r="CB17" s="747">
        <f>集計･資料!CN18</f>
        <v>0</v>
      </c>
      <c r="CC17" s="753">
        <f>集計･資料!CO18</f>
        <v>0</v>
      </c>
      <c r="CD17" s="754">
        <f>集計･資料!CP18</f>
        <v>0</v>
      </c>
      <c r="CE17" s="753">
        <f>集計･資料!CQ18</f>
        <v>0</v>
      </c>
      <c r="CF17" s="755">
        <f>+集計･資料!CR18</f>
        <v>0</v>
      </c>
      <c r="CG17" s="776">
        <f t="shared" si="2"/>
        <v>0</v>
      </c>
    </row>
    <row r="18" spans="1:85" ht="12.75" customHeight="1">
      <c r="A18" s="481"/>
      <c r="B18" s="1300"/>
      <c r="C18" s="1300"/>
      <c r="D18" s="1300"/>
      <c r="E18" s="1300"/>
      <c r="F18" s="1300"/>
      <c r="G18" s="1300"/>
      <c r="H18" s="1300"/>
      <c r="I18" s="1300"/>
      <c r="J18" s="481"/>
      <c r="K18" s="481"/>
      <c r="L18" s="481"/>
      <c r="M18" s="481"/>
      <c r="N18" s="481"/>
      <c r="O18" s="481"/>
      <c r="P18" s="481"/>
      <c r="Q18" s="481"/>
      <c r="R18" s="481"/>
      <c r="S18" s="481"/>
      <c r="T18" s="481"/>
      <c r="U18" s="481"/>
      <c r="V18" s="481"/>
      <c r="W18" s="481"/>
      <c r="X18" s="481"/>
      <c r="Y18" s="481"/>
      <c r="Z18" s="481"/>
      <c r="AA18" s="481"/>
      <c r="AC18" s="1002" t="s">
        <v>627</v>
      </c>
      <c r="AD18" s="857">
        <f>BN16</f>
        <v>0</v>
      </c>
      <c r="AE18" s="857">
        <f>BO16</f>
        <v>0</v>
      </c>
      <c r="AF18" s="857">
        <f>BP16</f>
        <v>0</v>
      </c>
      <c r="AG18" s="857">
        <f>BQ16</f>
        <v>0</v>
      </c>
      <c r="AH18" s="857">
        <f>BR16</f>
        <v>0</v>
      </c>
      <c r="AJ18" s="237"/>
      <c r="AK18" s="1232"/>
      <c r="AL18" s="1232"/>
      <c r="AM18" s="1232"/>
      <c r="AN18" s="1232"/>
      <c r="AO18" s="1232"/>
      <c r="AP18" s="1232"/>
      <c r="AQ18" s="1232"/>
      <c r="AR18" s="1232"/>
      <c r="AS18" s="1232"/>
      <c r="AT18" s="1232"/>
      <c r="AU18" s="1232"/>
      <c r="AV18" s="1232"/>
      <c r="AX18" s="784" t="s">
        <v>627</v>
      </c>
      <c r="AY18" s="856">
        <f>BU16</f>
        <v>0</v>
      </c>
      <c r="AZ18" s="856">
        <f>BV16</f>
        <v>0</v>
      </c>
      <c r="BA18" s="856">
        <f>BW16</f>
        <v>0</v>
      </c>
      <c r="BB18" s="856">
        <f>BX16</f>
        <v>0</v>
      </c>
      <c r="BC18" s="856">
        <f>BY16</f>
        <v>0</v>
      </c>
      <c r="BD18" s="877"/>
      <c r="BE18" s="833"/>
      <c r="BF18" s="784" t="s">
        <v>627</v>
      </c>
      <c r="BG18" s="856">
        <f>CB16</f>
        <v>0</v>
      </c>
      <c r="BH18" s="856">
        <f>CC16</f>
        <v>0</v>
      </c>
      <c r="BI18" s="856">
        <f>CD16</f>
        <v>0</v>
      </c>
      <c r="BJ18" s="856">
        <f>CE16</f>
        <v>0</v>
      </c>
      <c r="BK18" s="856">
        <f>CF16</f>
        <v>0</v>
      </c>
      <c r="BL18" s="741"/>
      <c r="BM18" s="67" t="s">
        <v>626</v>
      </c>
      <c r="BN18" s="842">
        <f t="shared" si="3"/>
        <v>0</v>
      </c>
      <c r="BO18" s="843">
        <f t="shared" si="0"/>
        <v>0</v>
      </c>
      <c r="BP18" s="843">
        <f t="shared" si="0"/>
        <v>0</v>
      </c>
      <c r="BQ18" s="843">
        <f t="shared" si="0"/>
        <v>0</v>
      </c>
      <c r="BR18" s="844">
        <f t="shared" si="0"/>
        <v>0</v>
      </c>
      <c r="BT18" s="67" t="s">
        <v>626</v>
      </c>
      <c r="BU18" s="747">
        <f>集計･資料!CG20</f>
        <v>0</v>
      </c>
      <c r="BV18" s="753">
        <f>集計･資料!CH20</f>
        <v>0</v>
      </c>
      <c r="BW18" s="754">
        <f>集計･資料!CI20</f>
        <v>0</v>
      </c>
      <c r="BX18" s="753">
        <f>集計･資料!CJ20</f>
        <v>0</v>
      </c>
      <c r="BY18" s="755">
        <f>+集計･資料!CK20</f>
        <v>0</v>
      </c>
      <c r="BZ18" s="776">
        <f t="shared" si="1"/>
        <v>0</v>
      </c>
      <c r="CA18" s="67" t="s">
        <v>626</v>
      </c>
      <c r="CB18" s="747">
        <f>集計･資料!CN20</f>
        <v>0</v>
      </c>
      <c r="CC18" s="753">
        <f>集計･資料!CO20</f>
        <v>0</v>
      </c>
      <c r="CD18" s="754">
        <f>集計･資料!CP20</f>
        <v>0</v>
      </c>
      <c r="CE18" s="753">
        <f>集計･資料!CQ20</f>
        <v>0</v>
      </c>
      <c r="CF18" s="755">
        <f>+集計･資料!CR20</f>
        <v>0</v>
      </c>
      <c r="CG18" s="776">
        <f t="shared" si="2"/>
        <v>0</v>
      </c>
    </row>
    <row r="19" spans="1:85" ht="12.75" customHeight="1">
      <c r="A19" s="481"/>
      <c r="B19" s="774"/>
      <c r="C19" s="774"/>
      <c r="D19" s="774"/>
      <c r="E19" s="774"/>
      <c r="F19" s="774"/>
      <c r="G19" s="774"/>
      <c r="H19" s="774"/>
      <c r="I19" s="481"/>
      <c r="J19" s="481"/>
      <c r="K19" s="481"/>
      <c r="L19" s="481"/>
      <c r="M19" s="481"/>
      <c r="N19" s="481"/>
      <c r="O19" s="481"/>
      <c r="P19" s="481"/>
      <c r="Q19" s="481"/>
      <c r="R19" s="481"/>
      <c r="S19" s="481"/>
      <c r="T19" s="481"/>
      <c r="U19" s="481"/>
      <c r="V19" s="481"/>
      <c r="W19" s="481"/>
      <c r="X19" s="481"/>
      <c r="Y19" s="481"/>
      <c r="Z19" s="481"/>
      <c r="AA19" s="481"/>
      <c r="AC19" s="1002" t="s">
        <v>628</v>
      </c>
      <c r="AD19" s="857">
        <f>BN15</f>
        <v>7</v>
      </c>
      <c r="AE19" s="857">
        <f>BO15</f>
        <v>8</v>
      </c>
      <c r="AF19" s="857">
        <f>BP15</f>
        <v>0</v>
      </c>
      <c r="AG19" s="857">
        <f>BQ15</f>
        <v>0</v>
      </c>
      <c r="AH19" s="857">
        <f>BR15</f>
        <v>0</v>
      </c>
      <c r="AJ19" s="237"/>
      <c r="AK19" s="1232"/>
      <c r="AL19" s="1232"/>
      <c r="AM19" s="1232"/>
      <c r="AN19" s="1232"/>
      <c r="AO19" s="1232"/>
      <c r="AP19" s="1232"/>
      <c r="AQ19" s="1232"/>
      <c r="AR19" s="1232"/>
      <c r="AS19" s="1232"/>
      <c r="AT19" s="1232"/>
      <c r="AU19" s="1232"/>
      <c r="AV19" s="1232"/>
      <c r="AX19" s="784" t="s">
        <v>628</v>
      </c>
      <c r="AY19" s="856">
        <f>BU15</f>
        <v>7</v>
      </c>
      <c r="AZ19" s="856">
        <f>BV15</f>
        <v>8</v>
      </c>
      <c r="BA19" s="856">
        <f>BW15</f>
        <v>0</v>
      </c>
      <c r="BB19" s="856">
        <f>BX15</f>
        <v>0</v>
      </c>
      <c r="BC19" s="856">
        <f>BY15</f>
        <v>0</v>
      </c>
      <c r="BD19" s="877"/>
      <c r="BE19" s="833"/>
      <c r="BF19" s="784" t="s">
        <v>628</v>
      </c>
      <c r="BG19" s="856">
        <f>CB15</f>
        <v>0</v>
      </c>
      <c r="BH19" s="856">
        <f>CC15</f>
        <v>0</v>
      </c>
      <c r="BI19" s="856">
        <f>CD15</f>
        <v>0</v>
      </c>
      <c r="BJ19" s="856">
        <f>CE15</f>
        <v>0</v>
      </c>
      <c r="BK19" s="856">
        <f>CF15</f>
        <v>0</v>
      </c>
      <c r="BL19" s="741"/>
      <c r="BM19" s="67" t="s">
        <v>625</v>
      </c>
      <c r="BN19" s="842">
        <f t="shared" si="3"/>
        <v>22</v>
      </c>
      <c r="BO19" s="843">
        <f t="shared" si="0"/>
        <v>27</v>
      </c>
      <c r="BP19" s="843">
        <f t="shared" si="0"/>
        <v>0</v>
      </c>
      <c r="BQ19" s="843">
        <f t="shared" si="0"/>
        <v>1</v>
      </c>
      <c r="BR19" s="844">
        <f t="shared" si="0"/>
        <v>0</v>
      </c>
      <c r="BT19" s="67" t="s">
        <v>625</v>
      </c>
      <c r="BU19" s="747">
        <f>集計･資料!CG22</f>
        <v>19</v>
      </c>
      <c r="BV19" s="753">
        <f>集計･資料!CH22</f>
        <v>23</v>
      </c>
      <c r="BW19" s="754">
        <f>集計･資料!CI22</f>
        <v>0</v>
      </c>
      <c r="BX19" s="753">
        <f>集計･資料!CJ22</f>
        <v>1</v>
      </c>
      <c r="BY19" s="755">
        <f>+集計･資料!CK22</f>
        <v>0</v>
      </c>
      <c r="BZ19" s="776">
        <f t="shared" si="1"/>
        <v>43</v>
      </c>
      <c r="CA19" s="67" t="s">
        <v>625</v>
      </c>
      <c r="CB19" s="747">
        <f>集計･資料!CN22</f>
        <v>3</v>
      </c>
      <c r="CC19" s="753">
        <f>集計･資料!CO22</f>
        <v>4</v>
      </c>
      <c r="CD19" s="754">
        <f>集計･資料!CP22</f>
        <v>0</v>
      </c>
      <c r="CE19" s="753">
        <f>集計･資料!CQ22</f>
        <v>0</v>
      </c>
      <c r="CF19" s="755">
        <f>+集計･資料!CR22</f>
        <v>0</v>
      </c>
      <c r="CG19" s="776">
        <f t="shared" si="2"/>
        <v>7</v>
      </c>
    </row>
    <row r="20" spans="1:85" ht="12.75" customHeight="1">
      <c r="A20" s="481"/>
      <c r="B20" s="774"/>
      <c r="C20" s="774"/>
      <c r="D20" s="774"/>
      <c r="E20" s="774"/>
      <c r="F20" s="774"/>
      <c r="G20" s="774"/>
      <c r="H20" s="774"/>
      <c r="I20" s="481"/>
      <c r="J20" s="481"/>
      <c r="K20" s="481"/>
      <c r="L20" s="481"/>
      <c r="M20" s="481"/>
      <c r="N20" s="481"/>
      <c r="O20" s="481"/>
      <c r="P20" s="481"/>
      <c r="Q20" s="481"/>
      <c r="R20" s="481"/>
      <c r="S20" s="481"/>
      <c r="T20" s="481"/>
      <c r="U20" s="481"/>
      <c r="V20" s="481"/>
      <c r="W20" s="481"/>
      <c r="X20" s="481"/>
      <c r="Y20" s="481"/>
      <c r="Z20" s="481"/>
      <c r="AA20" s="481"/>
      <c r="AC20" s="1002" t="s">
        <v>629</v>
      </c>
      <c r="AD20" s="857">
        <f>BN14</f>
        <v>4</v>
      </c>
      <c r="AE20" s="857">
        <f>BO14</f>
        <v>3</v>
      </c>
      <c r="AF20" s="857">
        <f>BP14</f>
        <v>1</v>
      </c>
      <c r="AG20" s="857">
        <f>BQ14</f>
        <v>0</v>
      </c>
      <c r="AH20" s="857">
        <f>BR14</f>
        <v>0</v>
      </c>
      <c r="AI20" s="833"/>
      <c r="AJ20" s="237"/>
      <c r="AK20" s="1232"/>
      <c r="AL20" s="1232"/>
      <c r="AM20" s="1232"/>
      <c r="AN20" s="1232"/>
      <c r="AO20" s="1232"/>
      <c r="AP20" s="1232"/>
      <c r="AQ20" s="1232"/>
      <c r="AR20" s="1232"/>
      <c r="AS20" s="1232"/>
      <c r="AT20" s="1232"/>
      <c r="AU20" s="1232"/>
      <c r="AV20" s="1232"/>
      <c r="AX20" s="784" t="s">
        <v>629</v>
      </c>
      <c r="AY20" s="856">
        <f>BU14</f>
        <v>4</v>
      </c>
      <c r="AZ20" s="856">
        <f>BV14</f>
        <v>3</v>
      </c>
      <c r="BA20" s="856">
        <f>BW14</f>
        <v>1</v>
      </c>
      <c r="BB20" s="856">
        <f>BX14</f>
        <v>0</v>
      </c>
      <c r="BC20" s="856">
        <f>BY14</f>
        <v>0</v>
      </c>
      <c r="BD20" s="877"/>
      <c r="BE20" s="833"/>
      <c r="BF20" s="784" t="s">
        <v>629</v>
      </c>
      <c r="BG20" s="856">
        <f>CB14</f>
        <v>0</v>
      </c>
      <c r="BH20" s="856">
        <f>CC14</f>
        <v>0</v>
      </c>
      <c r="BI20" s="856">
        <f>CD14</f>
        <v>0</v>
      </c>
      <c r="BJ20" s="856">
        <f>CE14</f>
        <v>0</v>
      </c>
      <c r="BK20" s="856">
        <f>CF14</f>
        <v>0</v>
      </c>
      <c r="BL20" s="741"/>
      <c r="BM20" s="67" t="s">
        <v>624</v>
      </c>
      <c r="BN20" s="842">
        <f t="shared" si="3"/>
        <v>0</v>
      </c>
      <c r="BO20" s="843">
        <f t="shared" si="0"/>
        <v>0</v>
      </c>
      <c r="BP20" s="843">
        <f t="shared" si="0"/>
        <v>0</v>
      </c>
      <c r="BQ20" s="843">
        <f t="shared" si="0"/>
        <v>0</v>
      </c>
      <c r="BR20" s="844">
        <f t="shared" si="0"/>
        <v>0</v>
      </c>
      <c r="BS20" s="474"/>
      <c r="BT20" s="67" t="s">
        <v>624</v>
      </c>
      <c r="BU20" s="747">
        <f>集計･資料!CG24</f>
        <v>0</v>
      </c>
      <c r="BV20" s="753">
        <f>集計･資料!CH24</f>
        <v>0</v>
      </c>
      <c r="BW20" s="754">
        <f>集計･資料!CI24</f>
        <v>0</v>
      </c>
      <c r="BX20" s="753">
        <f>集計･資料!CJ24</f>
        <v>0</v>
      </c>
      <c r="BY20" s="755">
        <f>+集計･資料!CK24</f>
        <v>0</v>
      </c>
      <c r="BZ20" s="776">
        <f t="shared" si="1"/>
        <v>0</v>
      </c>
      <c r="CA20" s="67" t="s">
        <v>624</v>
      </c>
      <c r="CB20" s="747">
        <f>集計･資料!CN24</f>
        <v>0</v>
      </c>
      <c r="CC20" s="753">
        <f>集計･資料!CO24</f>
        <v>0</v>
      </c>
      <c r="CD20" s="754">
        <f>集計･資料!CP24</f>
        <v>0</v>
      </c>
      <c r="CE20" s="753">
        <f>集計･資料!CQ24</f>
        <v>0</v>
      </c>
      <c r="CF20" s="755">
        <f>+集計･資料!CR24</f>
        <v>0</v>
      </c>
      <c r="CG20" s="776">
        <f t="shared" si="2"/>
        <v>0</v>
      </c>
    </row>
    <row r="21" spans="1:85" ht="12.75" customHeight="1">
      <c r="A21" s="481"/>
      <c r="B21" s="774"/>
      <c r="C21" s="774"/>
      <c r="D21" s="774"/>
      <c r="E21" s="774"/>
      <c r="F21" s="774"/>
      <c r="G21" s="774"/>
      <c r="H21" s="774"/>
      <c r="I21" s="481"/>
      <c r="J21" s="481"/>
      <c r="K21" s="481"/>
      <c r="L21" s="481"/>
      <c r="M21" s="481"/>
      <c r="N21" s="481"/>
      <c r="O21" s="481"/>
      <c r="P21" s="481"/>
      <c r="Q21" s="481"/>
      <c r="Z21" s="481"/>
      <c r="AA21" s="481"/>
      <c r="AC21" s="784" t="s">
        <v>631</v>
      </c>
      <c r="AD21" s="857">
        <f>BN13</f>
        <v>7</v>
      </c>
      <c r="AE21" s="857">
        <f>BO13</f>
        <v>13</v>
      </c>
      <c r="AF21" s="857">
        <f>BP13</f>
        <v>0</v>
      </c>
      <c r="AG21" s="857">
        <f>BQ13</f>
        <v>0</v>
      </c>
      <c r="AH21" s="857">
        <f>BR13</f>
        <v>0</v>
      </c>
      <c r="AJ21" s="237"/>
      <c r="AK21" s="1232"/>
      <c r="AL21" s="1232"/>
      <c r="AM21" s="1232"/>
      <c r="AN21" s="1232"/>
      <c r="AO21" s="1232"/>
      <c r="AP21" s="1232"/>
      <c r="AQ21" s="1232"/>
      <c r="AR21" s="1232"/>
      <c r="AS21" s="1232"/>
      <c r="AT21" s="1232"/>
      <c r="AU21" s="1232"/>
      <c r="AV21" s="1232"/>
      <c r="AX21" s="784" t="s">
        <v>631</v>
      </c>
      <c r="AY21" s="856">
        <f>BU13</f>
        <v>7</v>
      </c>
      <c r="AZ21" s="856">
        <f>BV13</f>
        <v>13</v>
      </c>
      <c r="BA21" s="856">
        <f>BW13</f>
        <v>0</v>
      </c>
      <c r="BB21" s="856">
        <f>BX13</f>
        <v>0</v>
      </c>
      <c r="BC21" s="856">
        <f>BY13</f>
        <v>0</v>
      </c>
      <c r="BD21" s="877"/>
      <c r="BE21" s="833"/>
      <c r="BF21" s="784" t="s">
        <v>631</v>
      </c>
      <c r="BG21" s="856">
        <f>CB13</f>
        <v>0</v>
      </c>
      <c r="BH21" s="856">
        <f>CC13</f>
        <v>0</v>
      </c>
      <c r="BI21" s="856">
        <f>CD13</f>
        <v>0</v>
      </c>
      <c r="BJ21" s="856">
        <f>CE13</f>
        <v>0</v>
      </c>
      <c r="BK21" s="856">
        <f>CF13</f>
        <v>0</v>
      </c>
      <c r="BL21" s="741"/>
      <c r="BM21" s="67" t="s">
        <v>623</v>
      </c>
      <c r="BN21" s="842">
        <f t="shared" si="3"/>
        <v>0</v>
      </c>
      <c r="BO21" s="843">
        <f t="shared" si="0"/>
        <v>0</v>
      </c>
      <c r="BP21" s="843">
        <f t="shared" si="0"/>
        <v>0</v>
      </c>
      <c r="BQ21" s="843">
        <f t="shared" si="0"/>
        <v>0</v>
      </c>
      <c r="BR21" s="844">
        <f t="shared" si="0"/>
        <v>0</v>
      </c>
      <c r="BT21" s="67" t="s">
        <v>623</v>
      </c>
      <c r="BU21" s="747">
        <f>集計･資料!CG26</f>
        <v>0</v>
      </c>
      <c r="BV21" s="753">
        <f>集計･資料!CH26</f>
        <v>0</v>
      </c>
      <c r="BW21" s="754">
        <f>集計･資料!CI26</f>
        <v>0</v>
      </c>
      <c r="BX21" s="753">
        <f>集計･資料!CJ26</f>
        <v>0</v>
      </c>
      <c r="BY21" s="755">
        <f>+集計･資料!CK26</f>
        <v>0</v>
      </c>
      <c r="BZ21" s="776">
        <f t="shared" si="1"/>
        <v>0</v>
      </c>
      <c r="CA21" s="67" t="s">
        <v>623</v>
      </c>
      <c r="CB21" s="747">
        <f>集計･資料!CN26</f>
        <v>0</v>
      </c>
      <c r="CC21" s="753">
        <f>集計･資料!CO26</f>
        <v>0</v>
      </c>
      <c r="CD21" s="754">
        <f>集計･資料!CP26</f>
        <v>0</v>
      </c>
      <c r="CE21" s="753">
        <f>集計･資料!CQ26</f>
        <v>0</v>
      </c>
      <c r="CF21" s="755">
        <f>+集計･資料!CR26</f>
        <v>0</v>
      </c>
      <c r="CG21" s="776">
        <f t="shared" si="2"/>
        <v>0</v>
      </c>
    </row>
    <row r="22" spans="1:85" ht="12.75" customHeight="1">
      <c r="A22" s="481"/>
      <c r="B22" s="774"/>
      <c r="C22" s="774"/>
      <c r="D22" s="774"/>
      <c r="E22" s="774"/>
      <c r="F22" s="774"/>
      <c r="G22" s="774"/>
      <c r="H22" s="774"/>
      <c r="I22" s="481"/>
      <c r="J22" s="481"/>
      <c r="K22" s="481"/>
      <c r="L22" s="481"/>
      <c r="M22" s="481"/>
      <c r="N22" s="481"/>
      <c r="O22" s="481"/>
      <c r="P22" s="481"/>
      <c r="Q22" s="481"/>
      <c r="Z22" s="481"/>
      <c r="AA22" s="481"/>
      <c r="AC22" s="784" t="s">
        <v>630</v>
      </c>
      <c r="AD22" s="857">
        <f>BN12</f>
        <v>5</v>
      </c>
      <c r="AE22" s="857">
        <f>BO12</f>
        <v>0</v>
      </c>
      <c r="AF22" s="857">
        <f>BP12</f>
        <v>10</v>
      </c>
      <c r="AG22" s="857">
        <f>BQ12</f>
        <v>0</v>
      </c>
      <c r="AH22" s="857">
        <f>BR12</f>
        <v>0</v>
      </c>
      <c r="AJ22" s="237"/>
      <c r="AK22" s="1232"/>
      <c r="AL22" s="1232"/>
      <c r="AM22" s="1232"/>
      <c r="AN22" s="1232"/>
      <c r="AO22" s="1232"/>
      <c r="AP22" s="1232"/>
      <c r="AQ22" s="1232"/>
      <c r="AR22" s="1232"/>
      <c r="AS22" s="1232"/>
      <c r="AT22" s="1232"/>
      <c r="AU22" s="1232"/>
      <c r="AV22" s="1232"/>
      <c r="AX22" s="784" t="s">
        <v>630</v>
      </c>
      <c r="AY22" s="856">
        <f>BU12</f>
        <v>5</v>
      </c>
      <c r="AZ22" s="856">
        <f>BV12</f>
        <v>0</v>
      </c>
      <c r="BA22" s="856">
        <f>BW12</f>
        <v>10</v>
      </c>
      <c r="BB22" s="856">
        <f>BX12</f>
        <v>0</v>
      </c>
      <c r="BC22" s="856">
        <f>BY12</f>
        <v>0</v>
      </c>
      <c r="BD22" s="877"/>
      <c r="BE22" s="833"/>
      <c r="BF22" s="784" t="s">
        <v>630</v>
      </c>
      <c r="BG22" s="856">
        <f>CB12</f>
        <v>0</v>
      </c>
      <c r="BH22" s="856">
        <f>CC12</f>
        <v>0</v>
      </c>
      <c r="BI22" s="856">
        <f>CD12</f>
        <v>0</v>
      </c>
      <c r="BJ22" s="856">
        <f>CE12</f>
        <v>0</v>
      </c>
      <c r="BK22" s="856">
        <f>CF12</f>
        <v>0</v>
      </c>
      <c r="BL22" s="741"/>
      <c r="BM22" s="67" t="s">
        <v>633</v>
      </c>
      <c r="BN22" s="842">
        <f t="shared" si="3"/>
        <v>12</v>
      </c>
      <c r="BO22" s="843">
        <f t="shared" si="0"/>
        <v>11</v>
      </c>
      <c r="BP22" s="843">
        <f t="shared" si="0"/>
        <v>0</v>
      </c>
      <c r="BQ22" s="843">
        <f t="shared" si="0"/>
        <v>6</v>
      </c>
      <c r="BR22" s="844">
        <f t="shared" si="0"/>
        <v>0</v>
      </c>
      <c r="BT22" s="67" t="s">
        <v>633</v>
      </c>
      <c r="BU22" s="747">
        <f>集計･資料!CG28</f>
        <v>11</v>
      </c>
      <c r="BV22" s="753">
        <f>集計･資料!CH28</f>
        <v>10</v>
      </c>
      <c r="BW22" s="754">
        <f>集計･資料!CI28</f>
        <v>0</v>
      </c>
      <c r="BX22" s="753">
        <f>集計･資料!CJ28</f>
        <v>6</v>
      </c>
      <c r="BY22" s="755">
        <f>+集計･資料!CK28</f>
        <v>0</v>
      </c>
      <c r="BZ22" s="776">
        <f t="shared" si="1"/>
        <v>27</v>
      </c>
      <c r="CA22" s="67" t="s">
        <v>633</v>
      </c>
      <c r="CB22" s="747">
        <f>集計･資料!CN28</f>
        <v>1</v>
      </c>
      <c r="CC22" s="753">
        <f>集計･資料!CO28</f>
        <v>1</v>
      </c>
      <c r="CD22" s="754">
        <f>集計･資料!CP28</f>
        <v>0</v>
      </c>
      <c r="CE22" s="753">
        <f>集計･資料!CQ28</f>
        <v>0</v>
      </c>
      <c r="CF22" s="755">
        <f>+集計･資料!CR28</f>
        <v>0</v>
      </c>
      <c r="CG22" s="776">
        <f t="shared" si="2"/>
        <v>2</v>
      </c>
    </row>
    <row r="23" spans="1:85" ht="12.75" customHeight="1" thickBot="1">
      <c r="A23" s="481"/>
      <c r="B23" s="774"/>
      <c r="C23" s="774"/>
      <c r="D23" s="774"/>
      <c r="E23" s="774"/>
      <c r="F23" s="774"/>
      <c r="G23" s="774"/>
      <c r="H23" s="774"/>
      <c r="I23" s="481"/>
      <c r="J23" s="481"/>
      <c r="K23" s="481"/>
      <c r="L23" s="481"/>
      <c r="M23" s="481"/>
      <c r="N23" s="481"/>
      <c r="O23" s="481"/>
      <c r="P23" s="481"/>
      <c r="Q23" s="481"/>
      <c r="Z23" s="481"/>
      <c r="AA23" s="481"/>
      <c r="AC23" s="611" t="s">
        <v>151</v>
      </c>
      <c r="AD23" s="857">
        <f>BN11</f>
        <v>0</v>
      </c>
      <c r="AE23" s="857">
        <f>BO11</f>
        <v>0</v>
      </c>
      <c r="AF23" s="857">
        <f>BP11</f>
        <v>0</v>
      </c>
      <c r="AG23" s="857">
        <f>BQ11</f>
        <v>0</v>
      </c>
      <c r="AH23" s="857">
        <f>BR11</f>
        <v>0</v>
      </c>
      <c r="AJ23" s="237"/>
      <c r="AK23" s="1232"/>
      <c r="AL23" s="1232"/>
      <c r="AM23" s="1232"/>
      <c r="AN23" s="1232"/>
      <c r="AO23" s="1232"/>
      <c r="AP23" s="1232"/>
      <c r="AQ23" s="1232"/>
      <c r="AR23" s="1232"/>
      <c r="AS23" s="1232"/>
      <c r="AT23" s="1232"/>
      <c r="AU23" s="1232"/>
      <c r="AV23" s="1232"/>
      <c r="AX23" s="767" t="s">
        <v>151</v>
      </c>
      <c r="AY23" s="858">
        <f>BU11</f>
        <v>0</v>
      </c>
      <c r="AZ23" s="858">
        <f>BV11</f>
        <v>0</v>
      </c>
      <c r="BA23" s="858">
        <f>BW11</f>
        <v>0</v>
      </c>
      <c r="BB23" s="858">
        <f>BX11</f>
        <v>0</v>
      </c>
      <c r="BC23" s="858">
        <f>BY11</f>
        <v>0</v>
      </c>
      <c r="BD23" s="877"/>
      <c r="BE23" s="833"/>
      <c r="BF23" s="767" t="s">
        <v>151</v>
      </c>
      <c r="BG23" s="858">
        <f>CB11</f>
        <v>0</v>
      </c>
      <c r="BH23" s="858">
        <f>CC11</f>
        <v>0</v>
      </c>
      <c r="BI23" s="858">
        <f>CD11</f>
        <v>0</v>
      </c>
      <c r="BJ23" s="858">
        <f>CE11</f>
        <v>0</v>
      </c>
      <c r="BK23" s="858">
        <f>CF11</f>
        <v>0</v>
      </c>
      <c r="BL23" s="741"/>
      <c r="BM23" s="75" t="s">
        <v>634</v>
      </c>
      <c r="BN23" s="845">
        <f t="shared" si="3"/>
        <v>22</v>
      </c>
      <c r="BO23" s="846">
        <f t="shared" si="0"/>
        <v>6</v>
      </c>
      <c r="BP23" s="846">
        <f t="shared" si="0"/>
        <v>0</v>
      </c>
      <c r="BQ23" s="846">
        <f t="shared" si="0"/>
        <v>0</v>
      </c>
      <c r="BR23" s="847">
        <f t="shared" si="0"/>
        <v>1</v>
      </c>
      <c r="BT23" s="68" t="s">
        <v>634</v>
      </c>
      <c r="BU23" s="748">
        <f>集計･資料!CG30</f>
        <v>20</v>
      </c>
      <c r="BV23" s="756">
        <f>集計･資料!CH30</f>
        <v>6</v>
      </c>
      <c r="BW23" s="757">
        <f>集計･資料!CI30</f>
        <v>0</v>
      </c>
      <c r="BX23" s="756">
        <f>集計･資料!CJ30</f>
        <v>0</v>
      </c>
      <c r="BY23" s="758">
        <f>+集計･資料!CK30</f>
        <v>1</v>
      </c>
      <c r="BZ23" s="776">
        <f t="shared" si="1"/>
        <v>27</v>
      </c>
      <c r="CA23" s="68" t="s">
        <v>634</v>
      </c>
      <c r="CB23" s="748">
        <f>集計･資料!CN30</f>
        <v>2</v>
      </c>
      <c r="CC23" s="756">
        <f>集計･資料!CO30</f>
        <v>0</v>
      </c>
      <c r="CD23" s="757">
        <f>集計･資料!CP30</f>
        <v>0</v>
      </c>
      <c r="CE23" s="756">
        <f>集計･資料!CQ30</f>
        <v>0</v>
      </c>
      <c r="CF23" s="758">
        <f>+集計･資料!CR30</f>
        <v>0</v>
      </c>
      <c r="CG23" s="776">
        <f t="shared" si="2"/>
        <v>2</v>
      </c>
    </row>
    <row r="24" spans="1:85" ht="13.5" thickTop="1" thickBot="1">
      <c r="A24" s="481"/>
      <c r="B24" s="481"/>
      <c r="C24" s="481"/>
      <c r="D24" s="481"/>
      <c r="E24" s="481"/>
      <c r="F24" s="481"/>
      <c r="G24" s="481"/>
      <c r="H24" s="481"/>
      <c r="I24" s="481"/>
      <c r="J24" s="481"/>
      <c r="K24" s="481"/>
      <c r="L24" s="481"/>
      <c r="M24" s="481"/>
      <c r="N24" s="481"/>
      <c r="O24" s="481"/>
      <c r="P24" s="481"/>
      <c r="Q24" s="481"/>
      <c r="Z24" s="481"/>
      <c r="AA24" s="481"/>
      <c r="AC24" s="420" t="s">
        <v>160</v>
      </c>
      <c r="AD24" s="859">
        <f>SUM(AD11:AD23)</f>
        <v>81</v>
      </c>
      <c r="AE24" s="859">
        <f>SUM(AE11:AE23)</f>
        <v>69</v>
      </c>
      <c r="AF24" s="859">
        <f>SUM(AF11:AF23)</f>
        <v>11</v>
      </c>
      <c r="AG24" s="859">
        <f>SUM(AG11:AG23)</f>
        <v>7</v>
      </c>
      <c r="AH24" s="860">
        <f>SUM(AH11:AH23)</f>
        <v>1</v>
      </c>
      <c r="AJ24" s="237"/>
      <c r="AK24" s="1232"/>
      <c r="AL24" s="1232"/>
      <c r="AM24" s="1232"/>
      <c r="AN24" s="1232"/>
      <c r="AO24" s="1232"/>
      <c r="AP24" s="1232"/>
      <c r="AQ24" s="1232"/>
      <c r="AR24" s="1232"/>
      <c r="AS24" s="1232"/>
      <c r="AT24" s="1232"/>
      <c r="AU24" s="1232"/>
      <c r="AV24" s="1232"/>
      <c r="AX24" s="420" t="s">
        <v>160</v>
      </c>
      <c r="AY24" s="859">
        <f>SUM(AY11:AY23)</f>
        <v>75</v>
      </c>
      <c r="AZ24" s="859">
        <f>SUM(AZ11:AZ23)</f>
        <v>64</v>
      </c>
      <c r="BA24" s="859">
        <f>SUM(BA11:BA23)</f>
        <v>11</v>
      </c>
      <c r="BB24" s="859">
        <f>SUM(BB11:BB23)</f>
        <v>7</v>
      </c>
      <c r="BC24" s="860">
        <f>SUM(BC11:BC23)</f>
        <v>1</v>
      </c>
      <c r="BD24" s="878"/>
      <c r="BE24" s="833"/>
      <c r="BF24" s="420" t="s">
        <v>160</v>
      </c>
      <c r="BG24" s="861">
        <f>SUM(BG11:BG23)</f>
        <v>6</v>
      </c>
      <c r="BH24" s="859">
        <f>SUM(BH11:BH23)</f>
        <v>5</v>
      </c>
      <c r="BI24" s="859">
        <f>SUM(BI11:BI23)</f>
        <v>0</v>
      </c>
      <c r="BJ24" s="859">
        <f>SUM(BJ11:BJ23)</f>
        <v>0</v>
      </c>
      <c r="BK24" s="860">
        <f>SUM(BK11:BK23)</f>
        <v>0</v>
      </c>
      <c r="BL24" s="741"/>
      <c r="BM24" s="453" t="s">
        <v>160</v>
      </c>
      <c r="BN24" s="848">
        <f t="shared" si="3"/>
        <v>81</v>
      </c>
      <c r="BO24" s="849">
        <f t="shared" si="0"/>
        <v>69</v>
      </c>
      <c r="BP24" s="849">
        <f t="shared" si="0"/>
        <v>11</v>
      </c>
      <c r="BQ24" s="849">
        <f t="shared" si="0"/>
        <v>7</v>
      </c>
      <c r="BR24" s="850">
        <f t="shared" si="0"/>
        <v>1</v>
      </c>
      <c r="BT24" s="453" t="s">
        <v>160</v>
      </c>
      <c r="BU24" s="749">
        <f>集計･資料!CG32</f>
        <v>75</v>
      </c>
      <c r="BV24" s="759">
        <f>集計･資料!CH32</f>
        <v>64</v>
      </c>
      <c r="BW24" s="760">
        <f>集計･資料!CI32</f>
        <v>11</v>
      </c>
      <c r="BX24" s="759">
        <f>集計･資料!CJ32</f>
        <v>7</v>
      </c>
      <c r="BY24" s="761">
        <f>+集計･資料!CK32</f>
        <v>1</v>
      </c>
      <c r="BZ24" s="776">
        <f t="shared" si="1"/>
        <v>158</v>
      </c>
      <c r="CA24" s="453" t="s">
        <v>160</v>
      </c>
      <c r="CB24" s="749">
        <f>集計･資料!CN32</f>
        <v>6</v>
      </c>
      <c r="CC24" s="759">
        <f>集計･資料!CO32</f>
        <v>5</v>
      </c>
      <c r="CD24" s="760">
        <f>集計･資料!CP32</f>
        <v>0</v>
      </c>
      <c r="CE24" s="759">
        <f>集計･資料!CQ32</f>
        <v>0</v>
      </c>
      <c r="CF24" s="761">
        <f>+集計･資料!CR32</f>
        <v>0</v>
      </c>
      <c r="CG24" s="776">
        <f t="shared" si="2"/>
        <v>11</v>
      </c>
    </row>
    <row r="25" spans="1:85">
      <c r="A25" s="481"/>
      <c r="B25" s="481"/>
      <c r="C25" s="481"/>
      <c r="D25" s="481"/>
      <c r="E25" s="481"/>
      <c r="F25" s="481"/>
      <c r="G25" s="481"/>
      <c r="H25" s="481"/>
      <c r="I25" s="481"/>
      <c r="J25" s="481"/>
      <c r="K25" s="481"/>
      <c r="L25" s="481"/>
      <c r="M25" s="481"/>
      <c r="N25" s="481"/>
      <c r="O25" s="481"/>
      <c r="P25" s="481"/>
      <c r="Q25" s="481"/>
      <c r="Z25" s="481"/>
      <c r="AA25" s="481"/>
      <c r="AC25" s="833"/>
      <c r="AD25" s="833"/>
      <c r="AE25" s="833"/>
      <c r="AF25" s="833"/>
      <c r="AG25" s="833"/>
      <c r="AH25" s="833"/>
      <c r="AJ25" s="237"/>
      <c r="AX25" s="518"/>
      <c r="AY25" s="833"/>
      <c r="AZ25" s="833"/>
      <c r="BA25" s="833"/>
      <c r="BB25" s="833"/>
      <c r="BC25" s="833"/>
      <c r="BD25" s="833"/>
      <c r="BE25" s="833"/>
      <c r="BF25" s="833"/>
      <c r="BG25" s="833"/>
      <c r="BH25" s="833"/>
      <c r="BI25" s="833"/>
      <c r="BJ25" s="833"/>
      <c r="BK25" s="834"/>
      <c r="BL25" s="474"/>
      <c r="BM25" s="474"/>
      <c r="BN25" s="474"/>
      <c r="BO25" s="474"/>
      <c r="BP25" s="474"/>
      <c r="BQ25" s="474"/>
      <c r="BS25" s="518"/>
      <c r="BT25" s="474"/>
      <c r="BU25" s="474"/>
      <c r="BV25" s="474"/>
      <c r="BW25" s="474"/>
      <c r="BX25" s="474"/>
      <c r="BZ25" s="518"/>
      <c r="CA25" s="474"/>
      <c r="CB25" s="474"/>
      <c r="CC25" s="474"/>
      <c r="CD25" s="474"/>
      <c r="CE25" s="474"/>
    </row>
    <row r="26" spans="1:85">
      <c r="A26" s="481"/>
      <c r="B26" s="481"/>
      <c r="C26" s="481"/>
      <c r="D26" s="481"/>
      <c r="E26" s="481"/>
      <c r="F26" s="481"/>
      <c r="G26" s="481"/>
      <c r="H26" s="481"/>
      <c r="I26" s="481"/>
      <c r="J26" s="481"/>
      <c r="K26" s="481"/>
      <c r="L26" s="481"/>
      <c r="M26" s="481"/>
      <c r="N26" s="481"/>
      <c r="O26" s="481"/>
      <c r="P26" s="481"/>
      <c r="Q26" s="481"/>
      <c r="Z26" s="481"/>
      <c r="AA26" s="481"/>
      <c r="AC26" s="475" t="s">
        <v>146</v>
      </c>
      <c r="AJ26" s="237"/>
      <c r="AX26" s="475" t="str">
        <f>BT26</f>
        <v>規模別　</v>
      </c>
      <c r="AY26" s="519" t="str">
        <f>BU26</f>
        <v>従業員の削減数　　”行った”　（社）</v>
      </c>
      <c r="AZ26" s="519"/>
      <c r="BA26" s="519"/>
      <c r="BB26" s="519"/>
      <c r="BC26" s="519"/>
      <c r="BD26" s="519"/>
      <c r="BE26" s="833"/>
      <c r="BF26" s="475" t="str">
        <f>CA26</f>
        <v>規模別　</v>
      </c>
      <c r="BG26" s="519" t="str">
        <f>CB26</f>
        <v>従業員の削減数　　”行う予定”　（社）</v>
      </c>
      <c r="BH26" s="519"/>
      <c r="BI26" s="519"/>
      <c r="BJ26" s="519"/>
      <c r="BK26" s="519"/>
      <c r="BM26" s="475" t="s">
        <v>147</v>
      </c>
      <c r="BT26" s="745" t="s">
        <v>501</v>
      </c>
      <c r="BU26" s="519" t="str">
        <f>BU8</f>
        <v>従業員の削減数　　”行った”　（社）</v>
      </c>
      <c r="BV26" s="519"/>
      <c r="BW26" s="519"/>
      <c r="BX26" s="519"/>
      <c r="CA26" s="745" t="s">
        <v>501</v>
      </c>
      <c r="CB26" s="519" t="str">
        <f>$CB$8</f>
        <v>従業員の削減数　　”行う予定”　（社）</v>
      </c>
      <c r="CC26" s="519"/>
      <c r="CD26" s="519"/>
      <c r="CE26" s="519"/>
    </row>
    <row r="27" spans="1:85">
      <c r="A27" s="481"/>
      <c r="B27" s="481"/>
      <c r="C27" s="481"/>
      <c r="D27" s="481"/>
      <c r="E27" s="481"/>
      <c r="F27" s="481"/>
      <c r="G27" s="481"/>
      <c r="H27" s="481"/>
      <c r="I27" s="481"/>
      <c r="J27" s="481"/>
      <c r="K27" s="481"/>
      <c r="L27" s="481"/>
      <c r="M27" s="481"/>
      <c r="N27" s="481"/>
      <c r="O27" s="481"/>
      <c r="P27" s="481"/>
      <c r="Q27" s="481"/>
      <c r="Z27" s="481"/>
      <c r="AA27" s="481"/>
      <c r="AC27" s="475" t="s">
        <v>144</v>
      </c>
      <c r="AX27" s="518"/>
      <c r="AY27" s="519"/>
      <c r="AZ27" s="519"/>
      <c r="BA27" s="519"/>
      <c r="BB27" s="519"/>
      <c r="BC27" s="519"/>
      <c r="BD27" s="519"/>
      <c r="BE27" s="833"/>
      <c r="BF27" s="519"/>
      <c r="BG27" s="519"/>
      <c r="BH27" s="519"/>
      <c r="BI27" s="519"/>
      <c r="BJ27" s="519"/>
      <c r="BK27" s="519"/>
      <c r="BS27" s="518"/>
      <c r="BT27" s="519"/>
      <c r="BU27" s="519"/>
      <c r="BV27" s="519"/>
      <c r="BW27" s="519"/>
      <c r="BX27" s="519"/>
      <c r="BZ27" s="518"/>
      <c r="CA27" s="519"/>
      <c r="CB27" s="519"/>
      <c r="CC27" s="519"/>
      <c r="CD27" s="519"/>
      <c r="CE27" s="519"/>
    </row>
    <row r="28" spans="1:85" ht="36.75" customHeight="1">
      <c r="A28" s="481"/>
      <c r="B28" s="481"/>
      <c r="C28" s="481"/>
      <c r="D28" s="481"/>
      <c r="E28" s="481"/>
      <c r="F28" s="481"/>
      <c r="G28" s="481"/>
      <c r="H28" s="481"/>
      <c r="I28" s="481"/>
      <c r="J28" s="481"/>
      <c r="K28" s="481"/>
      <c r="L28" s="481"/>
      <c r="M28" s="481"/>
      <c r="N28" s="481"/>
      <c r="O28" s="481"/>
      <c r="P28" s="481"/>
      <c r="Q28" s="481"/>
      <c r="Z28" s="481"/>
      <c r="AA28" s="481"/>
      <c r="AC28" s="1003" t="s">
        <v>646</v>
      </c>
      <c r="AD28" s="643" t="s">
        <v>493</v>
      </c>
      <c r="AE28" s="763" t="s">
        <v>688</v>
      </c>
      <c r="AF28" s="763" t="s">
        <v>338</v>
      </c>
      <c r="AG28" s="764" t="s">
        <v>502</v>
      </c>
      <c r="AH28" s="643" t="s">
        <v>495</v>
      </c>
      <c r="AX28" s="610" t="s">
        <v>646</v>
      </c>
      <c r="AY28" s="643" t="s">
        <v>493</v>
      </c>
      <c r="AZ28" s="763" t="s">
        <v>337</v>
      </c>
      <c r="BA28" s="763" t="s">
        <v>338</v>
      </c>
      <c r="BB28" s="764" t="s">
        <v>502</v>
      </c>
      <c r="BC28" s="643" t="s">
        <v>495</v>
      </c>
      <c r="BD28" s="874"/>
      <c r="BE28" s="833"/>
      <c r="BF28" s="610" t="s">
        <v>646</v>
      </c>
      <c r="BG28" s="643" t="s">
        <v>493</v>
      </c>
      <c r="BH28" s="763" t="s">
        <v>337</v>
      </c>
      <c r="BI28" s="763" t="s">
        <v>338</v>
      </c>
      <c r="BJ28" s="764" t="s">
        <v>502</v>
      </c>
      <c r="BK28" s="643" t="s">
        <v>495</v>
      </c>
      <c r="BL28" s="740"/>
      <c r="BM28" s="610" t="s">
        <v>646</v>
      </c>
      <c r="BN28" s="643" t="s">
        <v>493</v>
      </c>
      <c r="BO28" s="763" t="s">
        <v>690</v>
      </c>
      <c r="BP28" s="763" t="s">
        <v>338</v>
      </c>
      <c r="BQ28" s="764" t="s">
        <v>502</v>
      </c>
      <c r="BR28" s="643" t="s">
        <v>495</v>
      </c>
      <c r="BS28" s="745" t="s">
        <v>348</v>
      </c>
      <c r="BT28" s="610" t="s">
        <v>646</v>
      </c>
      <c r="BU28" s="643" t="s">
        <v>493</v>
      </c>
      <c r="BV28" s="763" t="s">
        <v>690</v>
      </c>
      <c r="BW28" s="763" t="s">
        <v>338</v>
      </c>
      <c r="BX28" s="764" t="s">
        <v>494</v>
      </c>
      <c r="BY28" s="643" t="s">
        <v>495</v>
      </c>
      <c r="BZ28" s="775"/>
      <c r="CA28" s="610" t="s">
        <v>646</v>
      </c>
      <c r="CB28" s="643" t="s">
        <v>493</v>
      </c>
      <c r="CC28" s="763" t="s">
        <v>690</v>
      </c>
      <c r="CD28" s="763" t="s">
        <v>338</v>
      </c>
      <c r="CE28" s="764" t="s">
        <v>494</v>
      </c>
      <c r="CF28" s="643" t="s">
        <v>495</v>
      </c>
      <c r="CG28" s="475"/>
    </row>
    <row r="29" spans="1:85">
      <c r="A29" s="481"/>
      <c r="B29" s="481"/>
      <c r="C29" s="481"/>
      <c r="D29" s="481"/>
      <c r="E29" s="481"/>
      <c r="F29" s="481"/>
      <c r="G29" s="481"/>
      <c r="H29" s="481"/>
      <c r="I29" s="481"/>
      <c r="J29" s="481"/>
      <c r="K29" s="481"/>
      <c r="L29" s="481"/>
      <c r="M29" s="481"/>
      <c r="N29" s="481"/>
      <c r="O29" s="481"/>
      <c r="P29" s="481"/>
      <c r="Q29" s="481"/>
      <c r="Z29" s="481"/>
      <c r="AA29" s="481"/>
      <c r="AC29" s="1001" t="s">
        <v>436</v>
      </c>
      <c r="AD29" s="857">
        <f t="shared" ref="AD29:AH34" si="4">BN29</f>
        <v>15</v>
      </c>
      <c r="AE29" s="857">
        <f t="shared" si="4"/>
        <v>2</v>
      </c>
      <c r="AF29" s="857">
        <f t="shared" si="4"/>
        <v>0</v>
      </c>
      <c r="AG29" s="857">
        <f t="shared" si="4"/>
        <v>0</v>
      </c>
      <c r="AH29" s="857">
        <f t="shared" si="4"/>
        <v>1</v>
      </c>
      <c r="AX29" s="613" t="s">
        <v>436</v>
      </c>
      <c r="AY29" s="856">
        <f t="shared" ref="AY29:BC34" si="5">BU29</f>
        <v>15</v>
      </c>
      <c r="AZ29" s="873">
        <f t="shared" si="5"/>
        <v>2</v>
      </c>
      <c r="BA29" s="873">
        <f t="shared" si="5"/>
        <v>0</v>
      </c>
      <c r="BB29" s="856">
        <f t="shared" si="5"/>
        <v>0</v>
      </c>
      <c r="BC29" s="856">
        <f t="shared" si="5"/>
        <v>1</v>
      </c>
      <c r="BD29" s="875"/>
      <c r="BE29" s="833"/>
      <c r="BF29" s="613" t="s">
        <v>436</v>
      </c>
      <c r="BG29" s="856">
        <f t="shared" ref="BG29:BK34" si="6">CB29</f>
        <v>0</v>
      </c>
      <c r="BH29" s="873">
        <f t="shared" si="6"/>
        <v>0</v>
      </c>
      <c r="BI29" s="873">
        <f t="shared" si="6"/>
        <v>0</v>
      </c>
      <c r="BJ29" s="856">
        <f t="shared" si="6"/>
        <v>0</v>
      </c>
      <c r="BK29" s="856">
        <f t="shared" si="6"/>
        <v>0</v>
      </c>
      <c r="BL29" s="741"/>
      <c r="BM29" s="613" t="s">
        <v>558</v>
      </c>
      <c r="BN29" s="966">
        <f t="shared" ref="BN29:BR35" si="7">BU29+CB29</f>
        <v>15</v>
      </c>
      <c r="BO29" s="967">
        <f t="shared" si="7"/>
        <v>2</v>
      </c>
      <c r="BP29" s="967">
        <f t="shared" si="7"/>
        <v>0</v>
      </c>
      <c r="BQ29" s="966">
        <f t="shared" si="7"/>
        <v>0</v>
      </c>
      <c r="BR29" s="966">
        <f t="shared" si="7"/>
        <v>1</v>
      </c>
      <c r="BS29" s="851">
        <f t="shared" ref="BS29:BS34" si="8">SUM(BN29:BR29)</f>
        <v>18</v>
      </c>
      <c r="BT29" s="613" t="s">
        <v>558</v>
      </c>
      <c r="BU29" s="966">
        <f>集計･資料!CG81</f>
        <v>15</v>
      </c>
      <c r="BV29" s="967">
        <f>集計･資料!CH81</f>
        <v>2</v>
      </c>
      <c r="BW29" s="967">
        <f>集計･資料!CI81</f>
        <v>0</v>
      </c>
      <c r="BX29" s="966">
        <f>集計･資料!CJ81</f>
        <v>0</v>
      </c>
      <c r="BY29" s="966">
        <f>集計･資料!CK81</f>
        <v>1</v>
      </c>
      <c r="BZ29" s="776">
        <f t="shared" ref="BZ29:BZ35" si="9">SUM(BU29:BY29)</f>
        <v>18</v>
      </c>
      <c r="CA29" s="613" t="s">
        <v>558</v>
      </c>
      <c r="CB29" s="966">
        <f>集計･資料!CN81</f>
        <v>0</v>
      </c>
      <c r="CC29" s="967">
        <f>集計･資料!CO81</f>
        <v>0</v>
      </c>
      <c r="CD29" s="967">
        <f>集計･資料!CP81</f>
        <v>0</v>
      </c>
      <c r="CE29" s="966">
        <f>集計･資料!CQ81</f>
        <v>0</v>
      </c>
      <c r="CF29" s="966">
        <f>集計･資料!CR81</f>
        <v>0</v>
      </c>
      <c r="CG29" s="776">
        <f t="shared" ref="CG29:CG35" si="10">SUM(CB29:CF29)</f>
        <v>0</v>
      </c>
    </row>
    <row r="30" spans="1:85">
      <c r="A30" s="481"/>
      <c r="B30" s="481"/>
      <c r="C30" s="481"/>
      <c r="D30" s="481"/>
      <c r="E30" s="481"/>
      <c r="F30" s="481"/>
      <c r="G30" s="481"/>
      <c r="H30" s="481"/>
      <c r="I30" s="481"/>
      <c r="J30" s="481"/>
      <c r="K30" s="481"/>
      <c r="L30" s="481"/>
      <c r="M30" s="481"/>
      <c r="N30" s="481"/>
      <c r="O30" s="481"/>
      <c r="P30" s="481"/>
      <c r="Q30" s="481"/>
      <c r="Z30" s="481"/>
      <c r="AA30" s="481"/>
      <c r="AC30" s="1001" t="s">
        <v>437</v>
      </c>
      <c r="AD30" s="998">
        <f t="shared" si="4"/>
        <v>33</v>
      </c>
      <c r="AE30" s="857">
        <f t="shared" si="4"/>
        <v>23</v>
      </c>
      <c r="AF30" s="857">
        <f t="shared" si="4"/>
        <v>0</v>
      </c>
      <c r="AG30" s="857">
        <f t="shared" si="4"/>
        <v>6</v>
      </c>
      <c r="AH30" s="857">
        <f t="shared" si="4"/>
        <v>0</v>
      </c>
      <c r="AJ30" s="630"/>
      <c r="AX30" s="613" t="s">
        <v>437</v>
      </c>
      <c r="AY30" s="856">
        <f t="shared" si="5"/>
        <v>30</v>
      </c>
      <c r="AZ30" s="856">
        <f t="shared" si="5"/>
        <v>22</v>
      </c>
      <c r="BA30" s="856">
        <f t="shared" si="5"/>
        <v>0</v>
      </c>
      <c r="BB30" s="856">
        <f t="shared" si="5"/>
        <v>6</v>
      </c>
      <c r="BC30" s="856">
        <f t="shared" si="5"/>
        <v>0</v>
      </c>
      <c r="BD30" s="875"/>
      <c r="BE30" s="833"/>
      <c r="BF30" s="613" t="s">
        <v>437</v>
      </c>
      <c r="BG30" s="856">
        <f t="shared" si="6"/>
        <v>3</v>
      </c>
      <c r="BH30" s="856">
        <f t="shared" si="6"/>
        <v>1</v>
      </c>
      <c r="BI30" s="856">
        <f t="shared" si="6"/>
        <v>0</v>
      </c>
      <c r="BJ30" s="856">
        <f t="shared" si="6"/>
        <v>0</v>
      </c>
      <c r="BK30" s="856">
        <f t="shared" si="6"/>
        <v>0</v>
      </c>
      <c r="BL30" s="741"/>
      <c r="BM30" s="613" t="s">
        <v>557</v>
      </c>
      <c r="BN30" s="966">
        <f t="shared" si="7"/>
        <v>33</v>
      </c>
      <c r="BO30" s="966">
        <f t="shared" si="7"/>
        <v>23</v>
      </c>
      <c r="BP30" s="966">
        <f t="shared" si="7"/>
        <v>0</v>
      </c>
      <c r="BQ30" s="966">
        <f t="shared" si="7"/>
        <v>6</v>
      </c>
      <c r="BR30" s="966">
        <f t="shared" si="7"/>
        <v>0</v>
      </c>
      <c r="BS30" s="851">
        <f t="shared" si="8"/>
        <v>62</v>
      </c>
      <c r="BT30" s="613" t="s">
        <v>557</v>
      </c>
      <c r="BU30" s="966">
        <f>集計･資料!CG79</f>
        <v>30</v>
      </c>
      <c r="BV30" s="966">
        <f>集計･資料!CH79</f>
        <v>22</v>
      </c>
      <c r="BW30" s="966">
        <f>集計･資料!CI79</f>
        <v>0</v>
      </c>
      <c r="BX30" s="966">
        <f>集計･資料!CJ79</f>
        <v>6</v>
      </c>
      <c r="BY30" s="966">
        <f>集計･資料!CK79</f>
        <v>0</v>
      </c>
      <c r="BZ30" s="776">
        <f t="shared" si="9"/>
        <v>58</v>
      </c>
      <c r="CA30" s="613" t="s">
        <v>557</v>
      </c>
      <c r="CB30" s="966">
        <f>集計･資料!CN79</f>
        <v>3</v>
      </c>
      <c r="CC30" s="966">
        <f>集計･資料!CO79</f>
        <v>1</v>
      </c>
      <c r="CD30" s="966">
        <f>集計･資料!CP79</f>
        <v>0</v>
      </c>
      <c r="CE30" s="966">
        <f>集計･資料!CQ79</f>
        <v>0</v>
      </c>
      <c r="CF30" s="966">
        <f>集計･資料!CR79</f>
        <v>0</v>
      </c>
      <c r="CG30" s="776">
        <f t="shared" si="10"/>
        <v>4</v>
      </c>
    </row>
    <row r="31" spans="1:85">
      <c r="A31" s="481"/>
      <c r="B31" s="481"/>
      <c r="C31" s="481"/>
      <c r="D31" s="481"/>
      <c r="E31" s="481"/>
      <c r="F31" s="481"/>
      <c r="G31" s="481"/>
      <c r="H31" s="481"/>
      <c r="I31" s="481"/>
      <c r="J31" s="481"/>
      <c r="K31" s="481"/>
      <c r="L31" s="481"/>
      <c r="M31" s="481"/>
      <c r="N31" s="481"/>
      <c r="O31" s="481"/>
      <c r="P31" s="481"/>
      <c r="Q31" s="481"/>
      <c r="Z31" s="481"/>
      <c r="AA31" s="481"/>
      <c r="AC31" s="1001" t="s">
        <v>438</v>
      </c>
      <c r="AD31" s="857">
        <f t="shared" si="4"/>
        <v>17</v>
      </c>
      <c r="AE31" s="857">
        <f t="shared" si="4"/>
        <v>23</v>
      </c>
      <c r="AF31" s="1087">
        <f t="shared" si="4"/>
        <v>1</v>
      </c>
      <c r="AG31" s="1087">
        <f t="shared" si="4"/>
        <v>1</v>
      </c>
      <c r="AH31" s="1087">
        <f t="shared" si="4"/>
        <v>0</v>
      </c>
      <c r="AJ31" s="630"/>
      <c r="AX31" s="613" t="s">
        <v>438</v>
      </c>
      <c r="AY31" s="856">
        <f t="shared" si="5"/>
        <v>16</v>
      </c>
      <c r="AZ31" s="856">
        <f t="shared" si="5"/>
        <v>21</v>
      </c>
      <c r="BA31" s="856">
        <f t="shared" si="5"/>
        <v>1</v>
      </c>
      <c r="BB31" s="856">
        <f t="shared" si="5"/>
        <v>1</v>
      </c>
      <c r="BC31" s="856">
        <f t="shared" si="5"/>
        <v>0</v>
      </c>
      <c r="BD31" s="875"/>
      <c r="BE31" s="833"/>
      <c r="BF31" s="613" t="s">
        <v>438</v>
      </c>
      <c r="BG31" s="856">
        <f t="shared" si="6"/>
        <v>1</v>
      </c>
      <c r="BH31" s="856">
        <f t="shared" si="6"/>
        <v>2</v>
      </c>
      <c r="BI31" s="856">
        <f t="shared" si="6"/>
        <v>0</v>
      </c>
      <c r="BJ31" s="856">
        <f t="shared" si="6"/>
        <v>0</v>
      </c>
      <c r="BK31" s="856">
        <f t="shared" si="6"/>
        <v>0</v>
      </c>
      <c r="BL31" s="741"/>
      <c r="BM31" s="613" t="s">
        <v>556</v>
      </c>
      <c r="BN31" s="966">
        <f t="shared" si="7"/>
        <v>17</v>
      </c>
      <c r="BO31" s="966">
        <f t="shared" si="7"/>
        <v>23</v>
      </c>
      <c r="BP31" s="966">
        <f t="shared" si="7"/>
        <v>1</v>
      </c>
      <c r="BQ31" s="966">
        <f t="shared" si="7"/>
        <v>1</v>
      </c>
      <c r="BR31" s="966">
        <f t="shared" si="7"/>
        <v>0</v>
      </c>
      <c r="BS31" s="851">
        <f t="shared" si="8"/>
        <v>42</v>
      </c>
      <c r="BT31" s="613" t="s">
        <v>556</v>
      </c>
      <c r="BU31" s="966">
        <f>集計･資料!CG77</f>
        <v>16</v>
      </c>
      <c r="BV31" s="966">
        <f>集計･資料!CH77</f>
        <v>21</v>
      </c>
      <c r="BW31" s="966">
        <f>集計･資料!CI77</f>
        <v>1</v>
      </c>
      <c r="BX31" s="966">
        <f>集計･資料!CJ77</f>
        <v>1</v>
      </c>
      <c r="BY31" s="966">
        <f>集計･資料!CK77</f>
        <v>0</v>
      </c>
      <c r="BZ31" s="776">
        <f t="shared" si="9"/>
        <v>39</v>
      </c>
      <c r="CA31" s="613" t="s">
        <v>556</v>
      </c>
      <c r="CB31" s="966">
        <f>集計･資料!CN77</f>
        <v>1</v>
      </c>
      <c r="CC31" s="966">
        <f>集計･資料!CO77</f>
        <v>2</v>
      </c>
      <c r="CD31" s="966">
        <f>集計･資料!CP77</f>
        <v>0</v>
      </c>
      <c r="CE31" s="966">
        <f>集計･資料!CQ77</f>
        <v>0</v>
      </c>
      <c r="CF31" s="966">
        <f>集計･資料!CR77</f>
        <v>0</v>
      </c>
      <c r="CG31" s="776">
        <f t="shared" si="10"/>
        <v>3</v>
      </c>
    </row>
    <row r="32" spans="1:85">
      <c r="A32" s="481"/>
      <c r="B32" s="481"/>
      <c r="C32" s="481"/>
      <c r="D32" s="481"/>
      <c r="E32" s="481"/>
      <c r="F32" s="481"/>
      <c r="G32" s="481"/>
      <c r="H32" s="481"/>
      <c r="I32" s="481"/>
      <c r="J32" s="481"/>
      <c r="K32" s="481"/>
      <c r="L32" s="481"/>
      <c r="M32" s="481"/>
      <c r="N32" s="481"/>
      <c r="O32" s="481"/>
      <c r="P32" s="481"/>
      <c r="Q32" s="481"/>
      <c r="Z32" s="481"/>
      <c r="AA32" s="481"/>
      <c r="AC32" s="1001" t="s">
        <v>439</v>
      </c>
      <c r="AD32" s="857">
        <f t="shared" si="4"/>
        <v>5</v>
      </c>
      <c r="AE32" s="857">
        <f t="shared" si="4"/>
        <v>20</v>
      </c>
      <c r="AF32" s="857">
        <f t="shared" si="4"/>
        <v>10</v>
      </c>
      <c r="AG32" s="857">
        <f t="shared" si="4"/>
        <v>0</v>
      </c>
      <c r="AH32" s="857">
        <f t="shared" si="4"/>
        <v>0</v>
      </c>
      <c r="AJ32" s="237"/>
      <c r="AX32" s="613" t="s">
        <v>439</v>
      </c>
      <c r="AY32" s="856">
        <f t="shared" si="5"/>
        <v>3</v>
      </c>
      <c r="AZ32" s="856">
        <f t="shared" si="5"/>
        <v>18</v>
      </c>
      <c r="BA32" s="856">
        <f t="shared" si="5"/>
        <v>10</v>
      </c>
      <c r="BB32" s="856">
        <f t="shared" si="5"/>
        <v>0</v>
      </c>
      <c r="BC32" s="856">
        <f t="shared" si="5"/>
        <v>0</v>
      </c>
      <c r="BD32" s="875"/>
      <c r="BE32" s="833"/>
      <c r="BF32" s="613" t="s">
        <v>439</v>
      </c>
      <c r="BG32" s="856">
        <f t="shared" si="6"/>
        <v>2</v>
      </c>
      <c r="BH32" s="856">
        <f t="shared" si="6"/>
        <v>2</v>
      </c>
      <c r="BI32" s="856">
        <f t="shared" si="6"/>
        <v>0</v>
      </c>
      <c r="BJ32" s="856">
        <f t="shared" si="6"/>
        <v>0</v>
      </c>
      <c r="BK32" s="856">
        <f t="shared" si="6"/>
        <v>0</v>
      </c>
      <c r="BL32" s="741"/>
      <c r="BM32" s="613" t="s">
        <v>555</v>
      </c>
      <c r="BN32" s="966">
        <f t="shared" si="7"/>
        <v>5</v>
      </c>
      <c r="BO32" s="966">
        <f t="shared" si="7"/>
        <v>20</v>
      </c>
      <c r="BP32" s="966">
        <f t="shared" si="7"/>
        <v>10</v>
      </c>
      <c r="BQ32" s="966">
        <f t="shared" si="7"/>
        <v>0</v>
      </c>
      <c r="BR32" s="966">
        <f t="shared" si="7"/>
        <v>0</v>
      </c>
      <c r="BS32" s="851">
        <f t="shared" si="8"/>
        <v>35</v>
      </c>
      <c r="BT32" s="613" t="s">
        <v>555</v>
      </c>
      <c r="BU32" s="966">
        <f>集計･資料!CG75</f>
        <v>3</v>
      </c>
      <c r="BV32" s="966">
        <f>集計･資料!CH75</f>
        <v>18</v>
      </c>
      <c r="BW32" s="966">
        <f>集計･資料!CI75</f>
        <v>10</v>
      </c>
      <c r="BX32" s="966">
        <f>集計･資料!CJ75</f>
        <v>0</v>
      </c>
      <c r="BY32" s="966">
        <f>集計･資料!CK75</f>
        <v>0</v>
      </c>
      <c r="BZ32" s="776">
        <f t="shared" si="9"/>
        <v>31</v>
      </c>
      <c r="CA32" s="613" t="s">
        <v>555</v>
      </c>
      <c r="CB32" s="966">
        <f>集計･資料!CN75</f>
        <v>2</v>
      </c>
      <c r="CC32" s="966">
        <f>集計･資料!CO75</f>
        <v>2</v>
      </c>
      <c r="CD32" s="966">
        <f>集計･資料!CP75</f>
        <v>0</v>
      </c>
      <c r="CE32" s="966">
        <f>集計･資料!CQ75</f>
        <v>0</v>
      </c>
      <c r="CF32" s="966">
        <f>集計･資料!CR75</f>
        <v>0</v>
      </c>
      <c r="CG32" s="776">
        <f t="shared" si="10"/>
        <v>4</v>
      </c>
    </row>
    <row r="33" spans="1:85">
      <c r="A33" s="481"/>
      <c r="B33" s="481"/>
      <c r="C33" s="481"/>
      <c r="D33" s="481"/>
      <c r="E33" s="481"/>
      <c r="F33" s="481"/>
      <c r="G33" s="481"/>
      <c r="H33" s="481"/>
      <c r="I33" s="481"/>
      <c r="J33" s="481"/>
      <c r="K33" s="481"/>
      <c r="L33" s="481"/>
      <c r="M33" s="481"/>
      <c r="N33" s="481"/>
      <c r="O33" s="481"/>
      <c r="P33" s="481"/>
      <c r="Q33" s="481"/>
      <c r="Z33" s="481"/>
      <c r="AA33" s="481"/>
      <c r="AC33" s="1001" t="s">
        <v>440</v>
      </c>
      <c r="AD33" s="857">
        <f t="shared" si="4"/>
        <v>6</v>
      </c>
      <c r="AE33" s="857">
        <f t="shared" si="4"/>
        <v>1</v>
      </c>
      <c r="AF33" s="857">
        <f t="shared" si="4"/>
        <v>0</v>
      </c>
      <c r="AG33" s="857">
        <f t="shared" si="4"/>
        <v>0</v>
      </c>
      <c r="AH33" s="857">
        <f t="shared" si="4"/>
        <v>0</v>
      </c>
      <c r="AJ33" s="237"/>
      <c r="AX33" s="613" t="s">
        <v>440</v>
      </c>
      <c r="AY33" s="856">
        <f t="shared" si="5"/>
        <v>6</v>
      </c>
      <c r="AZ33" s="856">
        <f t="shared" si="5"/>
        <v>1</v>
      </c>
      <c r="BA33" s="856">
        <f t="shared" si="5"/>
        <v>0</v>
      </c>
      <c r="BB33" s="856">
        <f t="shared" si="5"/>
        <v>0</v>
      </c>
      <c r="BC33" s="856">
        <f t="shared" si="5"/>
        <v>0</v>
      </c>
      <c r="BD33" s="875"/>
      <c r="BE33" s="833"/>
      <c r="BF33" s="613" t="s">
        <v>440</v>
      </c>
      <c r="BG33" s="856">
        <f t="shared" si="6"/>
        <v>0</v>
      </c>
      <c r="BH33" s="856">
        <f t="shared" si="6"/>
        <v>0</v>
      </c>
      <c r="BI33" s="856">
        <f t="shared" si="6"/>
        <v>0</v>
      </c>
      <c r="BJ33" s="856">
        <f t="shared" si="6"/>
        <v>0</v>
      </c>
      <c r="BK33" s="856">
        <f t="shared" si="6"/>
        <v>0</v>
      </c>
      <c r="BL33" s="741"/>
      <c r="BM33" s="613" t="s">
        <v>554</v>
      </c>
      <c r="BN33" s="966">
        <f t="shared" si="7"/>
        <v>6</v>
      </c>
      <c r="BO33" s="966">
        <f t="shared" si="7"/>
        <v>1</v>
      </c>
      <c r="BP33" s="966">
        <f t="shared" si="7"/>
        <v>0</v>
      </c>
      <c r="BQ33" s="966">
        <f t="shared" si="7"/>
        <v>0</v>
      </c>
      <c r="BR33" s="966">
        <f t="shared" si="7"/>
        <v>0</v>
      </c>
      <c r="BS33" s="851">
        <f t="shared" si="8"/>
        <v>7</v>
      </c>
      <c r="BT33" s="613" t="s">
        <v>554</v>
      </c>
      <c r="BU33" s="966">
        <f>集計･資料!CG73</f>
        <v>6</v>
      </c>
      <c r="BV33" s="966">
        <f>集計･資料!CH73</f>
        <v>1</v>
      </c>
      <c r="BW33" s="966">
        <f>集計･資料!CI73</f>
        <v>0</v>
      </c>
      <c r="BX33" s="966">
        <f>集計･資料!CJ73</f>
        <v>0</v>
      </c>
      <c r="BY33" s="966">
        <f>集計･資料!CK73</f>
        <v>0</v>
      </c>
      <c r="BZ33" s="776">
        <f t="shared" si="9"/>
        <v>7</v>
      </c>
      <c r="CA33" s="613" t="s">
        <v>554</v>
      </c>
      <c r="CB33" s="966">
        <f>集計･資料!CN73</f>
        <v>0</v>
      </c>
      <c r="CC33" s="966">
        <f>集計･資料!CO73</f>
        <v>0</v>
      </c>
      <c r="CD33" s="966">
        <f>集計･資料!CP73</f>
        <v>0</v>
      </c>
      <c r="CE33" s="966">
        <f>集計･資料!CQ73</f>
        <v>0</v>
      </c>
      <c r="CF33" s="966">
        <f>集計･資料!CR73</f>
        <v>0</v>
      </c>
      <c r="CG33" s="776">
        <f t="shared" si="10"/>
        <v>0</v>
      </c>
    </row>
    <row r="34" spans="1:85" ht="12.75" thickBot="1">
      <c r="A34" s="481"/>
      <c r="B34" s="481"/>
      <c r="C34" s="481"/>
      <c r="D34" s="481"/>
      <c r="E34" s="481"/>
      <c r="F34" s="481"/>
      <c r="G34" s="481"/>
      <c r="H34" s="481"/>
      <c r="I34" s="481"/>
      <c r="J34" s="481"/>
      <c r="K34" s="481"/>
      <c r="L34" s="481"/>
      <c r="M34" s="481"/>
      <c r="N34" s="481"/>
      <c r="O34" s="481"/>
      <c r="P34" s="481"/>
      <c r="Q34" s="481"/>
      <c r="Z34" s="481"/>
      <c r="AA34" s="481"/>
      <c r="AC34" s="613" t="s">
        <v>441</v>
      </c>
      <c r="AD34" s="857">
        <f t="shared" si="4"/>
        <v>5</v>
      </c>
      <c r="AE34" s="857">
        <f t="shared" si="4"/>
        <v>0</v>
      </c>
      <c r="AF34" s="857">
        <f t="shared" si="4"/>
        <v>0</v>
      </c>
      <c r="AG34" s="857">
        <f t="shared" si="4"/>
        <v>0</v>
      </c>
      <c r="AH34" s="857">
        <f t="shared" si="4"/>
        <v>0</v>
      </c>
      <c r="AJ34" s="237"/>
      <c r="AX34" s="768" t="s">
        <v>441</v>
      </c>
      <c r="AY34" s="858">
        <f t="shared" si="5"/>
        <v>5</v>
      </c>
      <c r="AZ34" s="858">
        <f t="shared" si="5"/>
        <v>0</v>
      </c>
      <c r="BA34" s="858">
        <f t="shared" si="5"/>
        <v>0</v>
      </c>
      <c r="BB34" s="858">
        <f t="shared" si="5"/>
        <v>0</v>
      </c>
      <c r="BC34" s="858">
        <f t="shared" si="5"/>
        <v>0</v>
      </c>
      <c r="BD34" s="875"/>
      <c r="BE34" s="833"/>
      <c r="BF34" s="768" t="s">
        <v>441</v>
      </c>
      <c r="BG34" s="858">
        <f t="shared" si="6"/>
        <v>0</v>
      </c>
      <c r="BH34" s="858">
        <f t="shared" si="6"/>
        <v>0</v>
      </c>
      <c r="BI34" s="858">
        <f t="shared" si="6"/>
        <v>0</v>
      </c>
      <c r="BJ34" s="858">
        <f t="shared" si="6"/>
        <v>0</v>
      </c>
      <c r="BK34" s="858">
        <f t="shared" si="6"/>
        <v>0</v>
      </c>
      <c r="BL34" s="741"/>
      <c r="BM34" s="768" t="s">
        <v>139</v>
      </c>
      <c r="BN34" s="968">
        <f t="shared" si="7"/>
        <v>5</v>
      </c>
      <c r="BO34" s="968">
        <f t="shared" si="7"/>
        <v>0</v>
      </c>
      <c r="BP34" s="968">
        <f t="shared" si="7"/>
        <v>0</v>
      </c>
      <c r="BQ34" s="968">
        <f t="shared" si="7"/>
        <v>0</v>
      </c>
      <c r="BR34" s="968">
        <f t="shared" si="7"/>
        <v>0</v>
      </c>
      <c r="BS34" s="851">
        <f t="shared" si="8"/>
        <v>5</v>
      </c>
      <c r="BT34" s="768" t="s">
        <v>139</v>
      </c>
      <c r="BU34" s="968">
        <f>集計･資料!CG71</f>
        <v>5</v>
      </c>
      <c r="BV34" s="968">
        <f>集計･資料!CH71</f>
        <v>0</v>
      </c>
      <c r="BW34" s="968">
        <f>集計･資料!CI71</f>
        <v>0</v>
      </c>
      <c r="BX34" s="968">
        <f>集計･資料!CJ71</f>
        <v>0</v>
      </c>
      <c r="BY34" s="968">
        <f>集計･資料!CK71</f>
        <v>0</v>
      </c>
      <c r="BZ34" s="776">
        <f t="shared" si="9"/>
        <v>5</v>
      </c>
      <c r="CA34" s="768" t="s">
        <v>139</v>
      </c>
      <c r="CB34" s="968">
        <f>集計･資料!CN71</f>
        <v>0</v>
      </c>
      <c r="CC34" s="968">
        <f>集計･資料!CO71</f>
        <v>0</v>
      </c>
      <c r="CD34" s="968">
        <f>集計･資料!CP71</f>
        <v>0</v>
      </c>
      <c r="CE34" s="968">
        <f>集計･資料!CQ71</f>
        <v>0</v>
      </c>
      <c r="CF34" s="968">
        <f>集計･資料!CR71</f>
        <v>0</v>
      </c>
      <c r="CG34" s="776">
        <f t="shared" si="10"/>
        <v>0</v>
      </c>
    </row>
    <row r="35" spans="1:85" ht="12.75" thickBot="1">
      <c r="A35" s="481"/>
      <c r="B35" s="481"/>
      <c r="C35" s="481"/>
      <c r="D35" s="481"/>
      <c r="E35" s="481"/>
      <c r="F35" s="481"/>
      <c r="G35" s="481"/>
      <c r="H35" s="481"/>
      <c r="I35" s="481"/>
      <c r="J35" s="481"/>
      <c r="K35" s="481"/>
      <c r="L35" s="481"/>
      <c r="M35" s="481"/>
      <c r="N35" s="481"/>
      <c r="O35" s="481"/>
      <c r="P35" s="481"/>
      <c r="Q35" s="481"/>
      <c r="R35" s="481"/>
      <c r="S35" s="481"/>
      <c r="T35" s="481"/>
      <c r="U35" s="481"/>
      <c r="V35" s="481"/>
      <c r="W35" s="481"/>
      <c r="X35" s="481"/>
      <c r="Y35" s="481"/>
      <c r="Z35" s="481"/>
      <c r="AA35" s="481"/>
      <c r="AC35" s="420" t="s">
        <v>160</v>
      </c>
      <c r="AD35" s="859">
        <f>SUM(AD29:AD34)</f>
        <v>81</v>
      </c>
      <c r="AE35" s="859">
        <f>SUM(AE29:AE34)</f>
        <v>69</v>
      </c>
      <c r="AF35" s="859">
        <f>SUM(AF29:AF34)</f>
        <v>11</v>
      </c>
      <c r="AG35" s="859">
        <f>SUM(AG29:AG34)</f>
        <v>7</v>
      </c>
      <c r="AH35" s="859">
        <f>SUM(AH29:AH34)</f>
        <v>1</v>
      </c>
      <c r="AJ35" s="237"/>
      <c r="AX35" s="525" t="s">
        <v>150</v>
      </c>
      <c r="AY35" s="859">
        <f>SUM(AY29:AY34)</f>
        <v>75</v>
      </c>
      <c r="AZ35" s="859">
        <f>SUM(AZ29:AZ34)</f>
        <v>64</v>
      </c>
      <c r="BA35" s="859">
        <f>SUM(BA29:BA34)</f>
        <v>11</v>
      </c>
      <c r="BB35" s="859">
        <f>SUM(BB29:BB34)</f>
        <v>7</v>
      </c>
      <c r="BC35" s="860">
        <f>SUM(BC29:BC34)</f>
        <v>1</v>
      </c>
      <c r="BD35" s="876"/>
      <c r="BE35" s="833"/>
      <c r="BF35" s="525" t="s">
        <v>150</v>
      </c>
      <c r="BG35" s="861">
        <f>SUM(BG29:BG34)</f>
        <v>6</v>
      </c>
      <c r="BH35" s="859">
        <f>SUM(BH29:BH34)</f>
        <v>5</v>
      </c>
      <c r="BI35" s="859">
        <f>SUM(BI29:BI34)</f>
        <v>0</v>
      </c>
      <c r="BJ35" s="859">
        <f>SUM(BJ29:BJ34)</f>
        <v>0</v>
      </c>
      <c r="BK35" s="860">
        <f>SUM(BK29:BK34)</f>
        <v>0</v>
      </c>
      <c r="BL35" s="741"/>
      <c r="BM35" s="525" t="s">
        <v>160</v>
      </c>
      <c r="BN35" s="969">
        <f t="shared" si="7"/>
        <v>81</v>
      </c>
      <c r="BO35" s="970">
        <f t="shared" si="7"/>
        <v>69</v>
      </c>
      <c r="BP35" s="970">
        <f t="shared" si="7"/>
        <v>11</v>
      </c>
      <c r="BQ35" s="970">
        <f t="shared" si="7"/>
        <v>7</v>
      </c>
      <c r="BR35" s="971">
        <f t="shared" si="7"/>
        <v>1</v>
      </c>
      <c r="BT35" s="525" t="s">
        <v>150</v>
      </c>
      <c r="BU35" s="969">
        <f>集計･資料!CG83</f>
        <v>75</v>
      </c>
      <c r="BV35" s="970">
        <f>集計･資料!CH83</f>
        <v>64</v>
      </c>
      <c r="BW35" s="970">
        <f>集計･資料!CI83</f>
        <v>11</v>
      </c>
      <c r="BX35" s="970">
        <f>集計･資料!CJ83</f>
        <v>7</v>
      </c>
      <c r="BY35" s="971">
        <f>集計･資料!CK83</f>
        <v>1</v>
      </c>
      <c r="BZ35" s="776">
        <f t="shared" si="9"/>
        <v>158</v>
      </c>
      <c r="CA35" s="525" t="s">
        <v>150</v>
      </c>
      <c r="CB35" s="969">
        <f>集計･資料!CN83</f>
        <v>6</v>
      </c>
      <c r="CC35" s="970">
        <f>集計･資料!CO83</f>
        <v>5</v>
      </c>
      <c r="CD35" s="970">
        <f>集計･資料!CP83</f>
        <v>0</v>
      </c>
      <c r="CE35" s="970">
        <f>集計･資料!CQ83</f>
        <v>0</v>
      </c>
      <c r="CF35" s="971">
        <f>集計･資料!CR83</f>
        <v>0</v>
      </c>
      <c r="CG35" s="776">
        <f t="shared" si="10"/>
        <v>11</v>
      </c>
    </row>
    <row r="36" spans="1:85">
      <c r="A36" s="481"/>
      <c r="B36" s="481"/>
      <c r="C36" s="481"/>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J36" s="237"/>
      <c r="AK36" s="33"/>
      <c r="AY36" s="519"/>
      <c r="AZ36" s="519"/>
      <c r="BA36" s="519"/>
      <c r="BB36" s="519"/>
      <c r="BC36" s="519"/>
      <c r="BD36" s="519"/>
      <c r="BE36" s="833"/>
      <c r="BF36" s="519"/>
      <c r="BG36" s="519"/>
      <c r="BH36" s="519"/>
      <c r="BI36" s="519"/>
      <c r="BJ36" s="519"/>
      <c r="BK36" s="519"/>
      <c r="BT36" s="519"/>
      <c r="BU36" s="519"/>
      <c r="BV36" s="519"/>
      <c r="BW36" s="519"/>
      <c r="BX36" s="519"/>
      <c r="CA36" s="519"/>
      <c r="CB36" s="519"/>
      <c r="CC36" s="519"/>
      <c r="CD36" s="519"/>
      <c r="CE36" s="519"/>
    </row>
    <row r="37" spans="1:85">
      <c r="A37" s="481"/>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C37" s="475" t="str">
        <f>BT3</f>
        <v>従業員の削減数（社）</v>
      </c>
      <c r="AJ37" s="237"/>
      <c r="AK37" s="33"/>
      <c r="AY37" s="833"/>
      <c r="AZ37" s="833"/>
      <c r="BA37" s="833"/>
      <c r="BB37" s="833"/>
      <c r="BC37" s="833"/>
      <c r="BD37" s="833"/>
      <c r="BE37" s="833"/>
      <c r="BF37" s="833"/>
      <c r="BG37" s="833"/>
      <c r="BH37" s="833"/>
      <c r="BI37" s="833"/>
      <c r="BJ37" s="833"/>
      <c r="BK37" s="834"/>
    </row>
    <row r="38" spans="1:85" ht="12" customHeight="1">
      <c r="A38" s="481"/>
      <c r="B38" s="481"/>
      <c r="C38" s="481"/>
      <c r="D38" s="481"/>
      <c r="E38" s="481"/>
      <c r="F38" s="481"/>
      <c r="G38" s="481"/>
      <c r="H38" s="481"/>
      <c r="I38" s="481"/>
      <c r="J38" s="481"/>
      <c r="K38" s="481"/>
      <c r="L38" s="481"/>
      <c r="M38" s="481"/>
      <c r="N38" s="481"/>
      <c r="O38" s="481"/>
      <c r="P38" s="481"/>
      <c r="Q38" s="481"/>
      <c r="R38" s="481"/>
      <c r="S38" s="481"/>
      <c r="T38" s="481"/>
      <c r="U38" s="481"/>
      <c r="V38" s="481"/>
      <c r="W38" s="481"/>
      <c r="X38" s="481"/>
      <c r="Y38" s="481"/>
      <c r="Z38" s="481"/>
      <c r="AA38" s="481"/>
      <c r="AC38" s="892"/>
      <c r="AD38" s="762" t="s">
        <v>490</v>
      </c>
      <c r="AE38" s="643" t="s">
        <v>340</v>
      </c>
      <c r="AF38" s="893" t="s">
        <v>492</v>
      </c>
      <c r="AG38" s="763" t="s">
        <v>339</v>
      </c>
      <c r="AH38" s="643" t="s">
        <v>496</v>
      </c>
      <c r="AJ38" s="237"/>
      <c r="AK38" s="33"/>
      <c r="AY38" s="519"/>
      <c r="AZ38" s="519"/>
      <c r="BA38" s="519"/>
      <c r="BB38" s="519"/>
      <c r="BC38" s="519"/>
      <c r="BD38" s="519"/>
      <c r="BE38" s="833"/>
      <c r="BF38" s="519"/>
      <c r="BG38" s="519"/>
      <c r="BH38" s="519"/>
      <c r="BI38" s="519"/>
      <c r="BJ38" s="519"/>
      <c r="BK38" s="519"/>
    </row>
    <row r="39" spans="1:85">
      <c r="A39" s="481"/>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C39" s="643" t="s">
        <v>496</v>
      </c>
      <c r="AD39" s="832">
        <f>BU6</f>
        <v>65</v>
      </c>
      <c r="AE39" s="832">
        <f>BV6</f>
        <v>6</v>
      </c>
      <c r="AF39" s="832">
        <f>BW6</f>
        <v>1112</v>
      </c>
      <c r="AG39" s="832">
        <f>BX6</f>
        <v>95</v>
      </c>
      <c r="AH39" s="832">
        <f>BY6</f>
        <v>1278</v>
      </c>
      <c r="AK39" s="33"/>
      <c r="AY39" s="833"/>
      <c r="AZ39" s="833"/>
      <c r="BA39" s="833"/>
      <c r="BB39" s="833"/>
      <c r="BC39" s="833"/>
      <c r="BD39" s="833"/>
      <c r="BE39" s="833"/>
      <c r="BF39" s="833"/>
      <c r="BG39" s="833"/>
      <c r="BH39" s="833"/>
      <c r="BI39" s="833"/>
      <c r="BJ39" s="833"/>
      <c r="BK39" s="833"/>
      <c r="BT39" s="474"/>
      <c r="BU39" s="474"/>
      <c r="BV39" s="474"/>
      <c r="BW39" s="474"/>
      <c r="BX39" s="474"/>
      <c r="CA39" s="474"/>
      <c r="CB39" s="474"/>
      <c r="CC39" s="474"/>
      <c r="CD39" s="474"/>
      <c r="CE39" s="474"/>
    </row>
    <row r="40" spans="1:85" ht="12.75" thickBot="1">
      <c r="A40" s="481"/>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K40" s="33"/>
      <c r="AY40" s="519"/>
      <c r="AZ40" s="519"/>
      <c r="BA40" s="519"/>
      <c r="BB40" s="519"/>
      <c r="BC40" s="519"/>
      <c r="BD40" s="519"/>
      <c r="BE40" s="833"/>
      <c r="BF40" s="519"/>
      <c r="BG40" s="519"/>
      <c r="BH40" s="519"/>
      <c r="BI40" s="519"/>
      <c r="BJ40" s="519"/>
      <c r="BK40" s="519"/>
      <c r="BT40" s="519"/>
      <c r="BU40" s="519"/>
      <c r="BV40" s="519"/>
      <c r="BW40" s="519"/>
      <c r="BX40" s="519"/>
      <c r="CA40" s="519"/>
      <c r="CB40" s="519"/>
      <c r="CC40" s="519"/>
      <c r="CD40" s="519"/>
      <c r="CE40" s="519"/>
    </row>
    <row r="41" spans="1:85" ht="12.75" thickBot="1">
      <c r="A41" s="481"/>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C41" s="682" t="s">
        <v>645</v>
      </c>
      <c r="AD41" s="643" t="s">
        <v>490</v>
      </c>
      <c r="AE41" s="643" t="s">
        <v>340</v>
      </c>
      <c r="AG41" s="682" t="s">
        <v>143</v>
      </c>
      <c r="AH41" s="643" t="s">
        <v>490</v>
      </c>
      <c r="AI41" s="643" t="s">
        <v>340</v>
      </c>
      <c r="AK41" s="33"/>
      <c r="AY41" s="833"/>
      <c r="AZ41" s="833"/>
      <c r="BA41" s="833"/>
      <c r="BB41" s="833"/>
      <c r="BC41" s="833"/>
      <c r="BD41" s="833"/>
      <c r="BE41" s="833"/>
      <c r="BF41" s="833"/>
      <c r="BG41" s="833"/>
      <c r="BH41" s="833"/>
      <c r="BI41" s="833"/>
      <c r="BJ41" s="833"/>
      <c r="BK41" s="833"/>
      <c r="BM41" s="116" t="s">
        <v>645</v>
      </c>
      <c r="BN41" s="520" t="s">
        <v>490</v>
      </c>
      <c r="BO41" s="517" t="s">
        <v>340</v>
      </c>
      <c r="BP41" s="207" t="s">
        <v>143</v>
      </c>
      <c r="BQ41" s="516" t="s">
        <v>490</v>
      </c>
      <c r="BR41" s="517" t="s">
        <v>340</v>
      </c>
      <c r="BT41" s="474"/>
      <c r="BU41" s="474"/>
      <c r="BV41" s="474"/>
      <c r="BW41" s="474"/>
      <c r="BX41" s="474"/>
      <c r="CA41" s="474"/>
      <c r="CB41" s="474"/>
      <c r="CC41" s="474"/>
      <c r="CD41" s="474"/>
      <c r="CE41" s="474"/>
    </row>
    <row r="42" spans="1:85">
      <c r="A42" s="481"/>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C42" s="784" t="s">
        <v>634</v>
      </c>
      <c r="AD42" s="894">
        <f>BN54</f>
        <v>16</v>
      </c>
      <c r="AE42" s="894">
        <f>BO54</f>
        <v>1</v>
      </c>
      <c r="AG42" s="613" t="s">
        <v>436</v>
      </c>
      <c r="AH42" s="894">
        <f>BQ47</f>
        <v>11</v>
      </c>
      <c r="AI42" s="894">
        <f>BR47</f>
        <v>0</v>
      </c>
      <c r="AK42" s="33"/>
      <c r="AY42" s="519"/>
      <c r="AZ42" s="519"/>
      <c r="BA42" s="519"/>
      <c r="BB42" s="519"/>
      <c r="BC42" s="519"/>
      <c r="BD42" s="519"/>
      <c r="BE42" s="833"/>
      <c r="BF42" s="519"/>
      <c r="BG42" s="519"/>
      <c r="BH42" s="519"/>
      <c r="BI42" s="519"/>
      <c r="BJ42" s="519"/>
      <c r="BK42" s="519"/>
      <c r="BM42" s="131" t="s">
        <v>151</v>
      </c>
      <c r="BN42" s="901">
        <f>集計･資料!CF6</f>
        <v>0</v>
      </c>
      <c r="BO42" s="897">
        <f>集計･資料!CM6</f>
        <v>0</v>
      </c>
      <c r="BP42" s="290" t="s">
        <v>139</v>
      </c>
      <c r="BQ42" s="897">
        <f>集計･資料!CF71</f>
        <v>0</v>
      </c>
      <c r="BR42" s="897">
        <f>集計･資料!CM71</f>
        <v>0</v>
      </c>
      <c r="BT42" s="519"/>
      <c r="BU42" s="519"/>
      <c r="BV42" s="519"/>
      <c r="BW42" s="519"/>
      <c r="BX42" s="519"/>
      <c r="CA42" s="519"/>
      <c r="CB42" s="519"/>
      <c r="CC42" s="519"/>
      <c r="CD42" s="519"/>
      <c r="CE42" s="519"/>
    </row>
    <row r="43" spans="1:85">
      <c r="A43" s="481"/>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C43" s="784" t="s">
        <v>633</v>
      </c>
      <c r="AD43" s="894">
        <f>BN53</f>
        <v>9</v>
      </c>
      <c r="AE43" s="894">
        <f>BO53</f>
        <v>1</v>
      </c>
      <c r="AG43" s="613" t="s">
        <v>437</v>
      </c>
      <c r="AH43" s="894">
        <f>BQ46</f>
        <v>26</v>
      </c>
      <c r="AI43" s="894">
        <f>BR46</f>
        <v>3</v>
      </c>
      <c r="AK43" s="33"/>
      <c r="AY43" s="519"/>
      <c r="AZ43" s="519"/>
      <c r="BA43" s="519"/>
      <c r="BB43" s="519"/>
      <c r="BC43" s="519"/>
      <c r="BD43" s="519"/>
      <c r="BE43" s="833"/>
      <c r="BF43" s="519"/>
      <c r="BG43" s="519"/>
      <c r="BH43" s="519"/>
      <c r="BI43" s="519"/>
      <c r="BJ43" s="519"/>
      <c r="BK43" s="519"/>
      <c r="BM43" s="34" t="s">
        <v>471</v>
      </c>
      <c r="BN43" s="901">
        <f>集計･資料!CF8</f>
        <v>5</v>
      </c>
      <c r="BO43" s="897">
        <f>集計･資料!CM8</f>
        <v>0</v>
      </c>
      <c r="BP43" s="255" t="s">
        <v>554</v>
      </c>
      <c r="BQ43" s="897">
        <f>集計･資料!CF73</f>
        <v>4</v>
      </c>
      <c r="BR43" s="897">
        <f>集計･資料!CM73</f>
        <v>0</v>
      </c>
      <c r="BT43" s="519"/>
      <c r="BU43" s="519"/>
      <c r="BV43" s="519"/>
      <c r="BW43" s="519"/>
      <c r="BX43" s="519"/>
      <c r="CA43" s="519"/>
      <c r="CB43" s="519"/>
      <c r="CC43" s="519"/>
      <c r="CD43" s="519"/>
      <c r="CE43" s="519"/>
    </row>
    <row r="44" spans="1:85">
      <c r="A44" s="481"/>
      <c r="B44" s="481"/>
      <c r="C44" s="481"/>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C44" s="784" t="s">
        <v>623</v>
      </c>
      <c r="AD44" s="894">
        <f>BN52</f>
        <v>0</v>
      </c>
      <c r="AE44" s="894">
        <f>BO52</f>
        <v>0</v>
      </c>
      <c r="AG44" s="613" t="s">
        <v>438</v>
      </c>
      <c r="AH44" s="894">
        <f>BQ45</f>
        <v>20</v>
      </c>
      <c r="AI44" s="894">
        <f>BR45</f>
        <v>2</v>
      </c>
      <c r="AK44" s="33"/>
      <c r="AY44" s="519"/>
      <c r="AZ44" s="519"/>
      <c r="BA44" s="519"/>
      <c r="BB44" s="519"/>
      <c r="BC44" s="519"/>
      <c r="BD44" s="519"/>
      <c r="BE44" s="833"/>
      <c r="BF44" s="519"/>
      <c r="BG44" s="519"/>
      <c r="BH44" s="519"/>
      <c r="BI44" s="519"/>
      <c r="BJ44" s="519"/>
      <c r="BK44" s="519"/>
      <c r="BM44" s="34" t="s">
        <v>631</v>
      </c>
      <c r="BN44" s="901">
        <f>集計･資料!CF10</f>
        <v>6</v>
      </c>
      <c r="BO44" s="897">
        <f>集計･資料!CM10</f>
        <v>0</v>
      </c>
      <c r="BP44" s="255" t="s">
        <v>555</v>
      </c>
      <c r="BQ44" s="897">
        <f>集計･資料!CF75</f>
        <v>4</v>
      </c>
      <c r="BR44" s="897">
        <f>集計･資料!CM75</f>
        <v>1</v>
      </c>
      <c r="BT44" s="519"/>
      <c r="BU44" s="519"/>
      <c r="BV44" s="519"/>
      <c r="BW44" s="519"/>
      <c r="BX44" s="519"/>
      <c r="CA44" s="519"/>
      <c r="CB44" s="519"/>
      <c r="CC44" s="519"/>
      <c r="CD44" s="519"/>
      <c r="CE44" s="519"/>
    </row>
    <row r="45" spans="1:85">
      <c r="A45" s="481"/>
      <c r="B45" s="481"/>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C45" s="784" t="s">
        <v>624</v>
      </c>
      <c r="AD45" s="894">
        <f>BN51</f>
        <v>0</v>
      </c>
      <c r="AE45" s="894">
        <f>BO51</f>
        <v>0</v>
      </c>
      <c r="AG45" s="613" t="s">
        <v>439</v>
      </c>
      <c r="AH45" s="894">
        <f>BQ44</f>
        <v>4</v>
      </c>
      <c r="AI45" s="894">
        <f>BR44</f>
        <v>1</v>
      </c>
      <c r="AK45" s="33"/>
      <c r="AY45" s="519"/>
      <c r="AZ45" s="519"/>
      <c r="BA45" s="519"/>
      <c r="BB45" s="519"/>
      <c r="BC45" s="519"/>
      <c r="BD45" s="519"/>
      <c r="BE45" s="833"/>
      <c r="BF45" s="519"/>
      <c r="BG45" s="519"/>
      <c r="BH45" s="519"/>
      <c r="BI45" s="519"/>
      <c r="BJ45" s="519"/>
      <c r="BK45" s="519"/>
      <c r="BM45" s="34" t="s">
        <v>629</v>
      </c>
      <c r="BN45" s="901">
        <f>集計･資料!CF12</f>
        <v>5</v>
      </c>
      <c r="BO45" s="897">
        <f>集計･資料!CM12</f>
        <v>0</v>
      </c>
      <c r="BP45" s="255" t="s">
        <v>556</v>
      </c>
      <c r="BQ45" s="897">
        <f>集計･資料!CF77</f>
        <v>20</v>
      </c>
      <c r="BR45" s="897">
        <f>集計･資料!CM77</f>
        <v>2</v>
      </c>
      <c r="BT45" s="519"/>
      <c r="BU45" s="519"/>
      <c r="BV45" s="519"/>
      <c r="BW45" s="519"/>
      <c r="BX45" s="519"/>
      <c r="CA45" s="519"/>
      <c r="CB45" s="519"/>
      <c r="CC45" s="519"/>
      <c r="CD45" s="519"/>
      <c r="CE45" s="519"/>
    </row>
    <row r="46" spans="1:85">
      <c r="A46" s="481"/>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C46" s="784" t="s">
        <v>625</v>
      </c>
      <c r="AD46" s="894">
        <f>BN50</f>
        <v>15</v>
      </c>
      <c r="AE46" s="894">
        <f>BO50</f>
        <v>4</v>
      </c>
      <c r="AG46" s="613" t="s">
        <v>440</v>
      </c>
      <c r="AH46" s="894">
        <f>BQ43</f>
        <v>4</v>
      </c>
      <c r="AI46" s="894">
        <f>BR43</f>
        <v>0</v>
      </c>
      <c r="AK46" s="33"/>
      <c r="BE46" s="833"/>
      <c r="BM46" s="34" t="s">
        <v>628</v>
      </c>
      <c r="BN46" s="901">
        <f>集計･資料!CF14</f>
        <v>7</v>
      </c>
      <c r="BO46" s="897">
        <f>集計･資料!CM14</f>
        <v>0</v>
      </c>
      <c r="BP46" s="255" t="s">
        <v>557</v>
      </c>
      <c r="BQ46" s="897">
        <f>集計･資料!CF79</f>
        <v>26</v>
      </c>
      <c r="BR46" s="897">
        <f>集計･資料!CM79</f>
        <v>3</v>
      </c>
    </row>
    <row r="47" spans="1:85" ht="12.75" thickBot="1">
      <c r="A47" s="481"/>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C47" s="784" t="s">
        <v>626</v>
      </c>
      <c r="AD47" s="894">
        <f>BN49</f>
        <v>0</v>
      </c>
      <c r="AE47" s="894">
        <f>BO49</f>
        <v>0</v>
      </c>
      <c r="AG47" s="768" t="s">
        <v>441</v>
      </c>
      <c r="AH47" s="895">
        <f>BQ42</f>
        <v>0</v>
      </c>
      <c r="AI47" s="895">
        <f>BR42</f>
        <v>0</v>
      </c>
      <c r="AK47" s="33"/>
      <c r="BE47" s="833"/>
      <c r="BM47" s="34" t="s">
        <v>627</v>
      </c>
      <c r="BN47" s="901">
        <f>集計･資料!CF16</f>
        <v>0</v>
      </c>
      <c r="BO47" s="897">
        <f>集計･資料!CM16</f>
        <v>0</v>
      </c>
      <c r="BP47" s="905" t="s">
        <v>558</v>
      </c>
      <c r="BQ47" s="898">
        <f>集計･資料!CF81</f>
        <v>11</v>
      </c>
      <c r="BR47" s="898">
        <f>集計･資料!CM81</f>
        <v>0</v>
      </c>
    </row>
    <row r="48" spans="1:85" ht="12.75" thickBot="1">
      <c r="A48" s="481"/>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C48" s="784" t="s">
        <v>632</v>
      </c>
      <c r="AD48" s="894">
        <f>BN48</f>
        <v>2</v>
      </c>
      <c r="AE48" s="894">
        <f>BO48</f>
        <v>0</v>
      </c>
      <c r="AG48" s="420" t="s">
        <v>160</v>
      </c>
      <c r="AH48" s="896">
        <f>BQ48</f>
        <v>65</v>
      </c>
      <c r="AI48" s="896">
        <f>BR48</f>
        <v>6</v>
      </c>
      <c r="AK48" s="33"/>
      <c r="BE48" s="833"/>
      <c r="BM48" s="34" t="s">
        <v>632</v>
      </c>
      <c r="BN48" s="901">
        <f>集計･資料!CF18</f>
        <v>2</v>
      </c>
      <c r="BO48" s="897">
        <f>集計･資料!CM18</f>
        <v>0</v>
      </c>
      <c r="BP48" s="420" t="s">
        <v>160</v>
      </c>
      <c r="BQ48" s="899">
        <f>集計･資料!CF83</f>
        <v>65</v>
      </c>
      <c r="BR48" s="900">
        <f>集計･資料!CM83</f>
        <v>6</v>
      </c>
    </row>
    <row r="49" spans="1:67">
      <c r="A49" s="481"/>
      <c r="B49" s="481"/>
      <c r="C49" s="481"/>
      <c r="D49" s="481"/>
      <c r="E49" s="481"/>
      <c r="F49" s="481"/>
      <c r="G49" s="481"/>
      <c r="H49" s="481"/>
      <c r="I49" s="481"/>
      <c r="J49" s="481"/>
      <c r="K49" s="481"/>
      <c r="L49" s="481"/>
      <c r="M49" s="481"/>
      <c r="N49" s="481"/>
      <c r="O49" s="481"/>
      <c r="P49" s="481"/>
      <c r="Q49" s="481"/>
      <c r="R49" s="481"/>
      <c r="S49" s="481"/>
      <c r="T49" s="481"/>
      <c r="U49" s="481"/>
      <c r="V49" s="481"/>
      <c r="W49" s="481"/>
      <c r="X49" s="481"/>
      <c r="Y49" s="481"/>
      <c r="Z49" s="481"/>
      <c r="AA49" s="481"/>
      <c r="AC49" s="784" t="s">
        <v>627</v>
      </c>
      <c r="AD49" s="894">
        <f>BN47</f>
        <v>0</v>
      </c>
      <c r="AE49" s="894">
        <f>BO47</f>
        <v>0</v>
      </c>
      <c r="AK49" s="33"/>
      <c r="BE49" s="833"/>
      <c r="BM49" s="34" t="s">
        <v>626</v>
      </c>
      <c r="BN49" s="901">
        <f>集計･資料!CF20</f>
        <v>0</v>
      </c>
      <c r="BO49" s="897">
        <f>集計･資料!CM20</f>
        <v>0</v>
      </c>
    </row>
    <row r="50" spans="1:67">
      <c r="A50" s="481"/>
      <c r="B50" s="481"/>
      <c r="C50" s="481"/>
      <c r="D50" s="481"/>
      <c r="E50" s="481"/>
      <c r="F50" s="481"/>
      <c r="G50" s="481"/>
      <c r="H50" s="481"/>
      <c r="I50" s="481"/>
      <c r="J50" s="481"/>
      <c r="K50" s="481"/>
      <c r="L50" s="481"/>
      <c r="M50" s="481"/>
      <c r="N50" s="481"/>
      <c r="O50" s="481"/>
      <c r="P50" s="481"/>
      <c r="Q50" s="481"/>
      <c r="R50" s="481"/>
      <c r="S50" s="481"/>
      <c r="T50" s="481"/>
      <c r="U50" s="481"/>
      <c r="V50" s="481"/>
      <c r="W50" s="481"/>
      <c r="X50" s="481"/>
      <c r="Y50" s="481"/>
      <c r="Z50" s="481"/>
      <c r="AA50" s="481"/>
      <c r="AC50" s="784" t="s">
        <v>628</v>
      </c>
      <c r="AD50" s="894">
        <f>BN46</f>
        <v>7</v>
      </c>
      <c r="AE50" s="894">
        <f>BO46</f>
        <v>0</v>
      </c>
      <c r="AK50" s="33"/>
      <c r="BM50" s="34" t="s">
        <v>625</v>
      </c>
      <c r="BN50" s="901">
        <f>集計･資料!CF22</f>
        <v>15</v>
      </c>
      <c r="BO50" s="897">
        <f>集計･資料!CM22</f>
        <v>4</v>
      </c>
    </row>
    <row r="51" spans="1:67">
      <c r="A51" s="481"/>
      <c r="B51" s="481"/>
      <c r="C51" s="481"/>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C51" s="784" t="s">
        <v>629</v>
      </c>
      <c r="AD51" s="894">
        <f>BN45</f>
        <v>5</v>
      </c>
      <c r="AE51" s="894">
        <f>BO45</f>
        <v>0</v>
      </c>
      <c r="AK51" s="33"/>
      <c r="BM51" s="34" t="s">
        <v>624</v>
      </c>
      <c r="BN51" s="901">
        <f>集計･資料!CF24</f>
        <v>0</v>
      </c>
      <c r="BO51" s="897">
        <f>集計･資料!CM24</f>
        <v>0</v>
      </c>
    </row>
    <row r="52" spans="1:67">
      <c r="A52" s="481"/>
      <c r="B52" s="481"/>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C52" s="784" t="s">
        <v>631</v>
      </c>
      <c r="AD52" s="894">
        <f>BN44</f>
        <v>6</v>
      </c>
      <c r="AE52" s="894">
        <f>BO44</f>
        <v>0</v>
      </c>
      <c r="AK52" s="33"/>
      <c r="BM52" s="34" t="s">
        <v>623</v>
      </c>
      <c r="BN52" s="901">
        <f>集計･資料!CF26</f>
        <v>0</v>
      </c>
      <c r="BO52" s="897">
        <f>集計･資料!CM26</f>
        <v>0</v>
      </c>
    </row>
    <row r="53" spans="1:67">
      <c r="A53" s="481"/>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C53" s="784" t="s">
        <v>630</v>
      </c>
      <c r="AD53" s="894">
        <f>BN43</f>
        <v>5</v>
      </c>
      <c r="AE53" s="894">
        <f>BO43</f>
        <v>0</v>
      </c>
      <c r="AK53" s="33"/>
      <c r="BM53" s="34" t="s">
        <v>633</v>
      </c>
      <c r="BN53" s="901">
        <f>集計･資料!CF28</f>
        <v>9</v>
      </c>
      <c r="BO53" s="897">
        <f>集計･資料!CM28</f>
        <v>1</v>
      </c>
    </row>
    <row r="54" spans="1:67" ht="12.75" thickBot="1">
      <c r="A54" s="481"/>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C54" s="767" t="s">
        <v>151</v>
      </c>
      <c r="AD54" s="894">
        <f>BN42</f>
        <v>0</v>
      </c>
      <c r="AE54" s="894">
        <f>BO42</f>
        <v>0</v>
      </c>
      <c r="AK54" s="33"/>
      <c r="BM54" s="904" t="s">
        <v>634</v>
      </c>
      <c r="BN54" s="902">
        <f>集計･資料!CF30</f>
        <v>16</v>
      </c>
      <c r="BO54" s="898">
        <f>集計･資料!CM30</f>
        <v>1</v>
      </c>
    </row>
    <row r="55" spans="1:67" ht="12.75" thickBot="1">
      <c r="AC55" s="420" t="s">
        <v>160</v>
      </c>
      <c r="AD55" s="896">
        <f>BN55</f>
        <v>65</v>
      </c>
      <c r="AE55" s="896">
        <f>BO55</f>
        <v>6</v>
      </c>
      <c r="BM55" s="424" t="s">
        <v>160</v>
      </c>
      <c r="BN55" s="903">
        <f>集計･資料!CF32</f>
        <v>65</v>
      </c>
      <c r="BO55" s="900">
        <f>集計･資料!CM32</f>
        <v>6</v>
      </c>
    </row>
  </sheetData>
  <mergeCells count="12">
    <mergeCell ref="BH6:BI6"/>
    <mergeCell ref="BF5:BG5"/>
    <mergeCell ref="BH5:BI5"/>
    <mergeCell ref="AF5:AG5"/>
    <mergeCell ref="AF6:AG6"/>
    <mergeCell ref="BF6:BG6"/>
    <mergeCell ref="AK12:AV24"/>
    <mergeCell ref="A1:B1"/>
    <mergeCell ref="V1:AA1"/>
    <mergeCell ref="AD5:AE5"/>
    <mergeCell ref="AD6:AE6"/>
    <mergeCell ref="B5:I18"/>
  </mergeCells>
  <phoneticPr fontId="3"/>
  <conditionalFormatting sqref="AD11:AD23">
    <cfRule type="cellIs" dxfId="3" priority="3" stopIfTrue="1" operator="greaterThan">
      <formula>30</formula>
    </cfRule>
    <cfRule type="cellIs" dxfId="2" priority="4" stopIfTrue="1" operator="greaterThan">
      <formula>"30人"</formula>
    </cfRule>
  </conditionalFormatting>
  <conditionalFormatting sqref="AJ11:AV22">
    <cfRule type="top10" dxfId="1" priority="1" stopIfTrue="1" rank="1"/>
  </conditionalFormatting>
  <printOptions horizontalCentered="1"/>
  <pageMargins left="0.59055118110236227" right="0.59055118110236227" top="0.98425196850393704" bottom="0.98425196850393704" header="0.51181102362204722" footer="0.51181102362204722"/>
  <pageSetup paperSize="9" scale="94" orientation="portrait" r:id="rId1"/>
  <headerFooter alignWithMargins="0"/>
  <colBreaks count="2" manualBreakCount="2">
    <brk id="27" max="1048575" man="1"/>
    <brk id="70"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stopIfTrue="1" id="{38D6251C-6C34-4A32-83C2-F6F0966F31C5}">
            <xm:f>ISERROR('20（問14）'!AJ6)=TRUE</xm:f>
            <x14:dxf>
              <font>
                <condense val="0"/>
                <extend val="0"/>
                <color indexed="9"/>
              </font>
            </x14:dxf>
          </x14:cfRule>
          <xm:sqref>AJ6:AV6 AJ28:AV33 AJ11:AV23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2600-000000000000}">
          <x14:formula1>
            <xm:f>業種リスト!$A$2:$A$14</xm:f>
          </x14:formula1>
          <xm:sqref>AM6:AO6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0">
    <tabColor theme="9" tint="0.59999389629810485"/>
  </sheetPr>
  <dimension ref="A1:A52"/>
  <sheetViews>
    <sheetView showGridLines="0" view="pageBreakPreview" zoomScaleNormal="100" workbookViewId="0">
      <selection activeCell="A15" sqref="A15:A17"/>
    </sheetView>
  </sheetViews>
  <sheetFormatPr defaultRowHeight="12"/>
  <cols>
    <col min="1" max="1" width="74.42578125" style="566" customWidth="1"/>
    <col min="2" max="16384" width="9.140625" style="566"/>
  </cols>
  <sheetData>
    <row r="1" spans="1:1" ht="12.75" thickTop="1">
      <c r="A1" s="565"/>
    </row>
    <row r="2" spans="1:1">
      <c r="A2" s="567"/>
    </row>
    <row r="3" spans="1:1">
      <c r="A3" s="567"/>
    </row>
    <row r="4" spans="1:1">
      <c r="A4" s="568"/>
    </row>
    <row r="5" spans="1:1">
      <c r="A5" s="568"/>
    </row>
    <row r="6" spans="1:1">
      <c r="A6" s="568"/>
    </row>
    <row r="7" spans="1:1">
      <c r="A7" s="568"/>
    </row>
    <row r="8" spans="1:1">
      <c r="A8" s="568"/>
    </row>
    <row r="9" spans="1:1">
      <c r="A9" s="568"/>
    </row>
    <row r="10" spans="1:1">
      <c r="A10" s="568"/>
    </row>
    <row r="11" spans="1:1">
      <c r="A11" s="568"/>
    </row>
    <row r="12" spans="1:1">
      <c r="A12" s="1132"/>
    </row>
    <row r="13" spans="1:1">
      <c r="A13" s="1132"/>
    </row>
    <row r="14" spans="1:1">
      <c r="A14" s="1132"/>
    </row>
    <row r="15" spans="1:1">
      <c r="A15" s="1132" t="s">
        <v>375</v>
      </c>
    </row>
    <row r="16" spans="1:1">
      <c r="A16" s="1132"/>
    </row>
    <row r="17" spans="1:1">
      <c r="A17" s="1132"/>
    </row>
    <row r="18" spans="1:1">
      <c r="A18" s="1133"/>
    </row>
    <row r="19" spans="1:1">
      <c r="A19" s="1133"/>
    </row>
    <row r="20" spans="1:1">
      <c r="A20" s="567"/>
    </row>
    <row r="21" spans="1:1">
      <c r="A21" s="567"/>
    </row>
    <row r="22" spans="1:1">
      <c r="A22" s="568"/>
    </row>
    <row r="23" spans="1:1">
      <c r="A23" s="568"/>
    </row>
    <row r="24" spans="1:1">
      <c r="A24" s="1134"/>
    </row>
    <row r="25" spans="1:1">
      <c r="A25" s="1134"/>
    </row>
    <row r="26" spans="1:1">
      <c r="A26" s="567"/>
    </row>
    <row r="27" spans="1:1">
      <c r="A27" s="567"/>
    </row>
    <row r="28" spans="1:1">
      <c r="A28" s="567"/>
    </row>
    <row r="29" spans="1:1">
      <c r="A29" s="567"/>
    </row>
    <row r="30" spans="1:1">
      <c r="A30" s="567"/>
    </row>
    <row r="31" spans="1:1">
      <c r="A31" s="568"/>
    </row>
    <row r="32" spans="1:1">
      <c r="A32" s="568"/>
    </row>
    <row r="33" spans="1:1">
      <c r="A33" s="568"/>
    </row>
    <row r="34" spans="1:1">
      <c r="A34" s="568"/>
    </row>
    <row r="35" spans="1:1">
      <c r="A35" s="568"/>
    </row>
    <row r="36" spans="1:1">
      <c r="A36" s="568"/>
    </row>
    <row r="37" spans="1:1">
      <c r="A37" s="568"/>
    </row>
    <row r="38" spans="1:1">
      <c r="A38" s="568"/>
    </row>
    <row r="39" spans="1:1">
      <c r="A39" s="568"/>
    </row>
    <row r="40" spans="1:1">
      <c r="A40" s="1131"/>
    </row>
    <row r="41" spans="1:1">
      <c r="A41" s="1131"/>
    </row>
    <row r="42" spans="1:1">
      <c r="A42" s="1131"/>
    </row>
    <row r="43" spans="1:1">
      <c r="A43" s="568"/>
    </row>
    <row r="44" spans="1:1">
      <c r="A44" s="568"/>
    </row>
    <row r="45" spans="1:1">
      <c r="A45" s="568"/>
    </row>
    <row r="46" spans="1:1">
      <c r="A46" s="568"/>
    </row>
    <row r="47" spans="1:1">
      <c r="A47" s="568"/>
    </row>
    <row r="48" spans="1:1">
      <c r="A48" s="568"/>
    </row>
    <row r="49" spans="1:1">
      <c r="A49" s="568"/>
    </row>
    <row r="50" spans="1:1">
      <c r="A50" s="568"/>
    </row>
    <row r="51" spans="1:1" ht="12.75" thickBot="1">
      <c r="A51" s="569"/>
    </row>
    <row r="52" spans="1:1" ht="12.75" thickTop="1"/>
  </sheetData>
  <mergeCells count="5">
    <mergeCell ref="A40:A42"/>
    <mergeCell ref="A12:A14"/>
    <mergeCell ref="A15:A17"/>
    <mergeCell ref="A18:A19"/>
    <mergeCell ref="A24:A25"/>
  </mergeCells>
  <phoneticPr fontId="3"/>
  <printOptions horizontalCentered="1" verticalCentered="1"/>
  <pageMargins left="0.78740157480314965" right="0.78740157480314965" top="0.78740157480314965" bottom="0.78740157480314965" header="0.51181102362204722" footer="0.51181102362204722"/>
  <pageSetup paperSize="9" scale="120"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1">
    <tabColor rgb="FF00B0F0"/>
  </sheetPr>
  <dimension ref="A1:IS726"/>
  <sheetViews>
    <sheetView showGridLines="0" view="pageBreakPreview" zoomScaleNormal="85" zoomScaleSheetLayoutView="100" workbookViewId="0">
      <pane ySplit="1" topLeftCell="A55" activePane="bottomLeft" state="frozen"/>
      <selection activeCell="BG1" sqref="BG1"/>
      <selection pane="bottomLeft" activeCell="G10" sqref="G10:G11"/>
    </sheetView>
  </sheetViews>
  <sheetFormatPr defaultColWidth="7.85546875" defaultRowHeight="10.5"/>
  <cols>
    <col min="1" max="1" width="9.7109375" style="42" customWidth="1"/>
    <col min="2" max="2" width="7.140625" style="42" customWidth="1"/>
    <col min="3" max="15" width="8.140625" style="42" customWidth="1"/>
    <col min="16" max="16" width="7.28515625" style="42" customWidth="1"/>
    <col min="17" max="17" width="7.85546875" style="42" customWidth="1"/>
    <col min="18" max="30" width="8.140625" style="42" customWidth="1"/>
    <col min="31" max="31" width="7.28515625" style="42" customWidth="1"/>
    <col min="32" max="32" width="7.7109375" style="42" customWidth="1"/>
    <col min="33" max="38" width="6.5703125" style="42" customWidth="1"/>
    <col min="39" max="39" width="7.85546875" style="42" customWidth="1"/>
    <col min="40" max="45" width="6.5703125" style="42" customWidth="1"/>
    <col min="46" max="46" width="6.28515625" style="42" customWidth="1"/>
    <col min="47" max="47" width="7.85546875" style="42" customWidth="1"/>
    <col min="48" max="53" width="6.5703125" style="42" customWidth="1"/>
    <col min="54" max="54" width="7.85546875" style="42" customWidth="1"/>
    <col min="55" max="60" width="6.5703125" style="42" customWidth="1"/>
    <col min="61" max="61" width="6.28515625" style="42" customWidth="1"/>
    <col min="62" max="62" width="7.85546875" style="42" customWidth="1"/>
    <col min="63" max="68" width="6.5703125" style="1055" customWidth="1"/>
    <col min="69" max="69" width="7.85546875" style="1055" customWidth="1"/>
    <col min="70" max="75" width="6.5703125" style="1055" customWidth="1"/>
    <col min="76" max="76" width="6.28515625" style="1055" customWidth="1"/>
    <col min="77" max="78" width="8.42578125" style="42" customWidth="1"/>
    <col min="79" max="79" width="8.140625" style="42" customWidth="1"/>
    <col min="80" max="80" width="7.85546875" style="42" customWidth="1"/>
    <col min="81" max="82" width="6.42578125" style="42" customWidth="1"/>
    <col min="83" max="83" width="7" style="42" customWidth="1"/>
    <col min="84" max="90" width="9.7109375" style="42" customWidth="1"/>
    <col min="91" max="91" width="8.7109375" style="42" customWidth="1"/>
    <col min="92" max="97" width="9.7109375" style="42" customWidth="1"/>
    <col min="98" max="98" width="8.140625" style="42" customWidth="1"/>
    <col min="99" max="99" width="7" style="42" customWidth="1"/>
    <col min="100" max="107" width="5.42578125" style="42" customWidth="1"/>
    <col min="108" max="112" width="6.7109375" style="42" customWidth="1"/>
    <col min="113" max="113" width="6.140625" style="42" customWidth="1"/>
    <col min="114" max="116" width="5.42578125" style="42" customWidth="1"/>
    <col min="117" max="117" width="6" style="42" customWidth="1"/>
    <col min="118" max="120" width="5.42578125" style="42" customWidth="1"/>
    <col min="121" max="121" width="6" style="42" customWidth="1"/>
    <col min="122" max="124" width="5.42578125" style="42" customWidth="1"/>
    <col min="125" max="125" width="6.140625" style="42" customWidth="1"/>
    <col min="126" max="128" width="5.42578125" style="42" customWidth="1"/>
    <col min="129" max="129" width="6.42578125" style="42" customWidth="1"/>
    <col min="130" max="132" width="5.42578125" style="42" customWidth="1"/>
    <col min="133" max="133" width="6.28515625" style="42" customWidth="1"/>
    <col min="134" max="148" width="5.42578125" style="42" customWidth="1"/>
    <col min="149" max="149" width="6.42578125" style="42" customWidth="1"/>
    <col min="150" max="150" width="9" style="42" customWidth="1"/>
    <col min="151" max="152" width="9.7109375" style="42" customWidth="1"/>
    <col min="153" max="153" width="6.42578125" style="42" customWidth="1"/>
    <col min="154" max="154" width="6" style="42" customWidth="1"/>
    <col min="155" max="160" width="9.7109375" style="42" customWidth="1"/>
    <col min="161" max="168" width="6.42578125" style="108" customWidth="1"/>
    <col min="169" max="171" width="10.5703125" style="42" customWidth="1"/>
    <col min="172" max="175" width="6.42578125" style="42" customWidth="1"/>
    <col min="176" max="179" width="6.42578125" style="108" customWidth="1"/>
    <col min="180" max="182" width="9.140625" style="42" customWidth="1"/>
    <col min="183" max="183" width="6.42578125" style="1057" customWidth="1"/>
    <col min="184" max="236" width="7.85546875" style="42" customWidth="1"/>
    <col min="237" max="253" width="7.85546875" style="69" customWidth="1"/>
    <col min="254" max="16384" width="7.85546875" style="42"/>
  </cols>
  <sheetData>
    <row r="1" spans="1:253" s="531" customFormat="1" ht="15.75" customHeight="1">
      <c r="A1" s="672"/>
      <c r="B1" s="1083" t="s">
        <v>839</v>
      </c>
      <c r="C1" s="689" t="s">
        <v>24</v>
      </c>
      <c r="D1" s="690"/>
      <c r="E1" s="690"/>
      <c r="F1" s="690"/>
      <c r="G1" s="691"/>
      <c r="H1" s="672"/>
      <c r="I1" s="672"/>
      <c r="J1" s="672"/>
      <c r="K1" s="672"/>
      <c r="L1" s="672"/>
      <c r="M1" s="672"/>
      <c r="N1" s="672"/>
      <c r="O1" s="672"/>
      <c r="P1" s="672"/>
      <c r="Q1" s="672"/>
      <c r="R1" s="689" t="s">
        <v>235</v>
      </c>
      <c r="S1" s="690"/>
      <c r="T1" s="690"/>
      <c r="U1" s="690"/>
      <c r="V1" s="691"/>
      <c r="W1" s="672"/>
      <c r="X1" s="672"/>
      <c r="Y1" s="672"/>
      <c r="Z1" s="672"/>
      <c r="AA1" s="672"/>
      <c r="AB1" s="672"/>
      <c r="AC1" s="672"/>
      <c r="AD1" s="672"/>
      <c r="AE1" s="672"/>
      <c r="AF1" s="672"/>
      <c r="AG1" s="689" t="s">
        <v>27</v>
      </c>
      <c r="AH1" s="690"/>
      <c r="AI1" s="690"/>
      <c r="AJ1" s="690"/>
      <c r="AK1" s="690"/>
      <c r="AL1" s="907"/>
      <c r="AM1" s="673"/>
      <c r="AN1" s="672"/>
      <c r="AO1" s="672"/>
      <c r="AP1" s="672"/>
      <c r="AQ1" s="672"/>
      <c r="AR1" s="672"/>
      <c r="AS1" s="672"/>
      <c r="AT1" s="672"/>
      <c r="AU1" s="672"/>
      <c r="AV1" s="689" t="s">
        <v>27</v>
      </c>
      <c r="AW1" s="690"/>
      <c r="AX1" s="690"/>
      <c r="AY1" s="690"/>
      <c r="AZ1" s="690"/>
      <c r="BA1" s="690"/>
      <c r="BB1" s="691"/>
      <c r="BC1" s="672"/>
      <c r="BD1" s="672"/>
      <c r="BE1" s="672"/>
      <c r="BF1" s="672"/>
      <c r="BG1" s="672"/>
      <c r="BH1" s="672"/>
      <c r="BI1" s="672"/>
      <c r="BJ1" s="672"/>
      <c r="BK1" s="689" t="s">
        <v>911</v>
      </c>
      <c r="BL1" s="690"/>
      <c r="BM1" s="690"/>
      <c r="BN1" s="690"/>
      <c r="BO1" s="690"/>
      <c r="BP1" s="907"/>
      <c r="BQ1" s="1059"/>
      <c r="BR1" s="672"/>
      <c r="BS1" s="672"/>
      <c r="BT1" s="672"/>
      <c r="BU1" s="672"/>
      <c r="BV1" s="672"/>
      <c r="BW1" s="672"/>
      <c r="BX1" s="672"/>
      <c r="BY1" s="689" t="s">
        <v>28</v>
      </c>
      <c r="BZ1" s="690"/>
      <c r="CA1" s="690"/>
      <c r="CB1" s="690"/>
      <c r="CC1" s="691"/>
      <c r="CD1" s="689" t="s">
        <v>29</v>
      </c>
      <c r="CE1" s="691"/>
      <c r="CF1" s="689" t="s">
        <v>30</v>
      </c>
      <c r="CG1" s="690"/>
      <c r="CH1" s="690"/>
      <c r="CI1" s="690"/>
      <c r="CJ1" s="691"/>
      <c r="CK1" s="672"/>
      <c r="CL1" s="672"/>
      <c r="CM1" s="689" t="s">
        <v>30</v>
      </c>
      <c r="CN1" s="690"/>
      <c r="CO1" s="690"/>
      <c r="CP1" s="690"/>
      <c r="CQ1" s="691"/>
      <c r="CR1" s="672"/>
      <c r="CS1" s="672"/>
      <c r="CT1" s="673"/>
      <c r="CU1" s="673"/>
      <c r="CV1" s="689" t="s">
        <v>31</v>
      </c>
      <c r="CW1" s="690"/>
      <c r="CX1" s="690"/>
      <c r="CY1" s="690"/>
      <c r="CZ1" s="691"/>
      <c r="DA1" s="672"/>
      <c r="DB1" s="672"/>
      <c r="DC1" s="672"/>
      <c r="DD1" s="689" t="s">
        <v>32</v>
      </c>
      <c r="DE1" s="690"/>
      <c r="DF1" s="690"/>
      <c r="DG1" s="690"/>
      <c r="DH1" s="691"/>
      <c r="DI1" s="689" t="s">
        <v>33</v>
      </c>
      <c r="DJ1" s="690"/>
      <c r="DK1" s="690"/>
      <c r="DL1" s="690"/>
      <c r="DM1" s="690"/>
      <c r="DN1" s="690"/>
      <c r="DO1" s="691"/>
      <c r="DP1" s="672"/>
      <c r="DQ1" s="672"/>
      <c r="DR1" s="672"/>
      <c r="DS1" s="672"/>
      <c r="DT1" s="672"/>
      <c r="DU1" s="672"/>
      <c r="DV1" s="672"/>
      <c r="DW1" s="672"/>
      <c r="DX1" s="672"/>
      <c r="DY1" s="672"/>
      <c r="DZ1" s="712"/>
      <c r="EA1" s="672"/>
      <c r="EB1" s="672"/>
      <c r="EC1" s="689" t="s">
        <v>33</v>
      </c>
      <c r="ED1" s="690"/>
      <c r="EE1" s="690"/>
      <c r="EF1" s="690"/>
      <c r="EG1" s="690"/>
      <c r="EH1" s="690"/>
      <c r="EI1" s="691"/>
      <c r="EJ1" s="672"/>
      <c r="EK1" s="672"/>
      <c r="EL1" s="672"/>
      <c r="EM1" s="672"/>
      <c r="EN1" s="672"/>
      <c r="EO1" s="689" t="s">
        <v>34</v>
      </c>
      <c r="EP1" s="690"/>
      <c r="EQ1" s="691"/>
      <c r="ER1" s="672"/>
      <c r="ES1" s="689" t="s">
        <v>35</v>
      </c>
      <c r="ET1" s="690"/>
      <c r="EU1" s="690"/>
      <c r="EV1" s="691"/>
      <c r="EW1" s="672"/>
      <c r="EX1" s="672"/>
      <c r="EY1" s="672"/>
      <c r="EZ1" s="672"/>
      <c r="FA1" s="689" t="s">
        <v>36</v>
      </c>
      <c r="FB1" s="690"/>
      <c r="FC1" s="690"/>
      <c r="FD1" s="691"/>
      <c r="FE1" s="714" t="s">
        <v>37</v>
      </c>
      <c r="FF1" s="715"/>
      <c r="FG1" s="715"/>
      <c r="FH1" s="715"/>
      <c r="FI1" s="715"/>
      <c r="FJ1" s="716"/>
      <c r="FK1" s="717"/>
      <c r="FL1" s="717"/>
      <c r="FM1" s="672"/>
      <c r="FN1" s="672"/>
      <c r="FO1" s="672"/>
      <c r="FP1" s="714" t="s">
        <v>37</v>
      </c>
      <c r="FQ1" s="715"/>
      <c r="FR1" s="715"/>
      <c r="FS1" s="715"/>
      <c r="FT1" s="715"/>
      <c r="FU1" s="716"/>
      <c r="FV1" s="717"/>
      <c r="FW1" s="717"/>
      <c r="FX1" s="672"/>
      <c r="FY1" s="672"/>
      <c r="FZ1" s="672"/>
      <c r="GA1" s="713"/>
      <c r="IC1" s="532"/>
      <c r="ID1" s="532"/>
      <c r="IE1" s="532"/>
      <c r="IF1" s="532"/>
      <c r="IG1" s="532"/>
      <c r="IH1" s="532"/>
      <c r="II1" s="532"/>
      <c r="IJ1" s="532"/>
      <c r="IK1" s="532"/>
      <c r="IL1" s="532"/>
      <c r="IM1" s="532"/>
      <c r="IN1" s="532"/>
      <c r="IO1" s="532"/>
      <c r="IP1" s="532"/>
      <c r="IQ1" s="532"/>
      <c r="IR1" s="532"/>
      <c r="IS1" s="532"/>
    </row>
    <row r="2" spans="1:253" s="531" customFormat="1" ht="15.75" customHeight="1" thickBot="1">
      <c r="A2" s="672"/>
      <c r="B2" s="1084" t="s">
        <v>840</v>
      </c>
      <c r="C2" s="692" t="s">
        <v>514</v>
      </c>
      <c r="D2" s="693"/>
      <c r="E2" s="693"/>
      <c r="F2" s="693"/>
      <c r="G2" s="694"/>
      <c r="H2" s="672"/>
      <c r="I2" s="672"/>
      <c r="J2" s="672"/>
      <c r="K2" s="672"/>
      <c r="L2" s="672"/>
      <c r="M2" s="672"/>
      <c r="N2" s="672"/>
      <c r="O2" s="672"/>
      <c r="P2" s="672"/>
      <c r="Q2" s="672"/>
      <c r="R2" s="692" t="s">
        <v>236</v>
      </c>
      <c r="S2" s="693"/>
      <c r="T2" s="693"/>
      <c r="U2" s="693"/>
      <c r="V2" s="694"/>
      <c r="W2" s="672"/>
      <c r="X2" s="672"/>
      <c r="Y2" s="672"/>
      <c r="Z2" s="672"/>
      <c r="AA2" s="672"/>
      <c r="AB2" s="672"/>
      <c r="AC2" s="672"/>
      <c r="AD2" s="672"/>
      <c r="AE2" s="672"/>
      <c r="AF2" s="672"/>
      <c r="AG2" s="692" t="s">
        <v>515</v>
      </c>
      <c r="AH2" s="693"/>
      <c r="AI2" s="693"/>
      <c r="AJ2" s="693"/>
      <c r="AK2" s="693"/>
      <c r="AL2" s="907"/>
      <c r="AM2" s="673"/>
      <c r="AN2" s="672"/>
      <c r="AO2" s="672"/>
      <c r="AP2" s="672"/>
      <c r="AQ2" s="672"/>
      <c r="AR2" s="672"/>
      <c r="AS2" s="672"/>
      <c r="AT2" s="672"/>
      <c r="AU2" s="672"/>
      <c r="AV2" s="692" t="s">
        <v>392</v>
      </c>
      <c r="AW2" s="693"/>
      <c r="AX2" s="693"/>
      <c r="AY2" s="693"/>
      <c r="AZ2" s="693"/>
      <c r="BA2" s="693"/>
      <c r="BB2" s="694"/>
      <c r="BC2" s="672"/>
      <c r="BD2" s="672"/>
      <c r="BE2" s="672"/>
      <c r="BF2" s="672"/>
      <c r="BG2" s="672"/>
      <c r="BH2" s="672"/>
      <c r="BI2" s="672"/>
      <c r="BJ2" s="672"/>
      <c r="BK2" s="692" t="s">
        <v>515</v>
      </c>
      <c r="BL2" s="693"/>
      <c r="BM2" s="693"/>
      <c r="BN2" s="693"/>
      <c r="BO2" s="693"/>
      <c r="BP2" s="907"/>
      <c r="BQ2" s="1059"/>
      <c r="BR2" s="672"/>
      <c r="BS2" s="672"/>
      <c r="BT2" s="672"/>
      <c r="BU2" s="672"/>
      <c r="BV2" s="672"/>
      <c r="BW2" s="672"/>
      <c r="BX2" s="672"/>
      <c r="BY2" s="692" t="s">
        <v>262</v>
      </c>
      <c r="BZ2" s="693"/>
      <c r="CA2" s="693"/>
      <c r="CB2" s="693"/>
      <c r="CC2" s="694"/>
      <c r="CD2" s="692" t="s">
        <v>517</v>
      </c>
      <c r="CE2" s="694"/>
      <c r="CF2" s="692" t="s">
        <v>271</v>
      </c>
      <c r="CG2" s="693"/>
      <c r="CH2" s="693"/>
      <c r="CI2" s="693"/>
      <c r="CJ2" s="694"/>
      <c r="CK2" s="672"/>
      <c r="CL2" s="672"/>
      <c r="CM2" s="692" t="s">
        <v>271</v>
      </c>
      <c r="CN2" s="693"/>
      <c r="CO2" s="693"/>
      <c r="CP2" s="693"/>
      <c r="CQ2" s="694"/>
      <c r="CR2" s="672"/>
      <c r="CS2" s="672"/>
      <c r="CT2" s="673"/>
      <c r="CU2" s="673"/>
      <c r="CV2" s="692" t="s">
        <v>518</v>
      </c>
      <c r="CW2" s="693"/>
      <c r="CX2" s="693"/>
      <c r="CY2" s="693"/>
      <c r="CZ2" s="694"/>
      <c r="DA2" s="672"/>
      <c r="DB2" s="672"/>
      <c r="DC2" s="672"/>
      <c r="DD2" s="692" t="s">
        <v>520</v>
      </c>
      <c r="DE2" s="693"/>
      <c r="DF2" s="693"/>
      <c r="DG2" s="693"/>
      <c r="DH2" s="694"/>
      <c r="DI2" s="692" t="s">
        <v>521</v>
      </c>
      <c r="DJ2" s="693"/>
      <c r="DK2" s="693"/>
      <c r="DL2" s="693"/>
      <c r="DM2" s="693"/>
      <c r="DN2" s="693"/>
      <c r="DO2" s="694"/>
      <c r="DP2" s="672"/>
      <c r="DQ2" s="672"/>
      <c r="DR2" s="672"/>
      <c r="DS2" s="672"/>
      <c r="DT2" s="672"/>
      <c r="DU2" s="672"/>
      <c r="DV2" s="672"/>
      <c r="DW2" s="672"/>
      <c r="DX2" s="672"/>
      <c r="DY2" s="672"/>
      <c r="DZ2" s="672"/>
      <c r="EA2" s="672"/>
      <c r="EB2" s="672"/>
      <c r="EC2" s="692" t="s">
        <v>538</v>
      </c>
      <c r="ED2" s="693"/>
      <c r="EE2" s="693"/>
      <c r="EF2" s="693"/>
      <c r="EG2" s="693"/>
      <c r="EH2" s="693"/>
      <c r="EI2" s="694"/>
      <c r="EJ2" s="672"/>
      <c r="EK2" s="672"/>
      <c r="EL2" s="672"/>
      <c r="EM2" s="672"/>
      <c r="EN2" s="672"/>
      <c r="EO2" s="692" t="s">
        <v>470</v>
      </c>
      <c r="EP2" s="693"/>
      <c r="EQ2" s="694"/>
      <c r="ER2" s="672"/>
      <c r="ES2" s="692" t="s">
        <v>542</v>
      </c>
      <c r="ET2" s="693"/>
      <c r="EU2" s="693"/>
      <c r="EV2" s="694"/>
      <c r="EW2" s="672"/>
      <c r="EX2" s="672"/>
      <c r="EY2" s="672"/>
      <c r="EZ2" s="672"/>
      <c r="FA2" s="692" t="s">
        <v>545</v>
      </c>
      <c r="FB2" s="693"/>
      <c r="FC2" s="693"/>
      <c r="FD2" s="694"/>
      <c r="FE2" s="718" t="s">
        <v>546</v>
      </c>
      <c r="FF2" s="719"/>
      <c r="FG2" s="719"/>
      <c r="FH2" s="719"/>
      <c r="FI2" s="719"/>
      <c r="FJ2" s="720"/>
      <c r="FK2" s="717"/>
      <c r="FL2" s="717"/>
      <c r="FM2" s="672"/>
      <c r="FN2" s="672"/>
      <c r="FO2" s="672"/>
      <c r="FP2" s="718" t="s">
        <v>548</v>
      </c>
      <c r="FQ2" s="719"/>
      <c r="FR2" s="719"/>
      <c r="FS2" s="719"/>
      <c r="FT2" s="719"/>
      <c r="FU2" s="720"/>
      <c r="FV2" s="717"/>
      <c r="FW2" s="717"/>
      <c r="FX2" s="672"/>
      <c r="FY2" s="672"/>
      <c r="FZ2" s="672"/>
      <c r="GA2" s="713"/>
      <c r="IC2" s="532"/>
      <c r="ID2" s="532"/>
      <c r="IE2" s="532"/>
      <c r="IF2" s="532"/>
      <c r="IG2" s="532"/>
      <c r="IH2" s="532"/>
      <c r="II2" s="532"/>
      <c r="IJ2" s="532"/>
      <c r="IK2" s="532"/>
      <c r="IL2" s="532"/>
      <c r="IM2" s="532"/>
      <c r="IN2" s="532"/>
      <c r="IO2" s="532"/>
      <c r="IP2" s="532"/>
      <c r="IQ2" s="532"/>
      <c r="IR2" s="532"/>
      <c r="IS2" s="532"/>
    </row>
    <row r="3" spans="1:253" ht="12" customHeight="1">
      <c r="A3" s="675"/>
      <c r="B3" s="1082"/>
      <c r="C3" s="736" t="s">
        <v>650</v>
      </c>
      <c r="D3" s="675"/>
      <c r="E3" s="675"/>
      <c r="F3" s="675"/>
      <c r="G3" s="675"/>
      <c r="H3" s="675"/>
      <c r="I3" s="675"/>
      <c r="J3" s="736" t="s">
        <v>651</v>
      </c>
      <c r="K3" s="675"/>
      <c r="L3" s="675"/>
      <c r="M3" s="675"/>
      <c r="N3" s="675"/>
      <c r="O3" s="675"/>
      <c r="P3" s="675"/>
      <c r="Q3" s="675"/>
      <c r="R3" s="736" t="s">
        <v>650</v>
      </c>
      <c r="S3" s="675"/>
      <c r="T3" s="675"/>
      <c r="U3" s="675"/>
      <c r="V3" s="675"/>
      <c r="W3" s="675"/>
      <c r="X3" s="675"/>
      <c r="Y3" s="736" t="s">
        <v>651</v>
      </c>
      <c r="Z3" s="675"/>
      <c r="AA3" s="675"/>
      <c r="AB3" s="675"/>
      <c r="AC3" s="675"/>
      <c r="AD3" s="675"/>
      <c r="AE3" s="675"/>
      <c r="AF3" s="675"/>
      <c r="AG3" s="674" t="s">
        <v>650</v>
      </c>
      <c r="AH3" s="674"/>
      <c r="AI3" s="674"/>
      <c r="AJ3" s="674"/>
      <c r="AK3" s="674"/>
      <c r="AL3" s="674"/>
      <c r="AM3" s="674"/>
      <c r="AN3" s="674" t="s">
        <v>651</v>
      </c>
      <c r="AO3" s="675"/>
      <c r="AP3" s="675"/>
      <c r="AQ3" s="675"/>
      <c r="AR3" s="675"/>
      <c r="AS3" s="675"/>
      <c r="AT3" s="675"/>
      <c r="AU3" s="675"/>
      <c r="AV3" s="674" t="s">
        <v>650</v>
      </c>
      <c r="AW3" s="674"/>
      <c r="AX3" s="674"/>
      <c r="AY3" s="674"/>
      <c r="AZ3" s="674"/>
      <c r="BA3" s="674"/>
      <c r="BB3" s="674"/>
      <c r="BC3" s="674" t="s">
        <v>651</v>
      </c>
      <c r="BD3" s="675"/>
      <c r="BE3" s="675"/>
      <c r="BF3" s="675"/>
      <c r="BG3" s="675"/>
      <c r="BH3" s="675"/>
      <c r="BI3" s="675"/>
      <c r="BJ3" s="675"/>
      <c r="BK3" s="674" t="s">
        <v>650</v>
      </c>
      <c r="BL3" s="674"/>
      <c r="BM3" s="674"/>
      <c r="BN3" s="674"/>
      <c r="BO3" s="674"/>
      <c r="BP3" s="674"/>
      <c r="BQ3" s="674"/>
      <c r="BR3" s="674" t="s">
        <v>651</v>
      </c>
      <c r="BS3" s="675"/>
      <c r="BT3" s="675"/>
      <c r="BU3" s="675"/>
      <c r="BV3" s="675"/>
      <c r="BW3" s="675"/>
      <c r="BX3" s="675"/>
      <c r="BY3" s="675"/>
      <c r="BZ3" s="675"/>
      <c r="CA3" s="675"/>
      <c r="CB3" s="675"/>
      <c r="CC3" s="675"/>
      <c r="CD3" s="675"/>
      <c r="CE3" s="675"/>
      <c r="CF3" s="674"/>
      <c r="CG3" s="675"/>
      <c r="CH3" s="675"/>
      <c r="CI3" s="675"/>
      <c r="CJ3" s="675"/>
      <c r="CK3" s="675"/>
      <c r="CL3" s="675"/>
      <c r="CM3" s="674"/>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5"/>
      <c r="DY3" s="675"/>
      <c r="DZ3" s="675"/>
      <c r="EA3" s="675"/>
      <c r="EB3" s="675"/>
      <c r="EC3" s="675"/>
      <c r="ED3" s="675"/>
      <c r="EE3" s="675"/>
      <c r="EF3" s="675"/>
      <c r="EG3" s="675"/>
      <c r="EH3" s="675"/>
      <c r="EI3" s="675"/>
      <c r="EJ3" s="675"/>
      <c r="EK3" s="675"/>
      <c r="EL3" s="675"/>
      <c r="EM3" s="675"/>
      <c r="EN3" s="675"/>
      <c r="EO3" s="675"/>
      <c r="EP3" s="675"/>
      <c r="EQ3" s="675"/>
      <c r="ER3" s="675"/>
      <c r="ES3" s="674" t="s">
        <v>650</v>
      </c>
      <c r="ET3" s="675"/>
      <c r="EU3" s="675"/>
      <c r="EV3" s="675"/>
      <c r="EW3" s="674" t="s">
        <v>651</v>
      </c>
      <c r="EX3" s="675"/>
      <c r="EY3" s="675"/>
      <c r="EZ3" s="675"/>
      <c r="FA3" s="674" t="s">
        <v>650</v>
      </c>
      <c r="FB3" s="675"/>
      <c r="FC3" s="674" t="s">
        <v>651</v>
      </c>
      <c r="FD3" s="675"/>
      <c r="FE3" s="721" t="s">
        <v>650</v>
      </c>
      <c r="FF3" s="722"/>
      <c r="FG3" s="722"/>
      <c r="FH3" s="722"/>
      <c r="FI3" s="722"/>
      <c r="FJ3" s="722"/>
      <c r="FK3" s="722"/>
      <c r="FL3" s="722"/>
      <c r="FM3" s="675"/>
      <c r="FN3" s="675"/>
      <c r="FO3" s="675"/>
      <c r="FP3" s="674" t="s">
        <v>651</v>
      </c>
      <c r="FQ3" s="675"/>
      <c r="FR3" s="675"/>
      <c r="FS3" s="675"/>
      <c r="FT3" s="722"/>
      <c r="FU3" s="722"/>
      <c r="FV3" s="722"/>
      <c r="FW3" s="722"/>
      <c r="FX3" s="675"/>
      <c r="FY3" s="675"/>
      <c r="FZ3" s="675"/>
      <c r="GA3" s="713"/>
    </row>
    <row r="4" spans="1:253" s="467" customFormat="1" ht="18.75" customHeight="1">
      <c r="A4" s="1360" t="s">
        <v>540</v>
      </c>
      <c r="B4" s="1314" t="s">
        <v>222</v>
      </c>
      <c r="C4" s="1316" t="s">
        <v>358</v>
      </c>
      <c r="D4" s="1316" t="s">
        <v>174</v>
      </c>
      <c r="E4" s="1316" t="s">
        <v>175</v>
      </c>
      <c r="F4" s="1316" t="s">
        <v>359</v>
      </c>
      <c r="G4" s="1316" t="s">
        <v>361</v>
      </c>
      <c r="H4" s="1315" t="s">
        <v>630</v>
      </c>
      <c r="I4" s="1316" t="s">
        <v>185</v>
      </c>
      <c r="J4" s="1309" t="s">
        <v>358</v>
      </c>
      <c r="K4" s="1309" t="s">
        <v>25</v>
      </c>
      <c r="L4" s="1309" t="s">
        <v>26</v>
      </c>
      <c r="M4" s="1309" t="s">
        <v>359</v>
      </c>
      <c r="N4" s="1309" t="s">
        <v>361</v>
      </c>
      <c r="O4" s="1310" t="s">
        <v>630</v>
      </c>
      <c r="P4" s="1309" t="s">
        <v>186</v>
      </c>
      <c r="Q4" s="1313" t="s">
        <v>184</v>
      </c>
      <c r="R4" s="1316" t="s">
        <v>237</v>
      </c>
      <c r="S4" s="1316" t="s">
        <v>238</v>
      </c>
      <c r="T4" s="1316" t="s">
        <v>239</v>
      </c>
      <c r="U4" s="1316" t="s">
        <v>240</v>
      </c>
      <c r="V4" s="1316" t="s">
        <v>241</v>
      </c>
      <c r="W4" s="1316" t="s">
        <v>242</v>
      </c>
      <c r="X4" s="1316" t="s">
        <v>243</v>
      </c>
      <c r="Y4" s="1309" t="s">
        <v>358</v>
      </c>
      <c r="Z4" s="1309" t="s">
        <v>238</v>
      </c>
      <c r="AA4" s="1309" t="s">
        <v>239</v>
      </c>
      <c r="AB4" s="1309" t="s">
        <v>240</v>
      </c>
      <c r="AC4" s="1309" t="s">
        <v>241</v>
      </c>
      <c r="AD4" s="1309" t="s">
        <v>242</v>
      </c>
      <c r="AE4" s="1309" t="s">
        <v>244</v>
      </c>
      <c r="AF4" s="1314" t="s">
        <v>245</v>
      </c>
      <c r="AG4" s="1315" t="s">
        <v>212</v>
      </c>
      <c r="AH4" s="1315" t="s">
        <v>188</v>
      </c>
      <c r="AI4" s="1315" t="s">
        <v>213</v>
      </c>
      <c r="AJ4" s="1315" t="s">
        <v>214</v>
      </c>
      <c r="AK4" s="1315" t="s">
        <v>215</v>
      </c>
      <c r="AL4" s="1316" t="s">
        <v>362</v>
      </c>
      <c r="AM4" s="1316" t="s">
        <v>217</v>
      </c>
      <c r="AN4" s="1305" t="s">
        <v>212</v>
      </c>
      <c r="AO4" s="1305" t="s">
        <v>188</v>
      </c>
      <c r="AP4" s="1305" t="s">
        <v>213</v>
      </c>
      <c r="AQ4" s="1305" t="s">
        <v>214</v>
      </c>
      <c r="AR4" s="1305" t="s">
        <v>215</v>
      </c>
      <c r="AS4" s="1307" t="s">
        <v>362</v>
      </c>
      <c r="AT4" s="1309" t="s">
        <v>218</v>
      </c>
      <c r="AU4" s="1313" t="s">
        <v>184</v>
      </c>
      <c r="AV4" s="1316" t="s">
        <v>394</v>
      </c>
      <c r="AW4" s="1316" t="s">
        <v>395</v>
      </c>
      <c r="AX4" s="1316" t="s">
        <v>396</v>
      </c>
      <c r="AY4" s="1316" t="s">
        <v>397</v>
      </c>
      <c r="AZ4" s="1316" t="s">
        <v>398</v>
      </c>
      <c r="BA4" s="1316" t="s">
        <v>399</v>
      </c>
      <c r="BB4" s="1316" t="s">
        <v>400</v>
      </c>
      <c r="BC4" s="1307" t="s">
        <v>401</v>
      </c>
      <c r="BD4" s="1307" t="s">
        <v>395</v>
      </c>
      <c r="BE4" s="1307" t="s">
        <v>396</v>
      </c>
      <c r="BF4" s="1307" t="s">
        <v>397</v>
      </c>
      <c r="BG4" s="1307" t="s">
        <v>398</v>
      </c>
      <c r="BH4" s="1307" t="s">
        <v>399</v>
      </c>
      <c r="BI4" s="1309" t="s">
        <v>402</v>
      </c>
      <c r="BJ4" s="1314" t="s">
        <v>403</v>
      </c>
      <c r="BK4" s="1315" t="s">
        <v>212</v>
      </c>
      <c r="BL4" s="1315" t="s">
        <v>188</v>
      </c>
      <c r="BM4" s="1315" t="s">
        <v>213</v>
      </c>
      <c r="BN4" s="1315" t="s">
        <v>214</v>
      </c>
      <c r="BO4" s="1315" t="s">
        <v>215</v>
      </c>
      <c r="BP4" s="1316" t="s">
        <v>362</v>
      </c>
      <c r="BQ4" s="1316" t="s">
        <v>872</v>
      </c>
      <c r="BR4" s="1305" t="s">
        <v>212</v>
      </c>
      <c r="BS4" s="1305" t="s">
        <v>188</v>
      </c>
      <c r="BT4" s="1305" t="s">
        <v>213</v>
      </c>
      <c r="BU4" s="1305" t="s">
        <v>214</v>
      </c>
      <c r="BV4" s="1305" t="s">
        <v>215</v>
      </c>
      <c r="BW4" s="1307" t="s">
        <v>362</v>
      </c>
      <c r="BX4" s="1309" t="s">
        <v>873</v>
      </c>
      <c r="BY4" s="1314" t="s">
        <v>458</v>
      </c>
      <c r="BZ4" s="1314" t="s">
        <v>459</v>
      </c>
      <c r="CA4" s="1314" t="s">
        <v>263</v>
      </c>
      <c r="CB4" s="1364" t="s">
        <v>233</v>
      </c>
      <c r="CC4" s="1314" t="s">
        <v>249</v>
      </c>
      <c r="CD4" s="1314" t="s">
        <v>229</v>
      </c>
      <c r="CE4" s="1314" t="s">
        <v>230</v>
      </c>
      <c r="CF4" s="1333" t="s">
        <v>264</v>
      </c>
      <c r="CG4" s="1333" t="s">
        <v>679</v>
      </c>
      <c r="CH4" s="1333" t="s">
        <v>456</v>
      </c>
      <c r="CI4" s="1333" t="s">
        <v>451</v>
      </c>
      <c r="CJ4" s="1333" t="s">
        <v>680</v>
      </c>
      <c r="CK4" s="1333" t="s">
        <v>265</v>
      </c>
      <c r="CL4" s="1333" t="s">
        <v>272</v>
      </c>
      <c r="CM4" s="1330" t="s">
        <v>266</v>
      </c>
      <c r="CN4" s="1330" t="s">
        <v>681</v>
      </c>
      <c r="CO4" s="1330" t="s">
        <v>457</v>
      </c>
      <c r="CP4" s="1330" t="s">
        <v>452</v>
      </c>
      <c r="CQ4" s="1330" t="s">
        <v>682</v>
      </c>
      <c r="CR4" s="1330" t="s">
        <v>267</v>
      </c>
      <c r="CS4" s="1330" t="s">
        <v>268</v>
      </c>
      <c r="CT4" s="1328" t="s">
        <v>269</v>
      </c>
      <c r="CU4" s="1333" t="s">
        <v>270</v>
      </c>
      <c r="CV4" s="1313" t="s">
        <v>510</v>
      </c>
      <c r="CW4" s="1313" t="s">
        <v>656</v>
      </c>
      <c r="CX4" s="1313"/>
      <c r="CY4" s="1313"/>
      <c r="CZ4" s="1313" t="s">
        <v>509</v>
      </c>
      <c r="DA4" s="1313" t="s">
        <v>579</v>
      </c>
      <c r="DB4" s="1313"/>
      <c r="DC4" s="1313"/>
      <c r="DD4" s="1313" t="s">
        <v>511</v>
      </c>
      <c r="DE4" s="1313" t="s">
        <v>286</v>
      </c>
      <c r="DF4" s="1313"/>
      <c r="DG4" s="1313"/>
      <c r="DH4" s="1313"/>
      <c r="DI4" s="1313" t="s">
        <v>292</v>
      </c>
      <c r="DJ4" s="1313"/>
      <c r="DK4" s="1313"/>
      <c r="DL4" s="1313"/>
      <c r="DM4" s="1313" t="s">
        <v>293</v>
      </c>
      <c r="DN4" s="1313"/>
      <c r="DO4" s="1313"/>
      <c r="DP4" s="1313"/>
      <c r="DQ4" s="1313" t="s">
        <v>294</v>
      </c>
      <c r="DR4" s="1313"/>
      <c r="DS4" s="1313"/>
      <c r="DT4" s="1313"/>
      <c r="DU4" s="1313" t="s">
        <v>295</v>
      </c>
      <c r="DV4" s="1313"/>
      <c r="DW4" s="1313"/>
      <c r="DX4" s="1313"/>
      <c r="DY4" s="1313" t="s">
        <v>296</v>
      </c>
      <c r="DZ4" s="1313"/>
      <c r="EA4" s="1313"/>
      <c r="EB4" s="1313"/>
      <c r="EC4" s="1313" t="s">
        <v>297</v>
      </c>
      <c r="ED4" s="1313"/>
      <c r="EE4" s="1313"/>
      <c r="EF4" s="1313"/>
      <c r="EG4" s="1313" t="s">
        <v>298</v>
      </c>
      <c r="EH4" s="1313"/>
      <c r="EI4" s="1313"/>
      <c r="EJ4" s="1313"/>
      <c r="EK4" s="1313" t="s">
        <v>299</v>
      </c>
      <c r="EL4" s="1313"/>
      <c r="EM4" s="1313"/>
      <c r="EN4" s="1313"/>
      <c r="EO4" s="1314" t="s">
        <v>289</v>
      </c>
      <c r="EP4" s="1314"/>
      <c r="EQ4" s="1314"/>
      <c r="ER4" s="1314"/>
      <c r="ES4" s="1315" t="s">
        <v>300</v>
      </c>
      <c r="ET4" s="1315"/>
      <c r="EU4" s="1315"/>
      <c r="EV4" s="1315"/>
      <c r="EW4" s="1310" t="s">
        <v>304</v>
      </c>
      <c r="EX4" s="1310"/>
      <c r="EY4" s="1310"/>
      <c r="EZ4" s="1310"/>
      <c r="FA4" s="1315" t="s">
        <v>613</v>
      </c>
      <c r="FB4" s="1315"/>
      <c r="FC4" s="1310" t="s">
        <v>614</v>
      </c>
      <c r="FD4" s="1310"/>
      <c r="FE4" s="1315" t="s">
        <v>621</v>
      </c>
      <c r="FF4" s="1315"/>
      <c r="FG4" s="1315"/>
      <c r="FH4" s="1315"/>
      <c r="FI4" s="1315" t="s">
        <v>622</v>
      </c>
      <c r="FJ4" s="1315"/>
      <c r="FK4" s="1315"/>
      <c r="FL4" s="1315"/>
      <c r="FM4" s="1315" t="s">
        <v>618</v>
      </c>
      <c r="FN4" s="1315"/>
      <c r="FO4" s="1315"/>
      <c r="FP4" s="1310" t="s">
        <v>604</v>
      </c>
      <c r="FQ4" s="1310"/>
      <c r="FR4" s="1310"/>
      <c r="FS4" s="1310"/>
      <c r="FT4" s="1310" t="s">
        <v>603</v>
      </c>
      <c r="FU4" s="1310"/>
      <c r="FV4" s="1310"/>
      <c r="FW4" s="1310"/>
      <c r="FX4" s="1319" t="s">
        <v>619</v>
      </c>
      <c r="FY4" s="1320"/>
      <c r="FZ4" s="1321"/>
      <c r="GA4" s="713"/>
      <c r="IC4" s="639"/>
      <c r="ID4" s="639"/>
      <c r="IE4" s="639"/>
      <c r="IF4" s="639"/>
      <c r="IG4" s="639"/>
      <c r="IH4" s="639"/>
      <c r="II4" s="639"/>
      <c r="IJ4" s="639"/>
      <c r="IK4" s="639"/>
      <c r="IL4" s="639"/>
      <c r="IM4" s="639"/>
      <c r="IN4" s="639"/>
      <c r="IO4" s="639"/>
      <c r="IP4" s="639"/>
      <c r="IQ4" s="639"/>
      <c r="IR4" s="639"/>
      <c r="IS4" s="639"/>
    </row>
    <row r="5" spans="1:253" s="467" customFormat="1" ht="29.25" customHeight="1">
      <c r="A5" s="1361"/>
      <c r="B5" s="1314"/>
      <c r="C5" s="1315"/>
      <c r="D5" s="1315"/>
      <c r="E5" s="1315"/>
      <c r="F5" s="1315"/>
      <c r="G5" s="1315"/>
      <c r="H5" s="1315"/>
      <c r="I5" s="1315"/>
      <c r="J5" s="1310"/>
      <c r="K5" s="1310"/>
      <c r="L5" s="1310"/>
      <c r="M5" s="1310"/>
      <c r="N5" s="1310"/>
      <c r="O5" s="1310"/>
      <c r="P5" s="1310"/>
      <c r="Q5" s="1313"/>
      <c r="R5" s="1315"/>
      <c r="S5" s="1315"/>
      <c r="T5" s="1315"/>
      <c r="U5" s="1315"/>
      <c r="V5" s="1315"/>
      <c r="W5" s="1315"/>
      <c r="X5" s="1315"/>
      <c r="Y5" s="1310"/>
      <c r="Z5" s="1310"/>
      <c r="AA5" s="1310"/>
      <c r="AB5" s="1310"/>
      <c r="AC5" s="1310"/>
      <c r="AD5" s="1310"/>
      <c r="AE5" s="1310"/>
      <c r="AF5" s="1313"/>
      <c r="AG5" s="1315"/>
      <c r="AH5" s="1315"/>
      <c r="AI5" s="1315"/>
      <c r="AJ5" s="1315"/>
      <c r="AK5" s="1315"/>
      <c r="AL5" s="1315"/>
      <c r="AM5" s="1315"/>
      <c r="AN5" s="1306"/>
      <c r="AO5" s="1306"/>
      <c r="AP5" s="1306"/>
      <c r="AQ5" s="1306"/>
      <c r="AR5" s="1306"/>
      <c r="AS5" s="1308"/>
      <c r="AT5" s="1310"/>
      <c r="AU5" s="1313"/>
      <c r="AV5" s="1315"/>
      <c r="AW5" s="1315"/>
      <c r="AX5" s="1315"/>
      <c r="AY5" s="1315"/>
      <c r="AZ5" s="1315"/>
      <c r="BA5" s="1315"/>
      <c r="BB5" s="1315"/>
      <c r="BC5" s="1306"/>
      <c r="BD5" s="1306"/>
      <c r="BE5" s="1306"/>
      <c r="BF5" s="1306"/>
      <c r="BG5" s="1306"/>
      <c r="BH5" s="1308"/>
      <c r="BI5" s="1310"/>
      <c r="BJ5" s="1313"/>
      <c r="BK5" s="1315"/>
      <c r="BL5" s="1315"/>
      <c r="BM5" s="1315"/>
      <c r="BN5" s="1315"/>
      <c r="BO5" s="1315"/>
      <c r="BP5" s="1315"/>
      <c r="BQ5" s="1315"/>
      <c r="BR5" s="1306"/>
      <c r="BS5" s="1306"/>
      <c r="BT5" s="1306"/>
      <c r="BU5" s="1306"/>
      <c r="BV5" s="1306"/>
      <c r="BW5" s="1308"/>
      <c r="BX5" s="1310"/>
      <c r="BY5" s="1313"/>
      <c r="BZ5" s="1313"/>
      <c r="CA5" s="1313"/>
      <c r="CB5" s="1365"/>
      <c r="CC5" s="1313"/>
      <c r="CD5" s="1313"/>
      <c r="CE5" s="1313"/>
      <c r="CF5" s="1333"/>
      <c r="CG5" s="1333"/>
      <c r="CH5" s="1333"/>
      <c r="CI5" s="1333"/>
      <c r="CJ5" s="1333"/>
      <c r="CK5" s="1333"/>
      <c r="CL5" s="1333"/>
      <c r="CM5" s="1330"/>
      <c r="CN5" s="1330"/>
      <c r="CO5" s="1330"/>
      <c r="CP5" s="1330"/>
      <c r="CQ5" s="1330"/>
      <c r="CR5" s="1330"/>
      <c r="CS5" s="1330"/>
      <c r="CT5" s="1328"/>
      <c r="CU5" s="1333"/>
      <c r="CV5" s="709"/>
      <c r="CW5" s="684" t="s">
        <v>670</v>
      </c>
      <c r="CX5" s="684" t="s">
        <v>671</v>
      </c>
      <c r="CY5" s="684" t="s">
        <v>151</v>
      </c>
      <c r="CZ5" s="709"/>
      <c r="DA5" s="684" t="s">
        <v>672</v>
      </c>
      <c r="DB5" s="684" t="s">
        <v>673</v>
      </c>
      <c r="DC5" s="684" t="s">
        <v>151</v>
      </c>
      <c r="DD5" s="709"/>
      <c r="DE5" s="684" t="s">
        <v>287</v>
      </c>
      <c r="DF5" s="684" t="s">
        <v>288</v>
      </c>
      <c r="DG5" s="684" t="s">
        <v>674</v>
      </c>
      <c r="DH5" s="684" t="s">
        <v>151</v>
      </c>
      <c r="DI5" s="684" t="s">
        <v>357</v>
      </c>
      <c r="DJ5" s="684" t="s">
        <v>672</v>
      </c>
      <c r="DK5" s="684" t="s">
        <v>673</v>
      </c>
      <c r="DL5" s="684" t="s">
        <v>151</v>
      </c>
      <c r="DM5" s="684" t="s">
        <v>357</v>
      </c>
      <c r="DN5" s="684" t="s">
        <v>672</v>
      </c>
      <c r="DO5" s="684" t="s">
        <v>673</v>
      </c>
      <c r="DP5" s="684" t="s">
        <v>151</v>
      </c>
      <c r="DQ5" s="684" t="s">
        <v>357</v>
      </c>
      <c r="DR5" s="684" t="s">
        <v>672</v>
      </c>
      <c r="DS5" s="684" t="s">
        <v>673</v>
      </c>
      <c r="DT5" s="684" t="s">
        <v>151</v>
      </c>
      <c r="DU5" s="684" t="s">
        <v>357</v>
      </c>
      <c r="DV5" s="684" t="s">
        <v>672</v>
      </c>
      <c r="DW5" s="684" t="s">
        <v>673</v>
      </c>
      <c r="DX5" s="684" t="s">
        <v>151</v>
      </c>
      <c r="DY5" s="684" t="s">
        <v>357</v>
      </c>
      <c r="DZ5" s="684" t="s">
        <v>672</v>
      </c>
      <c r="EA5" s="684" t="s">
        <v>673</v>
      </c>
      <c r="EB5" s="684" t="s">
        <v>151</v>
      </c>
      <c r="EC5" s="684" t="s">
        <v>357</v>
      </c>
      <c r="ED5" s="684" t="s">
        <v>672</v>
      </c>
      <c r="EE5" s="684" t="s">
        <v>673</v>
      </c>
      <c r="EF5" s="684" t="s">
        <v>151</v>
      </c>
      <c r="EG5" s="684" t="s">
        <v>357</v>
      </c>
      <c r="EH5" s="684" t="s">
        <v>672</v>
      </c>
      <c r="EI5" s="684" t="s">
        <v>673</v>
      </c>
      <c r="EJ5" s="684" t="s">
        <v>151</v>
      </c>
      <c r="EK5" s="684" t="s">
        <v>357</v>
      </c>
      <c r="EL5" s="684" t="s">
        <v>672</v>
      </c>
      <c r="EM5" s="684" t="s">
        <v>673</v>
      </c>
      <c r="EN5" s="684" t="s">
        <v>151</v>
      </c>
      <c r="EO5" s="685"/>
      <c r="EP5" s="684" t="s">
        <v>17</v>
      </c>
      <c r="EQ5" s="684" t="s">
        <v>18</v>
      </c>
      <c r="ER5" s="684" t="s">
        <v>151</v>
      </c>
      <c r="ES5" s="696" t="s">
        <v>301</v>
      </c>
      <c r="ET5" s="695" t="s">
        <v>19</v>
      </c>
      <c r="EU5" s="696" t="s">
        <v>302</v>
      </c>
      <c r="EV5" s="696" t="s">
        <v>303</v>
      </c>
      <c r="EW5" s="702" t="s">
        <v>301</v>
      </c>
      <c r="EX5" s="701" t="s">
        <v>19</v>
      </c>
      <c r="EY5" s="702" t="s">
        <v>302</v>
      </c>
      <c r="EZ5" s="702" t="s">
        <v>303</v>
      </c>
      <c r="FA5" s="1052" t="s">
        <v>870</v>
      </c>
      <c r="FB5" s="1052" t="s">
        <v>871</v>
      </c>
      <c r="FC5" s="702" t="s">
        <v>870</v>
      </c>
      <c r="FD5" s="702" t="s">
        <v>871</v>
      </c>
      <c r="FE5" s="695" t="s">
        <v>38</v>
      </c>
      <c r="FF5" s="695" t="s">
        <v>20</v>
      </c>
      <c r="FG5" s="695" t="s">
        <v>41</v>
      </c>
      <c r="FH5" s="696" t="s">
        <v>87</v>
      </c>
      <c r="FI5" s="695" t="s">
        <v>38</v>
      </c>
      <c r="FJ5" s="695" t="s">
        <v>20</v>
      </c>
      <c r="FK5" s="695" t="s">
        <v>41</v>
      </c>
      <c r="FL5" s="1064" t="s">
        <v>828</v>
      </c>
      <c r="FM5" s="695" t="s">
        <v>38</v>
      </c>
      <c r="FN5" s="695" t="s">
        <v>20</v>
      </c>
      <c r="FO5" s="695" t="s">
        <v>41</v>
      </c>
      <c r="FP5" s="701" t="s">
        <v>38</v>
      </c>
      <c r="FQ5" s="701" t="s">
        <v>20</v>
      </c>
      <c r="FR5" s="701" t="s">
        <v>41</v>
      </c>
      <c r="FS5" s="702" t="s">
        <v>87</v>
      </c>
      <c r="FT5" s="701" t="s">
        <v>38</v>
      </c>
      <c r="FU5" s="701" t="s">
        <v>20</v>
      </c>
      <c r="FV5" s="701" t="s">
        <v>41</v>
      </c>
      <c r="FW5" s="1065" t="s">
        <v>828</v>
      </c>
      <c r="FX5" s="1065" t="s">
        <v>38</v>
      </c>
      <c r="FY5" s="1065" t="s">
        <v>20</v>
      </c>
      <c r="FZ5" s="1065" t="s">
        <v>41</v>
      </c>
      <c r="GA5" s="713"/>
      <c r="IC5" s="639"/>
      <c r="ID5" s="639"/>
      <c r="IE5" s="639"/>
      <c r="IF5" s="639"/>
      <c r="IG5" s="639"/>
      <c r="IH5" s="639"/>
      <c r="II5" s="639"/>
      <c r="IJ5" s="639"/>
      <c r="IK5" s="639"/>
      <c r="IL5" s="639"/>
      <c r="IM5" s="639"/>
      <c r="IN5" s="639"/>
      <c r="IO5" s="639"/>
      <c r="IP5" s="639"/>
      <c r="IQ5" s="639"/>
      <c r="IR5" s="639"/>
      <c r="IS5" s="639"/>
    </row>
    <row r="6" spans="1:253" s="40" customFormat="1" ht="13.5" customHeight="1">
      <c r="A6" s="1313" t="s">
        <v>151</v>
      </c>
      <c r="B6" s="1354">
        <v>0</v>
      </c>
      <c r="C6" s="1303">
        <v>0</v>
      </c>
      <c r="D6" s="1303">
        <v>0</v>
      </c>
      <c r="E6" s="1303">
        <v>0</v>
      </c>
      <c r="F6" s="1303">
        <v>0</v>
      </c>
      <c r="G6" s="1303">
        <v>0</v>
      </c>
      <c r="H6" s="1303">
        <v>0</v>
      </c>
      <c r="I6" s="1303">
        <v>0</v>
      </c>
      <c r="J6" s="1303">
        <v>0</v>
      </c>
      <c r="K6" s="1303">
        <v>0</v>
      </c>
      <c r="L6" s="1303">
        <v>0</v>
      </c>
      <c r="M6" s="1303">
        <v>0</v>
      </c>
      <c r="N6" s="1303">
        <v>0</v>
      </c>
      <c r="O6" s="1303">
        <v>0</v>
      </c>
      <c r="P6" s="1303">
        <v>0</v>
      </c>
      <c r="Q6" s="1303">
        <v>0</v>
      </c>
      <c r="R6" s="1303">
        <v>0</v>
      </c>
      <c r="S6" s="1303">
        <v>0</v>
      </c>
      <c r="T6" s="1303">
        <v>0</v>
      </c>
      <c r="U6" s="1303">
        <v>0</v>
      </c>
      <c r="V6" s="1303">
        <v>0</v>
      </c>
      <c r="W6" s="1303">
        <v>0</v>
      </c>
      <c r="X6" s="1303">
        <v>0</v>
      </c>
      <c r="Y6" s="1303">
        <v>0</v>
      </c>
      <c r="Z6" s="1303">
        <v>0</v>
      </c>
      <c r="AA6" s="1303">
        <v>0</v>
      </c>
      <c r="AB6" s="1303">
        <v>0</v>
      </c>
      <c r="AC6" s="1303">
        <v>0</v>
      </c>
      <c r="AD6" s="1303">
        <v>0</v>
      </c>
      <c r="AE6" s="1303">
        <v>0</v>
      </c>
      <c r="AF6" s="1303">
        <v>0</v>
      </c>
      <c r="AG6" s="1303">
        <v>0</v>
      </c>
      <c r="AH6" s="1303">
        <v>0</v>
      </c>
      <c r="AI6" s="1303">
        <v>0</v>
      </c>
      <c r="AJ6" s="1303">
        <v>0</v>
      </c>
      <c r="AK6" s="1303">
        <v>0</v>
      </c>
      <c r="AL6" s="1303">
        <v>0</v>
      </c>
      <c r="AM6" s="1303">
        <v>0</v>
      </c>
      <c r="AN6" s="1303">
        <v>0</v>
      </c>
      <c r="AO6" s="1303">
        <v>0</v>
      </c>
      <c r="AP6" s="1303">
        <v>0</v>
      </c>
      <c r="AQ6" s="1303">
        <v>0</v>
      </c>
      <c r="AR6" s="1303">
        <v>0</v>
      </c>
      <c r="AS6" s="1303">
        <v>0</v>
      </c>
      <c r="AT6" s="1303">
        <v>0</v>
      </c>
      <c r="AU6" s="1303">
        <v>0</v>
      </c>
      <c r="AV6" s="1303">
        <v>0</v>
      </c>
      <c r="AW6" s="1303">
        <v>0</v>
      </c>
      <c r="AX6" s="1303">
        <v>0</v>
      </c>
      <c r="AY6" s="1303">
        <v>0</v>
      </c>
      <c r="AZ6" s="1303">
        <v>0</v>
      </c>
      <c r="BA6" s="1303">
        <v>0</v>
      </c>
      <c r="BB6" s="1303">
        <v>0</v>
      </c>
      <c r="BC6" s="1303">
        <v>0</v>
      </c>
      <c r="BD6" s="1303">
        <v>0</v>
      </c>
      <c r="BE6" s="1303">
        <v>0</v>
      </c>
      <c r="BF6" s="1303">
        <v>0</v>
      </c>
      <c r="BG6" s="1303">
        <v>0</v>
      </c>
      <c r="BH6" s="1303">
        <v>0</v>
      </c>
      <c r="BI6" s="1303">
        <v>0</v>
      </c>
      <c r="BJ6" s="1303">
        <v>0</v>
      </c>
      <c r="BK6" s="1303">
        <v>0</v>
      </c>
      <c r="BL6" s="1303">
        <v>0</v>
      </c>
      <c r="BM6" s="1303">
        <v>0</v>
      </c>
      <c r="BN6" s="1303">
        <v>0</v>
      </c>
      <c r="BO6" s="1303">
        <v>0</v>
      </c>
      <c r="BP6" s="1303">
        <v>0</v>
      </c>
      <c r="BQ6" s="1303">
        <v>0</v>
      </c>
      <c r="BR6" s="1303">
        <v>0</v>
      </c>
      <c r="BS6" s="1303">
        <v>0</v>
      </c>
      <c r="BT6" s="1303">
        <v>0</v>
      </c>
      <c r="BU6" s="1303">
        <v>0</v>
      </c>
      <c r="BV6" s="1303">
        <v>0</v>
      </c>
      <c r="BW6" s="1303">
        <v>0</v>
      </c>
      <c r="BX6" s="1303">
        <v>0</v>
      </c>
      <c r="BY6" s="1303">
        <v>0</v>
      </c>
      <c r="BZ6" s="1303">
        <v>0</v>
      </c>
      <c r="CA6" s="1326">
        <v>0</v>
      </c>
      <c r="CB6" s="1303">
        <v>0</v>
      </c>
      <c r="CC6" s="1354">
        <v>0</v>
      </c>
      <c r="CD6" s="1303">
        <v>0</v>
      </c>
      <c r="CE6" s="1326">
        <v>0</v>
      </c>
      <c r="CF6" s="1326">
        <v>0</v>
      </c>
      <c r="CG6" s="1303">
        <v>0</v>
      </c>
      <c r="CH6" s="1303">
        <v>0</v>
      </c>
      <c r="CI6" s="1303">
        <v>0</v>
      </c>
      <c r="CJ6" s="1303">
        <v>0</v>
      </c>
      <c r="CK6" s="1303">
        <v>0</v>
      </c>
      <c r="CL6" s="1303">
        <v>0</v>
      </c>
      <c r="CM6" s="1326">
        <v>0</v>
      </c>
      <c r="CN6" s="1303">
        <v>0</v>
      </c>
      <c r="CO6" s="1303">
        <v>0</v>
      </c>
      <c r="CP6" s="1303">
        <v>0</v>
      </c>
      <c r="CQ6" s="1303">
        <v>0</v>
      </c>
      <c r="CR6" s="1303">
        <v>0</v>
      </c>
      <c r="CS6" s="1303">
        <v>0</v>
      </c>
      <c r="CT6" s="1326">
        <v>0</v>
      </c>
      <c r="CU6" s="1326">
        <v>0</v>
      </c>
      <c r="CV6" s="1338"/>
      <c r="CW6" s="1326">
        <v>0</v>
      </c>
      <c r="CX6" s="1326">
        <v>0</v>
      </c>
      <c r="CY6" s="1326">
        <v>0</v>
      </c>
      <c r="CZ6" s="1338"/>
      <c r="DA6" s="1326">
        <v>0</v>
      </c>
      <c r="DB6" s="1326">
        <v>0</v>
      </c>
      <c r="DC6" s="1326">
        <v>0</v>
      </c>
      <c r="DD6" s="1338"/>
      <c r="DE6" s="1326">
        <v>0</v>
      </c>
      <c r="DF6" s="1326">
        <v>0</v>
      </c>
      <c r="DG6" s="1326">
        <v>0</v>
      </c>
      <c r="DH6" s="1326">
        <v>0</v>
      </c>
      <c r="DI6" s="1336" t="e">
        <v>#DIV/0!</v>
      </c>
      <c r="DJ6" s="1326">
        <v>0</v>
      </c>
      <c r="DK6" s="1326">
        <v>0</v>
      </c>
      <c r="DL6" s="1326">
        <v>0</v>
      </c>
      <c r="DM6" s="1336" t="e">
        <v>#DIV/0!</v>
      </c>
      <c r="DN6" s="1326">
        <v>0</v>
      </c>
      <c r="DO6" s="1326">
        <v>0</v>
      </c>
      <c r="DP6" s="1326">
        <v>0</v>
      </c>
      <c r="DQ6" s="1336" t="e">
        <v>#DIV/0!</v>
      </c>
      <c r="DR6" s="1326">
        <v>0</v>
      </c>
      <c r="DS6" s="1326">
        <v>0</v>
      </c>
      <c r="DT6" s="1326">
        <v>0</v>
      </c>
      <c r="DU6" s="1336" t="e">
        <v>#DIV/0!</v>
      </c>
      <c r="DV6" s="1326">
        <v>0</v>
      </c>
      <c r="DW6" s="1326">
        <v>0</v>
      </c>
      <c r="DX6" s="1326">
        <v>0</v>
      </c>
      <c r="DY6" s="1336" t="e">
        <v>#DIV/0!</v>
      </c>
      <c r="DZ6" s="1326">
        <v>0</v>
      </c>
      <c r="EA6" s="1326">
        <v>0</v>
      </c>
      <c r="EB6" s="1326">
        <v>0</v>
      </c>
      <c r="EC6" s="1336" t="e">
        <v>#DIV/0!</v>
      </c>
      <c r="ED6" s="1326">
        <v>0</v>
      </c>
      <c r="EE6" s="1326">
        <v>0</v>
      </c>
      <c r="EF6" s="1326">
        <v>0</v>
      </c>
      <c r="EG6" s="1336" t="e">
        <v>#DIV/0!</v>
      </c>
      <c r="EH6" s="1326">
        <v>0</v>
      </c>
      <c r="EI6" s="1326">
        <v>0</v>
      </c>
      <c r="EJ6" s="1326">
        <v>0</v>
      </c>
      <c r="EK6" s="1336" t="e">
        <v>#DIV/0!</v>
      </c>
      <c r="EL6" s="1326">
        <v>0</v>
      </c>
      <c r="EM6" s="1326">
        <v>0</v>
      </c>
      <c r="EN6" s="1326">
        <v>0</v>
      </c>
      <c r="EO6" s="1352"/>
      <c r="EP6" s="1326">
        <v>0</v>
      </c>
      <c r="EQ6" s="1326">
        <v>0</v>
      </c>
      <c r="ER6" s="1326">
        <v>0</v>
      </c>
      <c r="ES6" s="1348" t="e">
        <v>#DIV/0!</v>
      </c>
      <c r="ET6" s="1350" t="e">
        <v>#DIV/0!</v>
      </c>
      <c r="EU6" s="1350" t="e">
        <v>#DIV/0!</v>
      </c>
      <c r="EV6" s="1350" t="e">
        <v>#DIV/0!</v>
      </c>
      <c r="EW6" s="1348" t="e">
        <v>#DIV/0!</v>
      </c>
      <c r="EX6" s="1350" t="e">
        <v>#DIV/0!</v>
      </c>
      <c r="EY6" s="1317" t="e">
        <v>#DIV/0!</v>
      </c>
      <c r="EZ6" s="1317" t="e">
        <v>#DIV/0!</v>
      </c>
      <c r="FA6" s="1317" t="e">
        <v>#DIV/0!</v>
      </c>
      <c r="FB6" s="1317" t="e">
        <v>#DIV/0!</v>
      </c>
      <c r="FC6" s="1317" t="e">
        <v>#DIV/0!</v>
      </c>
      <c r="FD6" s="1317" t="e">
        <v>#DIV/0!</v>
      </c>
      <c r="FE6" s="1303">
        <v>0</v>
      </c>
      <c r="FF6" s="1303">
        <v>0</v>
      </c>
      <c r="FG6" s="1303">
        <v>0</v>
      </c>
      <c r="FH6" s="1303">
        <v>0</v>
      </c>
      <c r="FI6" s="1326">
        <v>0</v>
      </c>
      <c r="FJ6" s="1326">
        <v>0</v>
      </c>
      <c r="FK6" s="1326">
        <v>0</v>
      </c>
      <c r="FL6" s="1326">
        <v>0</v>
      </c>
      <c r="FM6" s="1317" t="e">
        <v>#DIV/0!</v>
      </c>
      <c r="FN6" s="1317" t="e">
        <v>#DIV/0!</v>
      </c>
      <c r="FO6" s="1317" t="e">
        <v>#DIV/0!</v>
      </c>
      <c r="FP6" s="1303">
        <v>0</v>
      </c>
      <c r="FQ6" s="1303">
        <v>0</v>
      </c>
      <c r="FR6" s="1303">
        <v>0</v>
      </c>
      <c r="FS6" s="1303">
        <v>0</v>
      </c>
      <c r="FT6" s="1326">
        <v>0</v>
      </c>
      <c r="FU6" s="1326">
        <v>0</v>
      </c>
      <c r="FV6" s="1326">
        <v>0</v>
      </c>
      <c r="FW6" s="1326">
        <v>0</v>
      </c>
      <c r="FX6" s="1317" t="e">
        <v>#DIV/0!</v>
      </c>
      <c r="FY6" s="1317" t="e">
        <v>#DIV/0!</v>
      </c>
      <c r="FZ6" s="1317" t="e">
        <v>#DIV/0!</v>
      </c>
      <c r="GA6" s="713"/>
      <c r="IC6" s="41"/>
      <c r="ID6" s="41"/>
      <c r="IE6" s="41"/>
      <c r="IF6" s="41"/>
      <c r="IG6" s="41"/>
      <c r="IH6" s="41"/>
      <c r="II6" s="41"/>
      <c r="IJ6" s="41"/>
      <c r="IK6" s="41"/>
      <c r="IL6" s="41"/>
      <c r="IM6" s="41"/>
      <c r="IN6" s="41"/>
      <c r="IO6" s="41"/>
      <c r="IP6" s="41"/>
      <c r="IQ6" s="41"/>
      <c r="IR6" s="41"/>
      <c r="IS6" s="41"/>
    </row>
    <row r="7" spans="1:253" s="40" customFormat="1" ht="13.5" customHeight="1">
      <c r="A7" s="1313"/>
      <c r="B7" s="1355"/>
      <c r="C7" s="1304"/>
      <c r="D7" s="1304"/>
      <c r="E7" s="1304"/>
      <c r="F7" s="1304"/>
      <c r="G7" s="1304"/>
      <c r="H7" s="1304"/>
      <c r="I7" s="1304"/>
      <c r="J7" s="1304"/>
      <c r="K7" s="1304"/>
      <c r="L7" s="1304"/>
      <c r="M7" s="1304"/>
      <c r="N7" s="1304"/>
      <c r="O7" s="1304"/>
      <c r="P7" s="1304"/>
      <c r="Q7" s="1304"/>
      <c r="R7" s="1304"/>
      <c r="S7" s="1304"/>
      <c r="T7" s="1304"/>
      <c r="U7" s="1304"/>
      <c r="V7" s="1304"/>
      <c r="W7" s="1304"/>
      <c r="X7" s="1304"/>
      <c r="Y7" s="1304"/>
      <c r="Z7" s="1304"/>
      <c r="AA7" s="1304"/>
      <c r="AB7" s="1304"/>
      <c r="AC7" s="1304"/>
      <c r="AD7" s="1304"/>
      <c r="AE7" s="1304"/>
      <c r="AF7" s="1304"/>
      <c r="AG7" s="1304"/>
      <c r="AH7" s="1304"/>
      <c r="AI7" s="1304"/>
      <c r="AJ7" s="1304"/>
      <c r="AK7" s="1304"/>
      <c r="AL7" s="1304"/>
      <c r="AM7" s="1304"/>
      <c r="AN7" s="1304"/>
      <c r="AO7" s="1304"/>
      <c r="AP7" s="1304"/>
      <c r="AQ7" s="1304"/>
      <c r="AR7" s="1304"/>
      <c r="AS7" s="1304"/>
      <c r="AT7" s="1304"/>
      <c r="AU7" s="1304"/>
      <c r="AV7" s="1304"/>
      <c r="AW7" s="1304"/>
      <c r="AX7" s="1304"/>
      <c r="AY7" s="1304"/>
      <c r="AZ7" s="1304"/>
      <c r="BA7" s="1304"/>
      <c r="BB7" s="1304"/>
      <c r="BC7" s="1304"/>
      <c r="BD7" s="1304"/>
      <c r="BE7" s="1304"/>
      <c r="BF7" s="1304"/>
      <c r="BG7" s="1304"/>
      <c r="BH7" s="1304"/>
      <c r="BI7" s="1304"/>
      <c r="BJ7" s="1304"/>
      <c r="BK7" s="1304"/>
      <c r="BL7" s="1304"/>
      <c r="BM7" s="1304"/>
      <c r="BN7" s="1304"/>
      <c r="BO7" s="1304"/>
      <c r="BP7" s="1304"/>
      <c r="BQ7" s="1304"/>
      <c r="BR7" s="1304"/>
      <c r="BS7" s="1304"/>
      <c r="BT7" s="1304"/>
      <c r="BU7" s="1304"/>
      <c r="BV7" s="1304"/>
      <c r="BW7" s="1304"/>
      <c r="BX7" s="1304"/>
      <c r="BY7" s="1304"/>
      <c r="BZ7" s="1304"/>
      <c r="CA7" s="1327"/>
      <c r="CB7" s="1304"/>
      <c r="CC7" s="1355"/>
      <c r="CD7" s="1304"/>
      <c r="CE7" s="1327"/>
      <c r="CF7" s="1327"/>
      <c r="CG7" s="1304"/>
      <c r="CH7" s="1304"/>
      <c r="CI7" s="1304"/>
      <c r="CJ7" s="1304"/>
      <c r="CK7" s="1304"/>
      <c r="CL7" s="1304"/>
      <c r="CM7" s="1327"/>
      <c r="CN7" s="1304"/>
      <c r="CO7" s="1304"/>
      <c r="CP7" s="1304"/>
      <c r="CQ7" s="1304"/>
      <c r="CR7" s="1304"/>
      <c r="CS7" s="1304"/>
      <c r="CT7" s="1327"/>
      <c r="CU7" s="1327"/>
      <c r="CV7" s="1339"/>
      <c r="CW7" s="1327"/>
      <c r="CX7" s="1327"/>
      <c r="CY7" s="1327"/>
      <c r="CZ7" s="1339"/>
      <c r="DA7" s="1327"/>
      <c r="DB7" s="1327"/>
      <c r="DC7" s="1327"/>
      <c r="DD7" s="1339"/>
      <c r="DE7" s="1327"/>
      <c r="DF7" s="1327"/>
      <c r="DG7" s="1327"/>
      <c r="DH7" s="1327"/>
      <c r="DI7" s="1337"/>
      <c r="DJ7" s="1327"/>
      <c r="DK7" s="1327"/>
      <c r="DL7" s="1327"/>
      <c r="DM7" s="1337"/>
      <c r="DN7" s="1327"/>
      <c r="DO7" s="1327"/>
      <c r="DP7" s="1327"/>
      <c r="DQ7" s="1337"/>
      <c r="DR7" s="1327"/>
      <c r="DS7" s="1327"/>
      <c r="DT7" s="1327"/>
      <c r="DU7" s="1337"/>
      <c r="DV7" s="1327"/>
      <c r="DW7" s="1327"/>
      <c r="DX7" s="1327"/>
      <c r="DY7" s="1337"/>
      <c r="DZ7" s="1327"/>
      <c r="EA7" s="1327"/>
      <c r="EB7" s="1327"/>
      <c r="EC7" s="1337"/>
      <c r="ED7" s="1327"/>
      <c r="EE7" s="1327"/>
      <c r="EF7" s="1327"/>
      <c r="EG7" s="1337"/>
      <c r="EH7" s="1327"/>
      <c r="EI7" s="1327"/>
      <c r="EJ7" s="1327"/>
      <c r="EK7" s="1337"/>
      <c r="EL7" s="1327"/>
      <c r="EM7" s="1327"/>
      <c r="EN7" s="1327"/>
      <c r="EO7" s="1353"/>
      <c r="EP7" s="1327"/>
      <c r="EQ7" s="1327"/>
      <c r="ER7" s="1327"/>
      <c r="ES7" s="1349"/>
      <c r="ET7" s="1351"/>
      <c r="EU7" s="1351"/>
      <c r="EV7" s="1351"/>
      <c r="EW7" s="1349"/>
      <c r="EX7" s="1351"/>
      <c r="EY7" s="1318"/>
      <c r="EZ7" s="1318"/>
      <c r="FA7" s="1318"/>
      <c r="FB7" s="1318"/>
      <c r="FC7" s="1318"/>
      <c r="FD7" s="1318"/>
      <c r="FE7" s="1304"/>
      <c r="FF7" s="1304"/>
      <c r="FG7" s="1304"/>
      <c r="FH7" s="1304"/>
      <c r="FI7" s="1327"/>
      <c r="FJ7" s="1327"/>
      <c r="FK7" s="1327"/>
      <c r="FL7" s="1327"/>
      <c r="FM7" s="1318"/>
      <c r="FN7" s="1318"/>
      <c r="FO7" s="1318"/>
      <c r="FP7" s="1304"/>
      <c r="FQ7" s="1304"/>
      <c r="FR7" s="1304"/>
      <c r="FS7" s="1304"/>
      <c r="FT7" s="1327"/>
      <c r="FU7" s="1327"/>
      <c r="FV7" s="1327"/>
      <c r="FW7" s="1327"/>
      <c r="FX7" s="1318"/>
      <c r="FY7" s="1318"/>
      <c r="FZ7" s="1318"/>
      <c r="GA7" s="713"/>
      <c r="IC7" s="41"/>
      <c r="ID7" s="41"/>
      <c r="IE7" s="41"/>
      <c r="IF7" s="41"/>
      <c r="IG7" s="41"/>
      <c r="IH7" s="41"/>
      <c r="II7" s="41"/>
      <c r="IJ7" s="41"/>
      <c r="IK7" s="41"/>
      <c r="IL7" s="41"/>
      <c r="IM7" s="41"/>
      <c r="IN7" s="41"/>
      <c r="IO7" s="41"/>
      <c r="IP7" s="41"/>
      <c r="IQ7" s="41"/>
      <c r="IR7" s="41"/>
      <c r="IS7" s="41"/>
    </row>
    <row r="8" spans="1:253" s="40" customFormat="1" ht="13.5" customHeight="1">
      <c r="A8" s="1313" t="s">
        <v>630</v>
      </c>
      <c r="B8" s="1354">
        <v>126</v>
      </c>
      <c r="C8" s="1303">
        <v>1654</v>
      </c>
      <c r="D8" s="1303">
        <v>347</v>
      </c>
      <c r="E8" s="1303">
        <v>609</v>
      </c>
      <c r="F8" s="1303">
        <v>4</v>
      </c>
      <c r="G8" s="1303">
        <v>19</v>
      </c>
      <c r="H8" s="1303">
        <v>29</v>
      </c>
      <c r="I8" s="1303">
        <v>2662</v>
      </c>
      <c r="J8" s="1303">
        <v>1599</v>
      </c>
      <c r="K8" s="1303">
        <v>540</v>
      </c>
      <c r="L8" s="1303">
        <v>1133</v>
      </c>
      <c r="M8" s="1303">
        <v>1</v>
      </c>
      <c r="N8" s="1303">
        <v>76</v>
      </c>
      <c r="O8" s="1303">
        <v>28</v>
      </c>
      <c r="P8" s="1303">
        <v>3377</v>
      </c>
      <c r="Q8" s="1303">
        <v>6039</v>
      </c>
      <c r="R8" s="1303">
        <v>799</v>
      </c>
      <c r="S8" s="1303">
        <v>180</v>
      </c>
      <c r="T8" s="1303">
        <v>191</v>
      </c>
      <c r="U8" s="1303">
        <v>1</v>
      </c>
      <c r="V8" s="1303">
        <v>1</v>
      </c>
      <c r="W8" s="1303">
        <v>13</v>
      </c>
      <c r="X8" s="1303">
        <v>1185</v>
      </c>
      <c r="Y8" s="1303">
        <v>922</v>
      </c>
      <c r="Z8" s="1303">
        <v>332</v>
      </c>
      <c r="AA8" s="1303">
        <v>421</v>
      </c>
      <c r="AB8" s="1303">
        <v>1</v>
      </c>
      <c r="AC8" s="1303">
        <v>9</v>
      </c>
      <c r="AD8" s="1303">
        <v>15</v>
      </c>
      <c r="AE8" s="1303">
        <v>1700</v>
      </c>
      <c r="AF8" s="1303">
        <v>2885</v>
      </c>
      <c r="AG8" s="1303">
        <v>8</v>
      </c>
      <c r="AH8" s="1303">
        <v>208</v>
      </c>
      <c r="AI8" s="1303">
        <v>327</v>
      </c>
      <c r="AJ8" s="1303">
        <v>341</v>
      </c>
      <c r="AK8" s="1303">
        <v>463</v>
      </c>
      <c r="AL8" s="1303">
        <v>291</v>
      </c>
      <c r="AM8" s="1303">
        <v>1638</v>
      </c>
      <c r="AN8" s="1303">
        <v>6</v>
      </c>
      <c r="AO8" s="1303">
        <v>660</v>
      </c>
      <c r="AP8" s="1303">
        <v>295</v>
      </c>
      <c r="AQ8" s="1303">
        <v>276</v>
      </c>
      <c r="AR8" s="1303">
        <v>273</v>
      </c>
      <c r="AS8" s="1303">
        <v>87</v>
      </c>
      <c r="AT8" s="1303">
        <v>1597</v>
      </c>
      <c r="AU8" s="1303">
        <v>3235</v>
      </c>
      <c r="AV8" s="1303">
        <v>0</v>
      </c>
      <c r="AW8" s="1303">
        <v>49</v>
      </c>
      <c r="AX8" s="1303">
        <v>52</v>
      </c>
      <c r="AY8" s="1303">
        <v>68</v>
      </c>
      <c r="AZ8" s="1303">
        <v>58</v>
      </c>
      <c r="BA8" s="1303">
        <v>39</v>
      </c>
      <c r="BB8" s="1303">
        <v>266</v>
      </c>
      <c r="BC8" s="1303">
        <v>0</v>
      </c>
      <c r="BD8" s="1303">
        <v>23</v>
      </c>
      <c r="BE8" s="1303">
        <v>31</v>
      </c>
      <c r="BF8" s="1303">
        <v>54</v>
      </c>
      <c r="BG8" s="1303">
        <v>54</v>
      </c>
      <c r="BH8" s="1303">
        <v>52</v>
      </c>
      <c r="BI8" s="1303">
        <v>214</v>
      </c>
      <c r="BJ8" s="1303">
        <v>480</v>
      </c>
      <c r="BK8" s="1303">
        <v>28</v>
      </c>
      <c r="BL8" s="1303">
        <v>101</v>
      </c>
      <c r="BM8" s="1303">
        <v>41</v>
      </c>
      <c r="BN8" s="1303">
        <v>34</v>
      </c>
      <c r="BO8" s="1303">
        <v>82</v>
      </c>
      <c r="BP8" s="1303">
        <v>669</v>
      </c>
      <c r="BQ8" s="1303">
        <v>955</v>
      </c>
      <c r="BR8" s="1303">
        <v>50</v>
      </c>
      <c r="BS8" s="1303">
        <v>106</v>
      </c>
      <c r="BT8" s="1303">
        <v>171</v>
      </c>
      <c r="BU8" s="1303">
        <v>366</v>
      </c>
      <c r="BV8" s="1303">
        <v>455</v>
      </c>
      <c r="BW8" s="1303">
        <v>514</v>
      </c>
      <c r="BX8" s="1303">
        <v>1662</v>
      </c>
      <c r="BY8" s="1303">
        <v>34</v>
      </c>
      <c r="BZ8" s="1303">
        <v>65</v>
      </c>
      <c r="CA8" s="1326">
        <v>13</v>
      </c>
      <c r="CB8" s="1303">
        <v>90</v>
      </c>
      <c r="CC8" s="1354">
        <v>28</v>
      </c>
      <c r="CD8" s="1303">
        <v>131</v>
      </c>
      <c r="CE8" s="1326">
        <v>19</v>
      </c>
      <c r="CF8" s="1326">
        <v>5</v>
      </c>
      <c r="CG8" s="1303">
        <v>5</v>
      </c>
      <c r="CH8" s="1303">
        <v>0</v>
      </c>
      <c r="CI8" s="1303">
        <v>10</v>
      </c>
      <c r="CJ8" s="1303">
        <v>0</v>
      </c>
      <c r="CK8" s="1303">
        <v>0</v>
      </c>
      <c r="CL8" s="1303">
        <v>15</v>
      </c>
      <c r="CM8" s="1326">
        <v>0</v>
      </c>
      <c r="CN8" s="1303">
        <v>0</v>
      </c>
      <c r="CO8" s="1303">
        <v>0</v>
      </c>
      <c r="CP8" s="1303">
        <v>0</v>
      </c>
      <c r="CQ8" s="1303">
        <v>0</v>
      </c>
      <c r="CR8" s="1303">
        <v>0</v>
      </c>
      <c r="CS8" s="1303">
        <v>0</v>
      </c>
      <c r="CT8" s="1326">
        <v>107</v>
      </c>
      <c r="CU8" s="1326">
        <v>14</v>
      </c>
      <c r="CV8" s="1338"/>
      <c r="CW8" s="1326">
        <v>111</v>
      </c>
      <c r="CX8" s="1326">
        <v>10</v>
      </c>
      <c r="CY8" s="1326">
        <v>5</v>
      </c>
      <c r="CZ8" s="1338"/>
      <c r="DA8" s="1326">
        <v>75</v>
      </c>
      <c r="DB8" s="1326">
        <v>35</v>
      </c>
      <c r="DC8" s="1326">
        <v>16</v>
      </c>
      <c r="DD8" s="1338"/>
      <c r="DE8" s="1326">
        <v>68</v>
      </c>
      <c r="DF8" s="1326">
        <v>22</v>
      </c>
      <c r="DG8" s="1326">
        <v>7</v>
      </c>
      <c r="DH8" s="1326">
        <v>29</v>
      </c>
      <c r="DI8" s="1336">
        <v>0.95238095238095233</v>
      </c>
      <c r="DJ8" s="1326">
        <v>120</v>
      </c>
      <c r="DK8" s="1326">
        <v>1</v>
      </c>
      <c r="DL8" s="1326">
        <v>5</v>
      </c>
      <c r="DM8" s="1336">
        <v>0.48412698412698413</v>
      </c>
      <c r="DN8" s="1326">
        <v>61</v>
      </c>
      <c r="DO8" s="1326">
        <v>37</v>
      </c>
      <c r="DP8" s="1326">
        <v>28</v>
      </c>
      <c r="DQ8" s="1336">
        <v>0.94444444444444442</v>
      </c>
      <c r="DR8" s="1326">
        <v>119</v>
      </c>
      <c r="DS8" s="1326">
        <v>1</v>
      </c>
      <c r="DT8" s="1326">
        <v>6</v>
      </c>
      <c r="DU8" s="1336">
        <v>0.46825396825396826</v>
      </c>
      <c r="DV8" s="1326">
        <v>59</v>
      </c>
      <c r="DW8" s="1326">
        <v>38</v>
      </c>
      <c r="DX8" s="1326">
        <v>29</v>
      </c>
      <c r="DY8" s="1336">
        <v>0.95238095238095233</v>
      </c>
      <c r="DZ8" s="1326">
        <v>120</v>
      </c>
      <c r="EA8" s="1326">
        <v>1</v>
      </c>
      <c r="EB8" s="1326">
        <v>5</v>
      </c>
      <c r="EC8" s="1336">
        <v>0.6428571428571429</v>
      </c>
      <c r="ED8" s="1326">
        <v>81</v>
      </c>
      <c r="EE8" s="1326">
        <v>19</v>
      </c>
      <c r="EF8" s="1326">
        <v>26</v>
      </c>
      <c r="EG8" s="1336">
        <v>0.93650793650793651</v>
      </c>
      <c r="EH8" s="1326">
        <v>118</v>
      </c>
      <c r="EI8" s="1326">
        <v>2</v>
      </c>
      <c r="EJ8" s="1326">
        <v>6</v>
      </c>
      <c r="EK8" s="1336">
        <v>0.69047619047619047</v>
      </c>
      <c r="EL8" s="1326">
        <v>87</v>
      </c>
      <c r="EM8" s="1326">
        <v>14</v>
      </c>
      <c r="EN8" s="1326">
        <v>25</v>
      </c>
      <c r="EO8" s="1352"/>
      <c r="EP8" s="1326">
        <v>8</v>
      </c>
      <c r="EQ8" s="1326">
        <v>113</v>
      </c>
      <c r="ER8" s="1326">
        <v>5</v>
      </c>
      <c r="ES8" s="1348">
        <v>48.225471698113211</v>
      </c>
      <c r="ET8" s="1350">
        <v>9.5721153846153868</v>
      </c>
      <c r="EU8" s="1317">
        <v>297154.95238095237</v>
      </c>
      <c r="EV8" s="1317">
        <v>45441.424657534248</v>
      </c>
      <c r="EW8" s="1348">
        <v>45.567010309278359</v>
      </c>
      <c r="EX8" s="1350">
        <v>8.6582417582417595</v>
      </c>
      <c r="EY8" s="1317">
        <v>241950.0105263158</v>
      </c>
      <c r="EZ8" s="1317">
        <v>42850.482142857145</v>
      </c>
      <c r="FA8" s="1317">
        <v>417494.25274725276</v>
      </c>
      <c r="FB8" s="1317">
        <v>397670.02272727271</v>
      </c>
      <c r="FC8" s="1317">
        <v>319080.39759036142</v>
      </c>
      <c r="FD8" s="1317">
        <v>300414.32911392406</v>
      </c>
      <c r="FE8" s="1303">
        <v>5</v>
      </c>
      <c r="FF8" s="1303">
        <v>7</v>
      </c>
      <c r="FG8" s="1303">
        <v>27</v>
      </c>
      <c r="FH8" s="1303">
        <v>39</v>
      </c>
      <c r="FI8" s="1326">
        <v>4</v>
      </c>
      <c r="FJ8" s="1326">
        <v>6</v>
      </c>
      <c r="FK8" s="1326">
        <v>5</v>
      </c>
      <c r="FL8" s="1326">
        <v>12</v>
      </c>
      <c r="FM8" s="1317">
        <v>194400</v>
      </c>
      <c r="FN8" s="1317">
        <v>202766.57142857142</v>
      </c>
      <c r="FO8" s="1317">
        <v>215613.5</v>
      </c>
      <c r="FP8" s="1303">
        <v>3</v>
      </c>
      <c r="FQ8" s="1303">
        <v>43</v>
      </c>
      <c r="FR8" s="1303">
        <v>76</v>
      </c>
      <c r="FS8" s="1303">
        <v>122</v>
      </c>
      <c r="FT8" s="1326">
        <v>2</v>
      </c>
      <c r="FU8" s="1326">
        <v>9</v>
      </c>
      <c r="FV8" s="1326">
        <v>6</v>
      </c>
      <c r="FW8" s="1326">
        <v>14</v>
      </c>
      <c r="FX8" s="1317">
        <v>198666.66666666666</v>
      </c>
      <c r="FY8" s="1317">
        <v>192235.7</v>
      </c>
      <c r="FZ8" s="1317">
        <v>210424.57142857142</v>
      </c>
      <c r="GA8" s="713"/>
      <c r="IC8" s="41"/>
      <c r="ID8" s="41"/>
      <c r="IE8" s="41"/>
      <c r="IF8" s="41"/>
      <c r="IG8" s="41"/>
      <c r="IH8" s="41"/>
      <c r="II8" s="41"/>
      <c r="IJ8" s="41"/>
      <c r="IK8" s="41"/>
      <c r="IL8" s="41"/>
      <c r="IM8" s="41"/>
      <c r="IN8" s="41"/>
      <c r="IO8" s="41"/>
      <c r="IP8" s="41"/>
      <c r="IQ8" s="41"/>
      <c r="IR8" s="41"/>
      <c r="IS8" s="41"/>
    </row>
    <row r="9" spans="1:253" s="40" customFormat="1" ht="13.5" customHeight="1">
      <c r="A9" s="1313"/>
      <c r="B9" s="1355"/>
      <c r="C9" s="1304"/>
      <c r="D9" s="1304"/>
      <c r="E9" s="1304"/>
      <c r="F9" s="1304"/>
      <c r="G9" s="1304"/>
      <c r="H9" s="1304"/>
      <c r="I9" s="1304"/>
      <c r="J9" s="1304"/>
      <c r="K9" s="1304"/>
      <c r="L9" s="1304"/>
      <c r="M9" s="1304"/>
      <c r="N9" s="1304"/>
      <c r="O9" s="1304"/>
      <c r="P9" s="1304"/>
      <c r="Q9" s="1304"/>
      <c r="R9" s="1304"/>
      <c r="S9" s="1304"/>
      <c r="T9" s="1304"/>
      <c r="U9" s="1304"/>
      <c r="V9" s="1304"/>
      <c r="W9" s="1304"/>
      <c r="X9" s="1304"/>
      <c r="Y9" s="1304"/>
      <c r="Z9" s="1304"/>
      <c r="AA9" s="1304"/>
      <c r="AB9" s="1304"/>
      <c r="AC9" s="1304"/>
      <c r="AD9" s="1304"/>
      <c r="AE9" s="1304"/>
      <c r="AF9" s="1304"/>
      <c r="AG9" s="1304"/>
      <c r="AH9" s="1304"/>
      <c r="AI9" s="1304"/>
      <c r="AJ9" s="1304"/>
      <c r="AK9" s="1304"/>
      <c r="AL9" s="1304"/>
      <c r="AM9" s="1304"/>
      <c r="AN9" s="1304"/>
      <c r="AO9" s="1304"/>
      <c r="AP9" s="1304"/>
      <c r="AQ9" s="1304"/>
      <c r="AR9" s="1304"/>
      <c r="AS9" s="1304"/>
      <c r="AT9" s="1304"/>
      <c r="AU9" s="1304"/>
      <c r="AV9" s="1304"/>
      <c r="AW9" s="1304"/>
      <c r="AX9" s="1304"/>
      <c r="AY9" s="1304"/>
      <c r="AZ9" s="1304"/>
      <c r="BA9" s="1304"/>
      <c r="BB9" s="1304"/>
      <c r="BC9" s="1304"/>
      <c r="BD9" s="1304"/>
      <c r="BE9" s="1304"/>
      <c r="BF9" s="1304"/>
      <c r="BG9" s="1304"/>
      <c r="BH9" s="1304"/>
      <c r="BI9" s="1304"/>
      <c r="BJ9" s="1304"/>
      <c r="BK9" s="1304"/>
      <c r="BL9" s="1304"/>
      <c r="BM9" s="1304"/>
      <c r="BN9" s="1304"/>
      <c r="BO9" s="1304"/>
      <c r="BP9" s="1304"/>
      <c r="BQ9" s="1304"/>
      <c r="BR9" s="1304"/>
      <c r="BS9" s="1304"/>
      <c r="BT9" s="1304"/>
      <c r="BU9" s="1304"/>
      <c r="BV9" s="1304"/>
      <c r="BW9" s="1304"/>
      <c r="BX9" s="1304"/>
      <c r="BY9" s="1304"/>
      <c r="BZ9" s="1304"/>
      <c r="CA9" s="1327"/>
      <c r="CB9" s="1304"/>
      <c r="CC9" s="1355"/>
      <c r="CD9" s="1304"/>
      <c r="CE9" s="1327"/>
      <c r="CF9" s="1327"/>
      <c r="CG9" s="1304"/>
      <c r="CH9" s="1304"/>
      <c r="CI9" s="1304"/>
      <c r="CJ9" s="1304"/>
      <c r="CK9" s="1304"/>
      <c r="CL9" s="1304"/>
      <c r="CM9" s="1327"/>
      <c r="CN9" s="1304"/>
      <c r="CO9" s="1304"/>
      <c r="CP9" s="1304"/>
      <c r="CQ9" s="1304"/>
      <c r="CR9" s="1304"/>
      <c r="CS9" s="1304"/>
      <c r="CT9" s="1327"/>
      <c r="CU9" s="1327"/>
      <c r="CV9" s="1339"/>
      <c r="CW9" s="1327"/>
      <c r="CX9" s="1327"/>
      <c r="CY9" s="1327"/>
      <c r="CZ9" s="1339"/>
      <c r="DA9" s="1327"/>
      <c r="DB9" s="1327"/>
      <c r="DC9" s="1327"/>
      <c r="DD9" s="1339"/>
      <c r="DE9" s="1327"/>
      <c r="DF9" s="1327"/>
      <c r="DG9" s="1327"/>
      <c r="DH9" s="1327"/>
      <c r="DI9" s="1337"/>
      <c r="DJ9" s="1327"/>
      <c r="DK9" s="1327"/>
      <c r="DL9" s="1327"/>
      <c r="DM9" s="1337"/>
      <c r="DN9" s="1327"/>
      <c r="DO9" s="1327"/>
      <c r="DP9" s="1327"/>
      <c r="DQ9" s="1337"/>
      <c r="DR9" s="1327"/>
      <c r="DS9" s="1327"/>
      <c r="DT9" s="1327"/>
      <c r="DU9" s="1337"/>
      <c r="DV9" s="1327"/>
      <c r="DW9" s="1327"/>
      <c r="DX9" s="1327"/>
      <c r="DY9" s="1337"/>
      <c r="DZ9" s="1327"/>
      <c r="EA9" s="1327"/>
      <c r="EB9" s="1327"/>
      <c r="EC9" s="1337"/>
      <c r="ED9" s="1327"/>
      <c r="EE9" s="1327"/>
      <c r="EF9" s="1327"/>
      <c r="EG9" s="1337"/>
      <c r="EH9" s="1327"/>
      <c r="EI9" s="1327"/>
      <c r="EJ9" s="1327"/>
      <c r="EK9" s="1337"/>
      <c r="EL9" s="1327"/>
      <c r="EM9" s="1327"/>
      <c r="EN9" s="1327"/>
      <c r="EO9" s="1353"/>
      <c r="EP9" s="1327"/>
      <c r="EQ9" s="1327"/>
      <c r="ER9" s="1327"/>
      <c r="ES9" s="1349"/>
      <c r="ET9" s="1351"/>
      <c r="EU9" s="1318"/>
      <c r="EV9" s="1318"/>
      <c r="EW9" s="1349"/>
      <c r="EX9" s="1351"/>
      <c r="EY9" s="1318"/>
      <c r="EZ9" s="1318"/>
      <c r="FA9" s="1318"/>
      <c r="FB9" s="1318"/>
      <c r="FC9" s="1318"/>
      <c r="FD9" s="1318"/>
      <c r="FE9" s="1304"/>
      <c r="FF9" s="1304"/>
      <c r="FG9" s="1304"/>
      <c r="FH9" s="1304"/>
      <c r="FI9" s="1327"/>
      <c r="FJ9" s="1327"/>
      <c r="FK9" s="1327"/>
      <c r="FL9" s="1327"/>
      <c r="FM9" s="1318"/>
      <c r="FN9" s="1318"/>
      <c r="FO9" s="1318"/>
      <c r="FP9" s="1304"/>
      <c r="FQ9" s="1304"/>
      <c r="FR9" s="1304"/>
      <c r="FS9" s="1304"/>
      <c r="FT9" s="1327"/>
      <c r="FU9" s="1327"/>
      <c r="FV9" s="1327"/>
      <c r="FW9" s="1327"/>
      <c r="FX9" s="1318"/>
      <c r="FY9" s="1318"/>
      <c r="FZ9" s="1318"/>
      <c r="GA9" s="713"/>
      <c r="IC9" s="41"/>
      <c r="ID9" s="41"/>
      <c r="IE9" s="41"/>
      <c r="IF9" s="41"/>
      <c r="IG9" s="41"/>
      <c r="IH9" s="41"/>
      <c r="II9" s="41"/>
      <c r="IJ9" s="41"/>
      <c r="IK9" s="41"/>
      <c r="IL9" s="41"/>
      <c r="IM9" s="41"/>
      <c r="IN9" s="41"/>
      <c r="IO9" s="41"/>
      <c r="IP9" s="41"/>
      <c r="IQ9" s="41"/>
      <c r="IR9" s="41"/>
      <c r="IS9" s="41"/>
    </row>
    <row r="10" spans="1:253" s="40" customFormat="1" ht="13.5" customHeight="1">
      <c r="A10" s="1313" t="s">
        <v>631</v>
      </c>
      <c r="B10" s="1354">
        <v>145</v>
      </c>
      <c r="C10" s="1303">
        <v>2316</v>
      </c>
      <c r="D10" s="1303">
        <v>360</v>
      </c>
      <c r="E10" s="1303">
        <v>192</v>
      </c>
      <c r="F10" s="1303">
        <v>2</v>
      </c>
      <c r="G10" s="1303">
        <v>13</v>
      </c>
      <c r="H10" s="1303">
        <v>45</v>
      </c>
      <c r="I10" s="1303">
        <v>2928</v>
      </c>
      <c r="J10" s="1303">
        <v>1030</v>
      </c>
      <c r="K10" s="1303">
        <v>479</v>
      </c>
      <c r="L10" s="1303">
        <v>511</v>
      </c>
      <c r="M10" s="1303">
        <v>4</v>
      </c>
      <c r="N10" s="1303">
        <v>64</v>
      </c>
      <c r="O10" s="1303">
        <v>107</v>
      </c>
      <c r="P10" s="1303">
        <v>2195</v>
      </c>
      <c r="Q10" s="1303">
        <v>5123</v>
      </c>
      <c r="R10" s="1303">
        <v>887</v>
      </c>
      <c r="S10" s="1303">
        <v>143</v>
      </c>
      <c r="T10" s="1303">
        <v>76</v>
      </c>
      <c r="U10" s="1303">
        <v>1</v>
      </c>
      <c r="V10" s="1303">
        <v>2</v>
      </c>
      <c r="W10" s="1303">
        <v>30</v>
      </c>
      <c r="X10" s="1303">
        <v>1139</v>
      </c>
      <c r="Y10" s="1303">
        <v>449</v>
      </c>
      <c r="Z10" s="1303">
        <v>225</v>
      </c>
      <c r="AA10" s="1303">
        <v>180</v>
      </c>
      <c r="AB10" s="1303">
        <v>1</v>
      </c>
      <c r="AC10" s="1303">
        <v>5</v>
      </c>
      <c r="AD10" s="1303">
        <v>49</v>
      </c>
      <c r="AE10" s="1303">
        <v>909</v>
      </c>
      <c r="AF10" s="1303">
        <v>2048</v>
      </c>
      <c r="AG10" s="1303">
        <v>16</v>
      </c>
      <c r="AH10" s="1303">
        <v>327</v>
      </c>
      <c r="AI10" s="1303">
        <v>412</v>
      </c>
      <c r="AJ10" s="1303">
        <v>538</v>
      </c>
      <c r="AK10" s="1303">
        <v>594</v>
      </c>
      <c r="AL10" s="1303">
        <v>403</v>
      </c>
      <c r="AM10" s="1303">
        <v>2290</v>
      </c>
      <c r="AN10" s="1303">
        <v>21</v>
      </c>
      <c r="AO10" s="1303">
        <v>266</v>
      </c>
      <c r="AP10" s="1303">
        <v>190</v>
      </c>
      <c r="AQ10" s="1303">
        <v>240</v>
      </c>
      <c r="AR10" s="1303">
        <v>183</v>
      </c>
      <c r="AS10" s="1303">
        <v>133</v>
      </c>
      <c r="AT10" s="1303">
        <v>1033</v>
      </c>
      <c r="AU10" s="1303">
        <v>3323</v>
      </c>
      <c r="AV10" s="1303">
        <v>0</v>
      </c>
      <c r="AW10" s="1303">
        <v>63</v>
      </c>
      <c r="AX10" s="1303">
        <v>35</v>
      </c>
      <c r="AY10" s="1303">
        <v>84</v>
      </c>
      <c r="AZ10" s="1303">
        <v>98</v>
      </c>
      <c r="BA10" s="1303">
        <v>54</v>
      </c>
      <c r="BB10" s="1303">
        <v>334</v>
      </c>
      <c r="BC10" s="1303">
        <v>0</v>
      </c>
      <c r="BD10" s="1303">
        <v>32</v>
      </c>
      <c r="BE10" s="1303">
        <v>34</v>
      </c>
      <c r="BF10" s="1303">
        <v>61</v>
      </c>
      <c r="BG10" s="1303">
        <v>70</v>
      </c>
      <c r="BH10" s="1303">
        <v>33</v>
      </c>
      <c r="BI10" s="1303">
        <v>230</v>
      </c>
      <c r="BJ10" s="1303">
        <v>564</v>
      </c>
      <c r="BK10" s="1303">
        <v>1</v>
      </c>
      <c r="BL10" s="1303">
        <v>28</v>
      </c>
      <c r="BM10" s="1303">
        <v>13</v>
      </c>
      <c r="BN10" s="1303">
        <v>15</v>
      </c>
      <c r="BO10" s="1303">
        <v>57</v>
      </c>
      <c r="BP10" s="1303">
        <v>441</v>
      </c>
      <c r="BQ10" s="1303">
        <v>555</v>
      </c>
      <c r="BR10" s="1303">
        <v>10</v>
      </c>
      <c r="BS10" s="1303">
        <v>40</v>
      </c>
      <c r="BT10" s="1303">
        <v>82</v>
      </c>
      <c r="BU10" s="1303">
        <v>177</v>
      </c>
      <c r="BV10" s="1303">
        <v>216</v>
      </c>
      <c r="BW10" s="1303">
        <v>469</v>
      </c>
      <c r="BX10" s="1303">
        <v>994</v>
      </c>
      <c r="BY10" s="1303">
        <v>57</v>
      </c>
      <c r="BZ10" s="1303">
        <v>31</v>
      </c>
      <c r="CA10" s="1326">
        <v>27</v>
      </c>
      <c r="CB10" s="1303">
        <v>139</v>
      </c>
      <c r="CC10" s="1354">
        <v>32</v>
      </c>
      <c r="CD10" s="1303">
        <v>27</v>
      </c>
      <c r="CE10" s="1326">
        <v>16</v>
      </c>
      <c r="CF10" s="1326">
        <v>6</v>
      </c>
      <c r="CG10" s="1303">
        <v>7</v>
      </c>
      <c r="CH10" s="1303">
        <v>13</v>
      </c>
      <c r="CI10" s="1303">
        <v>0</v>
      </c>
      <c r="CJ10" s="1303">
        <v>0</v>
      </c>
      <c r="CK10" s="1303">
        <v>0</v>
      </c>
      <c r="CL10" s="1303">
        <v>20</v>
      </c>
      <c r="CM10" s="1326">
        <v>0</v>
      </c>
      <c r="CN10" s="1303">
        <v>0</v>
      </c>
      <c r="CO10" s="1303">
        <v>0</v>
      </c>
      <c r="CP10" s="1303">
        <v>0</v>
      </c>
      <c r="CQ10" s="1303">
        <v>0</v>
      </c>
      <c r="CR10" s="1303">
        <v>0</v>
      </c>
      <c r="CS10" s="1303">
        <v>0</v>
      </c>
      <c r="CT10" s="1326">
        <v>128</v>
      </c>
      <c r="CU10" s="1326">
        <v>11</v>
      </c>
      <c r="CV10" s="1338"/>
      <c r="CW10" s="1326">
        <v>122</v>
      </c>
      <c r="CX10" s="1326">
        <v>19</v>
      </c>
      <c r="CY10" s="1326">
        <v>4</v>
      </c>
      <c r="CZ10" s="1338"/>
      <c r="DA10" s="1326">
        <v>87</v>
      </c>
      <c r="DB10" s="1326">
        <v>43</v>
      </c>
      <c r="DC10" s="1326">
        <v>15</v>
      </c>
      <c r="DD10" s="1338"/>
      <c r="DE10" s="1326">
        <v>70</v>
      </c>
      <c r="DF10" s="1326">
        <v>36</v>
      </c>
      <c r="DG10" s="1326">
        <v>9</v>
      </c>
      <c r="DH10" s="1326">
        <v>30</v>
      </c>
      <c r="DI10" s="1336">
        <v>0.9517241379310345</v>
      </c>
      <c r="DJ10" s="1326">
        <v>138</v>
      </c>
      <c r="DK10" s="1326">
        <v>1</v>
      </c>
      <c r="DL10" s="1326">
        <v>6</v>
      </c>
      <c r="DM10" s="1336">
        <v>0.53103448275862064</v>
      </c>
      <c r="DN10" s="1326">
        <v>77</v>
      </c>
      <c r="DO10" s="1326">
        <v>35</v>
      </c>
      <c r="DP10" s="1326">
        <v>33</v>
      </c>
      <c r="DQ10" s="1336">
        <v>0.95862068965517244</v>
      </c>
      <c r="DR10" s="1326">
        <v>139</v>
      </c>
      <c r="DS10" s="1326">
        <v>2</v>
      </c>
      <c r="DT10" s="1326">
        <v>4</v>
      </c>
      <c r="DU10" s="1336">
        <v>0.52413793103448281</v>
      </c>
      <c r="DV10" s="1326">
        <v>76</v>
      </c>
      <c r="DW10" s="1326">
        <v>37</v>
      </c>
      <c r="DX10" s="1326">
        <v>32</v>
      </c>
      <c r="DY10" s="1336">
        <v>0.96551724137931039</v>
      </c>
      <c r="DZ10" s="1326">
        <v>140</v>
      </c>
      <c r="EA10" s="1326">
        <v>0</v>
      </c>
      <c r="EB10" s="1326">
        <v>5</v>
      </c>
      <c r="EC10" s="1336">
        <v>0.6827586206896552</v>
      </c>
      <c r="ED10" s="1326">
        <v>99</v>
      </c>
      <c r="EE10" s="1326">
        <v>14</v>
      </c>
      <c r="EF10" s="1326">
        <v>32</v>
      </c>
      <c r="EG10" s="1336">
        <v>0.95862068965517244</v>
      </c>
      <c r="EH10" s="1326">
        <v>139</v>
      </c>
      <c r="EI10" s="1326">
        <v>2</v>
      </c>
      <c r="EJ10" s="1326">
        <v>4</v>
      </c>
      <c r="EK10" s="1336">
        <v>0.6827586206896552</v>
      </c>
      <c r="EL10" s="1326">
        <v>99</v>
      </c>
      <c r="EM10" s="1326">
        <v>15</v>
      </c>
      <c r="EN10" s="1326">
        <v>31</v>
      </c>
      <c r="EO10" s="1352"/>
      <c r="EP10" s="1326">
        <v>2</v>
      </c>
      <c r="EQ10" s="1326">
        <v>134</v>
      </c>
      <c r="ER10" s="1326">
        <v>9</v>
      </c>
      <c r="ES10" s="1348">
        <v>49.085245901639354</v>
      </c>
      <c r="ET10" s="1350">
        <v>10.591596638655464</v>
      </c>
      <c r="EU10" s="1317">
        <v>316080.58571428573</v>
      </c>
      <c r="EV10" s="1317">
        <v>26546</v>
      </c>
      <c r="EW10" s="1348">
        <v>44.443650793650804</v>
      </c>
      <c r="EX10" s="1350">
        <v>8.85983606557377</v>
      </c>
      <c r="EY10" s="1317">
        <v>250221.37903225806</v>
      </c>
      <c r="EZ10" s="1317">
        <v>15050.030985915493</v>
      </c>
      <c r="FA10" s="1317">
        <v>390848.89690721652</v>
      </c>
      <c r="FB10" s="1317">
        <v>372856.64583333331</v>
      </c>
      <c r="FC10" s="1317">
        <v>301147.21276595746</v>
      </c>
      <c r="FD10" s="1317">
        <v>263691.56701030926</v>
      </c>
      <c r="FE10" s="1303">
        <v>13</v>
      </c>
      <c r="FF10" s="1303">
        <v>8</v>
      </c>
      <c r="FG10" s="1303">
        <v>31</v>
      </c>
      <c r="FH10" s="1303">
        <v>52</v>
      </c>
      <c r="FI10" s="1326">
        <v>12</v>
      </c>
      <c r="FJ10" s="1326">
        <v>6</v>
      </c>
      <c r="FK10" s="1326">
        <v>18</v>
      </c>
      <c r="FL10" s="1326">
        <v>29</v>
      </c>
      <c r="FM10" s="1317">
        <v>186606.75</v>
      </c>
      <c r="FN10" s="1317">
        <v>203662.5</v>
      </c>
      <c r="FO10" s="1317">
        <v>210635.31578947368</v>
      </c>
      <c r="FP10" s="1303">
        <v>11</v>
      </c>
      <c r="FQ10" s="1303">
        <v>8</v>
      </c>
      <c r="FR10" s="1303">
        <v>22</v>
      </c>
      <c r="FS10" s="1303">
        <v>41</v>
      </c>
      <c r="FT10" s="1326">
        <v>6</v>
      </c>
      <c r="FU10" s="1326">
        <v>8</v>
      </c>
      <c r="FV10" s="1326">
        <v>11</v>
      </c>
      <c r="FW10" s="1326">
        <v>19</v>
      </c>
      <c r="FX10" s="1317">
        <v>176412.5</v>
      </c>
      <c r="FY10" s="1317">
        <v>189633.33333333334</v>
      </c>
      <c r="FZ10" s="1317">
        <v>212389.69230769231</v>
      </c>
      <c r="GA10" s="713"/>
      <c r="IC10" s="41"/>
      <c r="ID10" s="41"/>
      <c r="IE10" s="41"/>
      <c r="IF10" s="41"/>
      <c r="IG10" s="41"/>
      <c r="IH10" s="41"/>
      <c r="II10" s="41"/>
      <c r="IJ10" s="41"/>
      <c r="IK10" s="41"/>
      <c r="IL10" s="41"/>
      <c r="IM10" s="41"/>
      <c r="IN10" s="41"/>
      <c r="IO10" s="41"/>
      <c r="IP10" s="41"/>
      <c r="IQ10" s="41"/>
      <c r="IR10" s="41"/>
      <c r="IS10" s="41"/>
    </row>
    <row r="11" spans="1:253" s="40" customFormat="1" ht="13.5" customHeight="1">
      <c r="A11" s="1313"/>
      <c r="B11" s="1355"/>
      <c r="C11" s="1304"/>
      <c r="D11" s="1304"/>
      <c r="E11" s="1304"/>
      <c r="F11" s="1304"/>
      <c r="G11" s="1304"/>
      <c r="H11" s="1304"/>
      <c r="I11" s="1304"/>
      <c r="J11" s="1304"/>
      <c r="K11" s="1304"/>
      <c r="L11" s="1304"/>
      <c r="M11" s="1304"/>
      <c r="N11" s="1304"/>
      <c r="O11" s="1304"/>
      <c r="P11" s="1304"/>
      <c r="Q11" s="1304"/>
      <c r="R11" s="1304"/>
      <c r="S11" s="1304"/>
      <c r="T11" s="1304"/>
      <c r="U11" s="1304"/>
      <c r="V11" s="1304"/>
      <c r="W11" s="1304"/>
      <c r="X11" s="1304"/>
      <c r="Y11" s="1304"/>
      <c r="Z11" s="1304"/>
      <c r="AA11" s="1304"/>
      <c r="AB11" s="1304"/>
      <c r="AC11" s="1304"/>
      <c r="AD11" s="1304"/>
      <c r="AE11" s="1304"/>
      <c r="AF11" s="1304"/>
      <c r="AG11" s="1304"/>
      <c r="AH11" s="1304"/>
      <c r="AI11" s="1304"/>
      <c r="AJ11" s="1304"/>
      <c r="AK11" s="1304"/>
      <c r="AL11" s="1304"/>
      <c r="AM11" s="1304"/>
      <c r="AN11" s="1304"/>
      <c r="AO11" s="1304"/>
      <c r="AP11" s="1304"/>
      <c r="AQ11" s="1304"/>
      <c r="AR11" s="1304"/>
      <c r="AS11" s="1304"/>
      <c r="AT11" s="1304"/>
      <c r="AU11" s="1304"/>
      <c r="AV11" s="1304"/>
      <c r="AW11" s="1304"/>
      <c r="AX11" s="1304"/>
      <c r="AY11" s="1304"/>
      <c r="AZ11" s="1304"/>
      <c r="BA11" s="1304"/>
      <c r="BB11" s="1304"/>
      <c r="BC11" s="1304"/>
      <c r="BD11" s="1304"/>
      <c r="BE11" s="1304"/>
      <c r="BF11" s="1304"/>
      <c r="BG11" s="1304"/>
      <c r="BH11" s="1304"/>
      <c r="BI11" s="1304"/>
      <c r="BJ11" s="1304"/>
      <c r="BK11" s="1304"/>
      <c r="BL11" s="1304"/>
      <c r="BM11" s="1304"/>
      <c r="BN11" s="1304"/>
      <c r="BO11" s="1304"/>
      <c r="BP11" s="1304"/>
      <c r="BQ11" s="1304"/>
      <c r="BR11" s="1304"/>
      <c r="BS11" s="1304"/>
      <c r="BT11" s="1304"/>
      <c r="BU11" s="1304"/>
      <c r="BV11" s="1304"/>
      <c r="BW11" s="1304"/>
      <c r="BX11" s="1304"/>
      <c r="BY11" s="1304"/>
      <c r="BZ11" s="1304"/>
      <c r="CA11" s="1327"/>
      <c r="CB11" s="1304"/>
      <c r="CC11" s="1355"/>
      <c r="CD11" s="1304"/>
      <c r="CE11" s="1327"/>
      <c r="CF11" s="1327"/>
      <c r="CG11" s="1304"/>
      <c r="CH11" s="1304"/>
      <c r="CI11" s="1304"/>
      <c r="CJ11" s="1304"/>
      <c r="CK11" s="1304"/>
      <c r="CL11" s="1304"/>
      <c r="CM11" s="1327"/>
      <c r="CN11" s="1304"/>
      <c r="CO11" s="1304"/>
      <c r="CP11" s="1304"/>
      <c r="CQ11" s="1304"/>
      <c r="CR11" s="1304"/>
      <c r="CS11" s="1304"/>
      <c r="CT11" s="1327"/>
      <c r="CU11" s="1327"/>
      <c r="CV11" s="1339"/>
      <c r="CW11" s="1327"/>
      <c r="CX11" s="1327"/>
      <c r="CY11" s="1327"/>
      <c r="CZ11" s="1339"/>
      <c r="DA11" s="1327"/>
      <c r="DB11" s="1327"/>
      <c r="DC11" s="1327"/>
      <c r="DD11" s="1339"/>
      <c r="DE11" s="1327"/>
      <c r="DF11" s="1327"/>
      <c r="DG11" s="1327"/>
      <c r="DH11" s="1327"/>
      <c r="DI11" s="1337"/>
      <c r="DJ11" s="1327"/>
      <c r="DK11" s="1327"/>
      <c r="DL11" s="1327"/>
      <c r="DM11" s="1337"/>
      <c r="DN11" s="1327"/>
      <c r="DO11" s="1327"/>
      <c r="DP11" s="1327"/>
      <c r="DQ11" s="1337"/>
      <c r="DR11" s="1327"/>
      <c r="DS11" s="1327"/>
      <c r="DT11" s="1327"/>
      <c r="DU11" s="1337"/>
      <c r="DV11" s="1327"/>
      <c r="DW11" s="1327"/>
      <c r="DX11" s="1327"/>
      <c r="DY11" s="1337"/>
      <c r="DZ11" s="1327"/>
      <c r="EA11" s="1327"/>
      <c r="EB11" s="1327"/>
      <c r="EC11" s="1337"/>
      <c r="ED11" s="1327"/>
      <c r="EE11" s="1327"/>
      <c r="EF11" s="1327"/>
      <c r="EG11" s="1337"/>
      <c r="EH11" s="1327"/>
      <c r="EI11" s="1327"/>
      <c r="EJ11" s="1327"/>
      <c r="EK11" s="1337"/>
      <c r="EL11" s="1327"/>
      <c r="EM11" s="1327"/>
      <c r="EN11" s="1327"/>
      <c r="EO11" s="1353"/>
      <c r="EP11" s="1327"/>
      <c r="EQ11" s="1327"/>
      <c r="ER11" s="1327"/>
      <c r="ES11" s="1349"/>
      <c r="ET11" s="1351"/>
      <c r="EU11" s="1318"/>
      <c r="EV11" s="1318"/>
      <c r="EW11" s="1349"/>
      <c r="EX11" s="1351"/>
      <c r="EY11" s="1318"/>
      <c r="EZ11" s="1318"/>
      <c r="FA11" s="1318"/>
      <c r="FB11" s="1318"/>
      <c r="FC11" s="1318"/>
      <c r="FD11" s="1318"/>
      <c r="FE11" s="1304"/>
      <c r="FF11" s="1304"/>
      <c r="FG11" s="1304"/>
      <c r="FH11" s="1304"/>
      <c r="FI11" s="1327"/>
      <c r="FJ11" s="1327"/>
      <c r="FK11" s="1327"/>
      <c r="FL11" s="1327"/>
      <c r="FM11" s="1318"/>
      <c r="FN11" s="1318"/>
      <c r="FO11" s="1318"/>
      <c r="FP11" s="1304"/>
      <c r="FQ11" s="1304"/>
      <c r="FR11" s="1304"/>
      <c r="FS11" s="1304"/>
      <c r="FT11" s="1327"/>
      <c r="FU11" s="1327"/>
      <c r="FV11" s="1327"/>
      <c r="FW11" s="1327"/>
      <c r="FX11" s="1318"/>
      <c r="FY11" s="1318"/>
      <c r="FZ11" s="1318"/>
      <c r="GA11" s="713"/>
      <c r="IC11" s="41"/>
      <c r="ID11" s="41"/>
      <c r="IE11" s="41"/>
      <c r="IF11" s="41"/>
      <c r="IG11" s="41"/>
      <c r="IH11" s="41"/>
      <c r="II11" s="41"/>
      <c r="IJ11" s="41"/>
      <c r="IK11" s="41"/>
      <c r="IL11" s="41"/>
      <c r="IM11" s="41"/>
      <c r="IN11" s="41"/>
      <c r="IO11" s="41"/>
      <c r="IP11" s="41"/>
      <c r="IQ11" s="41"/>
      <c r="IR11" s="41"/>
      <c r="IS11" s="41"/>
    </row>
    <row r="12" spans="1:253" s="40" customFormat="1" ht="13.5" customHeight="1">
      <c r="A12" s="1314" t="s">
        <v>42</v>
      </c>
      <c r="B12" s="1354">
        <v>42</v>
      </c>
      <c r="C12" s="1303">
        <v>483</v>
      </c>
      <c r="D12" s="1303">
        <v>120</v>
      </c>
      <c r="E12" s="1303">
        <v>302</v>
      </c>
      <c r="F12" s="1303">
        <v>11</v>
      </c>
      <c r="G12" s="1303">
        <v>6</v>
      </c>
      <c r="H12" s="1303">
        <v>9</v>
      </c>
      <c r="I12" s="1303">
        <v>931</v>
      </c>
      <c r="J12" s="1303">
        <v>482</v>
      </c>
      <c r="K12" s="1303">
        <v>216</v>
      </c>
      <c r="L12" s="1303">
        <v>447</v>
      </c>
      <c r="M12" s="1303">
        <v>6</v>
      </c>
      <c r="N12" s="1303">
        <v>13</v>
      </c>
      <c r="O12" s="1303">
        <v>17</v>
      </c>
      <c r="P12" s="1303">
        <v>1181</v>
      </c>
      <c r="Q12" s="1303">
        <v>2112</v>
      </c>
      <c r="R12" s="1303">
        <v>206</v>
      </c>
      <c r="S12" s="1303">
        <v>78</v>
      </c>
      <c r="T12" s="1303">
        <v>116</v>
      </c>
      <c r="U12" s="1303">
        <v>9</v>
      </c>
      <c r="V12" s="1303">
        <v>1</v>
      </c>
      <c r="W12" s="1303">
        <v>5</v>
      </c>
      <c r="X12" s="1303">
        <v>415</v>
      </c>
      <c r="Y12" s="1303">
        <v>286</v>
      </c>
      <c r="Z12" s="1303">
        <v>129</v>
      </c>
      <c r="AA12" s="1303">
        <v>172</v>
      </c>
      <c r="AB12" s="1303">
        <v>6</v>
      </c>
      <c r="AC12" s="1303">
        <v>3</v>
      </c>
      <c r="AD12" s="1303">
        <v>10</v>
      </c>
      <c r="AE12" s="1303">
        <v>606</v>
      </c>
      <c r="AF12" s="1303">
        <v>1021</v>
      </c>
      <c r="AG12" s="1303">
        <v>0</v>
      </c>
      <c r="AH12" s="1303">
        <v>21</v>
      </c>
      <c r="AI12" s="1303">
        <v>56</v>
      </c>
      <c r="AJ12" s="1303">
        <v>116</v>
      </c>
      <c r="AK12" s="1303">
        <v>117</v>
      </c>
      <c r="AL12" s="1303">
        <v>111</v>
      </c>
      <c r="AM12" s="1303">
        <v>421</v>
      </c>
      <c r="AN12" s="1303">
        <v>0</v>
      </c>
      <c r="AO12" s="1303">
        <v>144</v>
      </c>
      <c r="AP12" s="1303">
        <v>103</v>
      </c>
      <c r="AQ12" s="1303">
        <v>87</v>
      </c>
      <c r="AR12" s="1303">
        <v>90</v>
      </c>
      <c r="AS12" s="1303">
        <v>61</v>
      </c>
      <c r="AT12" s="1303">
        <v>485</v>
      </c>
      <c r="AU12" s="1303">
        <v>906</v>
      </c>
      <c r="AV12" s="1303">
        <v>0</v>
      </c>
      <c r="AW12" s="1303">
        <v>21</v>
      </c>
      <c r="AX12" s="1303">
        <v>21</v>
      </c>
      <c r="AY12" s="1303">
        <v>29</v>
      </c>
      <c r="AZ12" s="1303">
        <v>13</v>
      </c>
      <c r="BA12" s="1303">
        <v>12</v>
      </c>
      <c r="BB12" s="1303">
        <v>96</v>
      </c>
      <c r="BC12" s="1303">
        <v>0</v>
      </c>
      <c r="BD12" s="1303">
        <v>7</v>
      </c>
      <c r="BE12" s="1303">
        <v>10</v>
      </c>
      <c r="BF12" s="1303">
        <v>14</v>
      </c>
      <c r="BG12" s="1303">
        <v>11</v>
      </c>
      <c r="BH12" s="1303">
        <v>19</v>
      </c>
      <c r="BI12" s="1303">
        <v>61</v>
      </c>
      <c r="BJ12" s="1303">
        <v>157</v>
      </c>
      <c r="BK12" s="1303">
        <v>2</v>
      </c>
      <c r="BL12" s="1303">
        <v>48</v>
      </c>
      <c r="BM12" s="1303">
        <v>25</v>
      </c>
      <c r="BN12" s="1303">
        <v>29</v>
      </c>
      <c r="BO12" s="1303">
        <v>33</v>
      </c>
      <c r="BP12" s="1303">
        <v>182</v>
      </c>
      <c r="BQ12" s="1303">
        <v>319</v>
      </c>
      <c r="BR12" s="1303">
        <v>5</v>
      </c>
      <c r="BS12" s="1303">
        <v>48</v>
      </c>
      <c r="BT12" s="1303">
        <v>102</v>
      </c>
      <c r="BU12" s="1303">
        <v>123</v>
      </c>
      <c r="BV12" s="1303">
        <v>131</v>
      </c>
      <c r="BW12" s="1303">
        <v>134</v>
      </c>
      <c r="BX12" s="1303">
        <v>543</v>
      </c>
      <c r="BY12" s="1303">
        <v>9</v>
      </c>
      <c r="BZ12" s="1303">
        <v>4</v>
      </c>
      <c r="CA12" s="1326">
        <v>3</v>
      </c>
      <c r="CB12" s="1303">
        <v>45</v>
      </c>
      <c r="CC12" s="1354">
        <v>5</v>
      </c>
      <c r="CD12" s="1303">
        <v>50</v>
      </c>
      <c r="CE12" s="1326">
        <v>6</v>
      </c>
      <c r="CF12" s="1326">
        <v>5</v>
      </c>
      <c r="CG12" s="1303">
        <v>4</v>
      </c>
      <c r="CH12" s="1303">
        <v>3</v>
      </c>
      <c r="CI12" s="1303">
        <v>1</v>
      </c>
      <c r="CJ12" s="1303">
        <v>0</v>
      </c>
      <c r="CK12" s="1303">
        <v>0</v>
      </c>
      <c r="CL12" s="1303">
        <v>8</v>
      </c>
      <c r="CM12" s="1326">
        <v>0</v>
      </c>
      <c r="CN12" s="1303">
        <v>0</v>
      </c>
      <c r="CO12" s="1303">
        <v>0</v>
      </c>
      <c r="CP12" s="1303">
        <v>0</v>
      </c>
      <c r="CQ12" s="1303">
        <v>0</v>
      </c>
      <c r="CR12" s="1303">
        <v>0</v>
      </c>
      <c r="CS12" s="1303">
        <v>0</v>
      </c>
      <c r="CT12" s="1326">
        <v>34</v>
      </c>
      <c r="CU12" s="1326">
        <v>3</v>
      </c>
      <c r="CV12" s="1338"/>
      <c r="CW12" s="1326">
        <v>38</v>
      </c>
      <c r="CX12" s="1326">
        <v>3</v>
      </c>
      <c r="CY12" s="1326">
        <v>1</v>
      </c>
      <c r="CZ12" s="1338"/>
      <c r="DA12" s="1326">
        <v>29</v>
      </c>
      <c r="DB12" s="1326">
        <v>13</v>
      </c>
      <c r="DC12" s="1326">
        <v>0</v>
      </c>
      <c r="DD12" s="1338"/>
      <c r="DE12" s="1326">
        <v>30</v>
      </c>
      <c r="DF12" s="1326">
        <v>7</v>
      </c>
      <c r="DG12" s="1326">
        <v>0</v>
      </c>
      <c r="DH12" s="1326">
        <v>5</v>
      </c>
      <c r="DI12" s="1336">
        <v>0.9285714285714286</v>
      </c>
      <c r="DJ12" s="1326">
        <v>39</v>
      </c>
      <c r="DK12" s="1326">
        <v>1</v>
      </c>
      <c r="DL12" s="1326">
        <v>2</v>
      </c>
      <c r="DM12" s="1336">
        <v>0.42857142857142855</v>
      </c>
      <c r="DN12" s="1326">
        <v>18</v>
      </c>
      <c r="DO12" s="1326">
        <v>22</v>
      </c>
      <c r="DP12" s="1326">
        <v>2</v>
      </c>
      <c r="DQ12" s="1336">
        <v>0.95238095238095233</v>
      </c>
      <c r="DR12" s="1326">
        <v>40</v>
      </c>
      <c r="DS12" s="1326">
        <v>0</v>
      </c>
      <c r="DT12" s="1326">
        <v>2</v>
      </c>
      <c r="DU12" s="1336">
        <v>0.42857142857142855</v>
      </c>
      <c r="DV12" s="1326">
        <v>18</v>
      </c>
      <c r="DW12" s="1326">
        <v>23</v>
      </c>
      <c r="DX12" s="1326">
        <v>1</v>
      </c>
      <c r="DY12" s="1336">
        <v>0.9285714285714286</v>
      </c>
      <c r="DZ12" s="1326">
        <v>39</v>
      </c>
      <c r="EA12" s="1326">
        <v>1</v>
      </c>
      <c r="EB12" s="1326">
        <v>2</v>
      </c>
      <c r="EC12" s="1336">
        <v>0.7142857142857143</v>
      </c>
      <c r="ED12" s="1326">
        <v>30</v>
      </c>
      <c r="EE12" s="1326">
        <v>11</v>
      </c>
      <c r="EF12" s="1326">
        <v>1</v>
      </c>
      <c r="EG12" s="1336">
        <v>0.9285714285714286</v>
      </c>
      <c r="EH12" s="1326">
        <v>39</v>
      </c>
      <c r="EI12" s="1326">
        <v>2</v>
      </c>
      <c r="EJ12" s="1326">
        <v>1</v>
      </c>
      <c r="EK12" s="1336">
        <v>0.76190476190476186</v>
      </c>
      <c r="EL12" s="1326">
        <v>32</v>
      </c>
      <c r="EM12" s="1326">
        <v>9</v>
      </c>
      <c r="EN12" s="1326">
        <v>1</v>
      </c>
      <c r="EO12" s="1352"/>
      <c r="EP12" s="1326">
        <v>5</v>
      </c>
      <c r="EQ12" s="1326">
        <v>37</v>
      </c>
      <c r="ER12" s="1326">
        <v>0</v>
      </c>
      <c r="ES12" s="1348">
        <v>51.116216216216223</v>
      </c>
      <c r="ET12" s="1350">
        <v>10.667567567567568</v>
      </c>
      <c r="EU12" s="1317">
        <v>318768.7297297297</v>
      </c>
      <c r="EV12" s="1317">
        <v>19973.454545454544</v>
      </c>
      <c r="EW12" s="1348">
        <v>42.259999999999991</v>
      </c>
      <c r="EX12" s="1350">
        <v>9.3871794871794858</v>
      </c>
      <c r="EY12" s="1317">
        <v>258743.92499999999</v>
      </c>
      <c r="EZ12" s="1317">
        <v>20752.709677419356</v>
      </c>
      <c r="FA12" s="1317">
        <v>529686.33333333337</v>
      </c>
      <c r="FB12" s="1317">
        <v>472748.5</v>
      </c>
      <c r="FC12" s="1317">
        <v>468807.5882352941</v>
      </c>
      <c r="FD12" s="1317">
        <v>364253.65625</v>
      </c>
      <c r="FE12" s="1303">
        <v>1</v>
      </c>
      <c r="FF12" s="1303">
        <v>3</v>
      </c>
      <c r="FG12" s="1303">
        <v>3</v>
      </c>
      <c r="FH12" s="1303">
        <v>7</v>
      </c>
      <c r="FI12" s="1326">
        <v>1</v>
      </c>
      <c r="FJ12" s="1326">
        <v>1</v>
      </c>
      <c r="FK12" s="1326">
        <v>1</v>
      </c>
      <c r="FL12" s="1326">
        <v>2</v>
      </c>
      <c r="FM12" s="1317">
        <v>150000</v>
      </c>
      <c r="FN12" s="1317">
        <v>201760</v>
      </c>
      <c r="FO12" s="1317">
        <v>212160</v>
      </c>
      <c r="FP12" s="1303">
        <v>0</v>
      </c>
      <c r="FQ12" s="1303">
        <v>20</v>
      </c>
      <c r="FR12" s="1303">
        <v>15</v>
      </c>
      <c r="FS12" s="1303">
        <v>35</v>
      </c>
      <c r="FT12" s="1326">
        <v>0</v>
      </c>
      <c r="FU12" s="1326">
        <v>12</v>
      </c>
      <c r="FV12" s="1326">
        <v>10</v>
      </c>
      <c r="FW12" s="1326">
        <v>17</v>
      </c>
      <c r="FX12" s="1317" t="e">
        <v>#DIV/0!</v>
      </c>
      <c r="FY12" s="1317">
        <v>201079.07692307694</v>
      </c>
      <c r="FZ12" s="1317">
        <v>211958.18181818182</v>
      </c>
      <c r="GA12" s="713"/>
      <c r="IC12" s="41"/>
      <c r="ID12" s="41"/>
      <c r="IE12" s="41"/>
      <c r="IF12" s="41"/>
      <c r="IG12" s="41"/>
      <c r="IH12" s="41"/>
      <c r="II12" s="41"/>
      <c r="IJ12" s="41"/>
      <c r="IK12" s="41"/>
      <c r="IL12" s="41"/>
      <c r="IM12" s="41"/>
      <c r="IN12" s="41"/>
      <c r="IO12" s="41"/>
      <c r="IP12" s="41"/>
      <c r="IQ12" s="41"/>
      <c r="IR12" s="41"/>
      <c r="IS12" s="41"/>
    </row>
    <row r="13" spans="1:253" s="40" customFormat="1" ht="13.5" customHeight="1">
      <c r="A13" s="1313"/>
      <c r="B13" s="1355"/>
      <c r="C13" s="1304"/>
      <c r="D13" s="1304"/>
      <c r="E13" s="1304"/>
      <c r="F13" s="1304"/>
      <c r="G13" s="1304"/>
      <c r="H13" s="1304"/>
      <c r="I13" s="1304"/>
      <c r="J13" s="1304"/>
      <c r="K13" s="1304"/>
      <c r="L13" s="1304"/>
      <c r="M13" s="1304"/>
      <c r="N13" s="1304"/>
      <c r="O13" s="1304"/>
      <c r="P13" s="1304"/>
      <c r="Q13" s="1304"/>
      <c r="R13" s="1304"/>
      <c r="S13" s="1304"/>
      <c r="T13" s="1304"/>
      <c r="U13" s="1304"/>
      <c r="V13" s="1304"/>
      <c r="W13" s="1304"/>
      <c r="X13" s="1304"/>
      <c r="Y13" s="1304"/>
      <c r="Z13" s="1304"/>
      <c r="AA13" s="1304"/>
      <c r="AB13" s="1304"/>
      <c r="AC13" s="1304"/>
      <c r="AD13" s="1304"/>
      <c r="AE13" s="1304"/>
      <c r="AF13" s="1304"/>
      <c r="AG13" s="1304"/>
      <c r="AH13" s="1304"/>
      <c r="AI13" s="1304"/>
      <c r="AJ13" s="1304"/>
      <c r="AK13" s="1304"/>
      <c r="AL13" s="1304"/>
      <c r="AM13" s="1304"/>
      <c r="AN13" s="1304"/>
      <c r="AO13" s="1304"/>
      <c r="AP13" s="1304"/>
      <c r="AQ13" s="1304"/>
      <c r="AR13" s="1304"/>
      <c r="AS13" s="1304"/>
      <c r="AT13" s="1304"/>
      <c r="AU13" s="1304"/>
      <c r="AV13" s="1304"/>
      <c r="AW13" s="1304"/>
      <c r="AX13" s="1304"/>
      <c r="AY13" s="1304"/>
      <c r="AZ13" s="1304"/>
      <c r="BA13" s="1304"/>
      <c r="BB13" s="1304"/>
      <c r="BC13" s="1304"/>
      <c r="BD13" s="1304"/>
      <c r="BE13" s="1304"/>
      <c r="BF13" s="1304"/>
      <c r="BG13" s="1304"/>
      <c r="BH13" s="1304"/>
      <c r="BI13" s="1304"/>
      <c r="BJ13" s="1304"/>
      <c r="BK13" s="1304"/>
      <c r="BL13" s="1304"/>
      <c r="BM13" s="1304"/>
      <c r="BN13" s="1304"/>
      <c r="BO13" s="1304"/>
      <c r="BP13" s="1304"/>
      <c r="BQ13" s="1304"/>
      <c r="BR13" s="1304"/>
      <c r="BS13" s="1304"/>
      <c r="BT13" s="1304"/>
      <c r="BU13" s="1304"/>
      <c r="BV13" s="1304"/>
      <c r="BW13" s="1304"/>
      <c r="BX13" s="1304"/>
      <c r="BY13" s="1304"/>
      <c r="BZ13" s="1304"/>
      <c r="CA13" s="1327"/>
      <c r="CB13" s="1304"/>
      <c r="CC13" s="1355"/>
      <c r="CD13" s="1304"/>
      <c r="CE13" s="1327"/>
      <c r="CF13" s="1327"/>
      <c r="CG13" s="1304"/>
      <c r="CH13" s="1304"/>
      <c r="CI13" s="1304"/>
      <c r="CJ13" s="1304"/>
      <c r="CK13" s="1304"/>
      <c r="CL13" s="1304"/>
      <c r="CM13" s="1327"/>
      <c r="CN13" s="1304"/>
      <c r="CO13" s="1304"/>
      <c r="CP13" s="1304"/>
      <c r="CQ13" s="1304"/>
      <c r="CR13" s="1304"/>
      <c r="CS13" s="1304"/>
      <c r="CT13" s="1327"/>
      <c r="CU13" s="1327"/>
      <c r="CV13" s="1339"/>
      <c r="CW13" s="1327"/>
      <c r="CX13" s="1327"/>
      <c r="CY13" s="1327"/>
      <c r="CZ13" s="1339"/>
      <c r="DA13" s="1327"/>
      <c r="DB13" s="1327"/>
      <c r="DC13" s="1327"/>
      <c r="DD13" s="1339"/>
      <c r="DE13" s="1327"/>
      <c r="DF13" s="1327"/>
      <c r="DG13" s="1327"/>
      <c r="DH13" s="1327"/>
      <c r="DI13" s="1337"/>
      <c r="DJ13" s="1327"/>
      <c r="DK13" s="1327"/>
      <c r="DL13" s="1327"/>
      <c r="DM13" s="1337"/>
      <c r="DN13" s="1327"/>
      <c r="DO13" s="1327"/>
      <c r="DP13" s="1327"/>
      <c r="DQ13" s="1337"/>
      <c r="DR13" s="1327"/>
      <c r="DS13" s="1327"/>
      <c r="DT13" s="1327"/>
      <c r="DU13" s="1337"/>
      <c r="DV13" s="1327"/>
      <c r="DW13" s="1327"/>
      <c r="DX13" s="1327"/>
      <c r="DY13" s="1337"/>
      <c r="DZ13" s="1327"/>
      <c r="EA13" s="1327"/>
      <c r="EB13" s="1327"/>
      <c r="EC13" s="1337"/>
      <c r="ED13" s="1327"/>
      <c r="EE13" s="1327"/>
      <c r="EF13" s="1327"/>
      <c r="EG13" s="1337"/>
      <c r="EH13" s="1327"/>
      <c r="EI13" s="1327"/>
      <c r="EJ13" s="1327"/>
      <c r="EK13" s="1337"/>
      <c r="EL13" s="1327"/>
      <c r="EM13" s="1327"/>
      <c r="EN13" s="1327"/>
      <c r="EO13" s="1353"/>
      <c r="EP13" s="1327"/>
      <c r="EQ13" s="1327"/>
      <c r="ER13" s="1327"/>
      <c r="ES13" s="1349"/>
      <c r="ET13" s="1351"/>
      <c r="EU13" s="1318"/>
      <c r="EV13" s="1318"/>
      <c r="EW13" s="1349"/>
      <c r="EX13" s="1351"/>
      <c r="EY13" s="1318"/>
      <c r="EZ13" s="1318"/>
      <c r="FA13" s="1318"/>
      <c r="FB13" s="1318"/>
      <c r="FC13" s="1318"/>
      <c r="FD13" s="1318"/>
      <c r="FE13" s="1304"/>
      <c r="FF13" s="1304"/>
      <c r="FG13" s="1304"/>
      <c r="FH13" s="1304"/>
      <c r="FI13" s="1327"/>
      <c r="FJ13" s="1327"/>
      <c r="FK13" s="1327"/>
      <c r="FL13" s="1327"/>
      <c r="FM13" s="1318"/>
      <c r="FN13" s="1318"/>
      <c r="FO13" s="1318"/>
      <c r="FP13" s="1304"/>
      <c r="FQ13" s="1304"/>
      <c r="FR13" s="1304"/>
      <c r="FS13" s="1304"/>
      <c r="FT13" s="1327"/>
      <c r="FU13" s="1327"/>
      <c r="FV13" s="1327"/>
      <c r="FW13" s="1327"/>
      <c r="FX13" s="1318"/>
      <c r="FY13" s="1318"/>
      <c r="FZ13" s="1318"/>
      <c r="GA13" s="713"/>
      <c r="IC13" s="41"/>
      <c r="ID13" s="41"/>
      <c r="IE13" s="41"/>
      <c r="IF13" s="41"/>
      <c r="IG13" s="41"/>
      <c r="IH13" s="41"/>
      <c r="II13" s="41"/>
      <c r="IJ13" s="41"/>
      <c r="IK13" s="41"/>
      <c r="IL13" s="41"/>
      <c r="IM13" s="41"/>
      <c r="IN13" s="41"/>
      <c r="IO13" s="41"/>
      <c r="IP13" s="41"/>
      <c r="IQ13" s="41"/>
      <c r="IR13" s="41"/>
      <c r="IS13" s="41"/>
    </row>
    <row r="14" spans="1:253" s="40" customFormat="1" ht="13.5" customHeight="1">
      <c r="A14" s="1314" t="s">
        <v>44</v>
      </c>
      <c r="B14" s="1354">
        <v>181</v>
      </c>
      <c r="C14" s="1303">
        <v>992</v>
      </c>
      <c r="D14" s="1303">
        <v>201</v>
      </c>
      <c r="E14" s="1303">
        <v>186</v>
      </c>
      <c r="F14" s="1303">
        <v>21</v>
      </c>
      <c r="G14" s="1303">
        <v>7</v>
      </c>
      <c r="H14" s="1303">
        <v>25</v>
      </c>
      <c r="I14" s="1303">
        <v>1432</v>
      </c>
      <c r="J14" s="1303">
        <v>2538</v>
      </c>
      <c r="K14" s="1303">
        <v>920</v>
      </c>
      <c r="L14" s="1303">
        <v>929</v>
      </c>
      <c r="M14" s="1303">
        <v>17</v>
      </c>
      <c r="N14" s="1303">
        <v>69</v>
      </c>
      <c r="O14" s="1303">
        <v>33</v>
      </c>
      <c r="P14" s="1303">
        <v>4506</v>
      </c>
      <c r="Q14" s="1303">
        <v>5938</v>
      </c>
      <c r="R14" s="1303">
        <v>574</v>
      </c>
      <c r="S14" s="1303">
        <v>123</v>
      </c>
      <c r="T14" s="1303">
        <v>115</v>
      </c>
      <c r="U14" s="1303">
        <v>7</v>
      </c>
      <c r="V14" s="1303">
        <v>2</v>
      </c>
      <c r="W14" s="1303">
        <v>15</v>
      </c>
      <c r="X14" s="1303">
        <v>836</v>
      </c>
      <c r="Y14" s="1303">
        <v>1530</v>
      </c>
      <c r="Z14" s="1303">
        <v>616</v>
      </c>
      <c r="AA14" s="1303">
        <v>613</v>
      </c>
      <c r="AB14" s="1303">
        <v>15</v>
      </c>
      <c r="AC14" s="1303">
        <v>31</v>
      </c>
      <c r="AD14" s="1303">
        <v>22</v>
      </c>
      <c r="AE14" s="1303">
        <v>2827</v>
      </c>
      <c r="AF14" s="1303">
        <v>3663</v>
      </c>
      <c r="AG14" s="1303">
        <v>3</v>
      </c>
      <c r="AH14" s="1303">
        <v>157</v>
      </c>
      <c r="AI14" s="1303">
        <v>209</v>
      </c>
      <c r="AJ14" s="1303">
        <v>260</v>
      </c>
      <c r="AK14" s="1303">
        <v>236</v>
      </c>
      <c r="AL14" s="1303">
        <v>133</v>
      </c>
      <c r="AM14" s="1303">
        <v>998</v>
      </c>
      <c r="AN14" s="1303">
        <v>7</v>
      </c>
      <c r="AO14" s="1303">
        <v>496</v>
      </c>
      <c r="AP14" s="1303">
        <v>399</v>
      </c>
      <c r="AQ14" s="1303">
        <v>591</v>
      </c>
      <c r="AR14" s="1303">
        <v>712</v>
      </c>
      <c r="AS14" s="1303">
        <v>352</v>
      </c>
      <c r="AT14" s="1303">
        <v>2557</v>
      </c>
      <c r="AU14" s="1303">
        <v>3555</v>
      </c>
      <c r="AV14" s="1303">
        <v>0</v>
      </c>
      <c r="AW14" s="1303">
        <v>63</v>
      </c>
      <c r="AX14" s="1303">
        <v>60</v>
      </c>
      <c r="AY14" s="1303">
        <v>113</v>
      </c>
      <c r="AZ14" s="1303">
        <v>103</v>
      </c>
      <c r="BA14" s="1303">
        <v>77</v>
      </c>
      <c r="BB14" s="1303">
        <v>416</v>
      </c>
      <c r="BC14" s="1303">
        <v>0</v>
      </c>
      <c r="BD14" s="1303">
        <v>29</v>
      </c>
      <c r="BE14" s="1303">
        <v>54</v>
      </c>
      <c r="BF14" s="1303">
        <v>87</v>
      </c>
      <c r="BG14" s="1303">
        <v>73</v>
      </c>
      <c r="BH14" s="1303">
        <v>71</v>
      </c>
      <c r="BI14" s="1303">
        <v>314</v>
      </c>
      <c r="BJ14" s="1303">
        <v>730</v>
      </c>
      <c r="BK14" s="1303">
        <v>4</v>
      </c>
      <c r="BL14" s="1303">
        <v>27</v>
      </c>
      <c r="BM14" s="1303">
        <v>39</v>
      </c>
      <c r="BN14" s="1303">
        <v>47</v>
      </c>
      <c r="BO14" s="1303">
        <v>63</v>
      </c>
      <c r="BP14" s="1303">
        <v>187</v>
      </c>
      <c r="BQ14" s="1303">
        <v>367</v>
      </c>
      <c r="BR14" s="1303">
        <v>12</v>
      </c>
      <c r="BS14" s="1303">
        <v>106</v>
      </c>
      <c r="BT14" s="1303">
        <v>257</v>
      </c>
      <c r="BU14" s="1303">
        <v>463</v>
      </c>
      <c r="BV14" s="1303">
        <v>396</v>
      </c>
      <c r="BW14" s="1303">
        <v>607</v>
      </c>
      <c r="BX14" s="1303">
        <v>1841</v>
      </c>
      <c r="BY14" s="1303">
        <v>38</v>
      </c>
      <c r="BZ14" s="1303">
        <v>116</v>
      </c>
      <c r="CA14" s="1326">
        <v>38</v>
      </c>
      <c r="CB14" s="1303">
        <v>213</v>
      </c>
      <c r="CC14" s="1354">
        <v>47</v>
      </c>
      <c r="CD14" s="1303">
        <v>117</v>
      </c>
      <c r="CE14" s="1326">
        <v>20</v>
      </c>
      <c r="CF14" s="1326">
        <v>7</v>
      </c>
      <c r="CG14" s="1303">
        <v>7</v>
      </c>
      <c r="CH14" s="1303">
        <v>8</v>
      </c>
      <c r="CI14" s="1303">
        <v>0</v>
      </c>
      <c r="CJ14" s="1303">
        <v>0</v>
      </c>
      <c r="CK14" s="1303">
        <v>0</v>
      </c>
      <c r="CL14" s="1303">
        <v>15</v>
      </c>
      <c r="CM14" s="1326">
        <v>0</v>
      </c>
      <c r="CN14" s="1303">
        <v>0</v>
      </c>
      <c r="CO14" s="1303">
        <v>0</v>
      </c>
      <c r="CP14" s="1303">
        <v>0</v>
      </c>
      <c r="CQ14" s="1303">
        <v>0</v>
      </c>
      <c r="CR14" s="1303">
        <v>0</v>
      </c>
      <c r="CS14" s="1303">
        <v>0</v>
      </c>
      <c r="CT14" s="1326">
        <v>163</v>
      </c>
      <c r="CU14" s="1326">
        <v>11</v>
      </c>
      <c r="CV14" s="1338"/>
      <c r="CW14" s="1326">
        <v>169</v>
      </c>
      <c r="CX14" s="1326">
        <v>9</v>
      </c>
      <c r="CY14" s="1326">
        <v>3</v>
      </c>
      <c r="CZ14" s="1338"/>
      <c r="DA14" s="1326">
        <v>150</v>
      </c>
      <c r="DB14" s="1326">
        <v>29</v>
      </c>
      <c r="DC14" s="1326">
        <v>2</v>
      </c>
      <c r="DD14" s="1338"/>
      <c r="DE14" s="1326">
        <v>138</v>
      </c>
      <c r="DF14" s="1326">
        <v>30</v>
      </c>
      <c r="DG14" s="1326">
        <v>1</v>
      </c>
      <c r="DH14" s="1326">
        <v>12</v>
      </c>
      <c r="DI14" s="1336">
        <v>0.98342541436464093</v>
      </c>
      <c r="DJ14" s="1326">
        <v>178</v>
      </c>
      <c r="DK14" s="1326">
        <v>0</v>
      </c>
      <c r="DL14" s="1326">
        <v>3</v>
      </c>
      <c r="DM14" s="1336">
        <v>0.55801104972375692</v>
      </c>
      <c r="DN14" s="1326">
        <v>101</v>
      </c>
      <c r="DO14" s="1326">
        <v>65</v>
      </c>
      <c r="DP14" s="1326">
        <v>15</v>
      </c>
      <c r="DQ14" s="1336">
        <v>0.97790055248618779</v>
      </c>
      <c r="DR14" s="1326">
        <v>177</v>
      </c>
      <c r="DS14" s="1326">
        <v>1</v>
      </c>
      <c r="DT14" s="1326">
        <v>3</v>
      </c>
      <c r="DU14" s="1336">
        <v>0.53038674033149169</v>
      </c>
      <c r="DV14" s="1326">
        <v>96</v>
      </c>
      <c r="DW14" s="1326">
        <v>69</v>
      </c>
      <c r="DX14" s="1326">
        <v>16</v>
      </c>
      <c r="DY14" s="1336">
        <v>0.98895027624309395</v>
      </c>
      <c r="DZ14" s="1326">
        <v>179</v>
      </c>
      <c r="EA14" s="1326">
        <v>0</v>
      </c>
      <c r="EB14" s="1326">
        <v>2</v>
      </c>
      <c r="EC14" s="1336">
        <v>0.76243093922651939</v>
      </c>
      <c r="ED14" s="1326">
        <v>138</v>
      </c>
      <c r="EE14" s="1326">
        <v>32</v>
      </c>
      <c r="EF14" s="1326">
        <v>11</v>
      </c>
      <c r="EG14" s="1336">
        <v>0.96132596685082872</v>
      </c>
      <c r="EH14" s="1326">
        <v>174</v>
      </c>
      <c r="EI14" s="1326">
        <v>4</v>
      </c>
      <c r="EJ14" s="1326">
        <v>3</v>
      </c>
      <c r="EK14" s="1336">
        <v>0.81215469613259672</v>
      </c>
      <c r="EL14" s="1326">
        <v>147</v>
      </c>
      <c r="EM14" s="1326">
        <v>23</v>
      </c>
      <c r="EN14" s="1326">
        <v>11</v>
      </c>
      <c r="EO14" s="1352"/>
      <c r="EP14" s="1326">
        <v>7</v>
      </c>
      <c r="EQ14" s="1326">
        <v>173</v>
      </c>
      <c r="ER14" s="1326">
        <v>1</v>
      </c>
      <c r="ES14" s="1348">
        <v>48.381102362204736</v>
      </c>
      <c r="ET14" s="1350">
        <v>9.4320312499999979</v>
      </c>
      <c r="EU14" s="1317">
        <v>393928.32258064515</v>
      </c>
      <c r="EV14" s="1317">
        <v>20815.337349397589</v>
      </c>
      <c r="EW14" s="1348">
        <v>45.388023952095814</v>
      </c>
      <c r="EX14" s="1350">
        <v>8.273214285714289</v>
      </c>
      <c r="EY14" s="1317">
        <v>257187.95773809523</v>
      </c>
      <c r="EZ14" s="1317">
        <v>17139.604511278194</v>
      </c>
      <c r="FA14" s="1317">
        <v>411490.20183486241</v>
      </c>
      <c r="FB14" s="1317">
        <v>344324.04672897194</v>
      </c>
      <c r="FC14" s="1317">
        <v>347990.00617283949</v>
      </c>
      <c r="FD14" s="1317">
        <v>298328.9375</v>
      </c>
      <c r="FE14" s="1303">
        <v>3</v>
      </c>
      <c r="FF14" s="1303">
        <v>12</v>
      </c>
      <c r="FG14" s="1303">
        <v>17</v>
      </c>
      <c r="FH14" s="1303">
        <v>32</v>
      </c>
      <c r="FI14" s="1326">
        <v>3</v>
      </c>
      <c r="FJ14" s="1326">
        <v>7</v>
      </c>
      <c r="FK14" s="1326">
        <v>10</v>
      </c>
      <c r="FL14" s="1326">
        <v>15</v>
      </c>
      <c r="FM14" s="1317">
        <v>172680</v>
      </c>
      <c r="FN14" s="1317">
        <v>215522.22222222222</v>
      </c>
      <c r="FO14" s="1317">
        <v>212293.92307692306</v>
      </c>
      <c r="FP14" s="1303">
        <v>7</v>
      </c>
      <c r="FQ14" s="1303">
        <v>59</v>
      </c>
      <c r="FR14" s="1303">
        <v>20</v>
      </c>
      <c r="FS14" s="1303">
        <v>86</v>
      </c>
      <c r="FT14" s="1326">
        <v>6</v>
      </c>
      <c r="FU14" s="1326">
        <v>23</v>
      </c>
      <c r="FV14" s="1326">
        <v>13</v>
      </c>
      <c r="FW14" s="1326">
        <v>31</v>
      </c>
      <c r="FX14" s="1317">
        <v>173350</v>
      </c>
      <c r="FY14" s="1317">
        <v>203925.92</v>
      </c>
      <c r="FZ14" s="1317">
        <v>204586.23076923078</v>
      </c>
      <c r="GA14" s="713"/>
      <c r="IC14" s="41"/>
      <c r="ID14" s="41"/>
      <c r="IE14" s="41"/>
      <c r="IF14" s="41"/>
      <c r="IG14" s="41"/>
      <c r="IH14" s="41"/>
      <c r="II14" s="41"/>
      <c r="IJ14" s="41"/>
      <c r="IK14" s="41"/>
      <c r="IL14" s="41"/>
      <c r="IM14" s="41"/>
      <c r="IN14" s="41"/>
      <c r="IO14" s="41"/>
      <c r="IP14" s="41"/>
      <c r="IQ14" s="41"/>
      <c r="IR14" s="41"/>
      <c r="IS14" s="41"/>
    </row>
    <row r="15" spans="1:253" s="40" customFormat="1" ht="13.5" customHeight="1">
      <c r="A15" s="1313"/>
      <c r="B15" s="1355"/>
      <c r="C15" s="1304"/>
      <c r="D15" s="1304"/>
      <c r="E15" s="1304"/>
      <c r="F15" s="1304"/>
      <c r="G15" s="1304"/>
      <c r="H15" s="1304"/>
      <c r="I15" s="1304"/>
      <c r="J15" s="1304"/>
      <c r="K15" s="1304"/>
      <c r="L15" s="1304"/>
      <c r="M15" s="1304"/>
      <c r="N15" s="1304"/>
      <c r="O15" s="1304"/>
      <c r="P15" s="1304"/>
      <c r="Q15" s="1304"/>
      <c r="R15" s="1304"/>
      <c r="S15" s="1304"/>
      <c r="T15" s="1304"/>
      <c r="U15" s="1304"/>
      <c r="V15" s="1304"/>
      <c r="W15" s="1304"/>
      <c r="X15" s="1304"/>
      <c r="Y15" s="1304"/>
      <c r="Z15" s="1304"/>
      <c r="AA15" s="1304"/>
      <c r="AB15" s="1304"/>
      <c r="AC15" s="1304"/>
      <c r="AD15" s="1304"/>
      <c r="AE15" s="1304"/>
      <c r="AF15" s="1304"/>
      <c r="AG15" s="1304"/>
      <c r="AH15" s="1304"/>
      <c r="AI15" s="1304"/>
      <c r="AJ15" s="1304"/>
      <c r="AK15" s="1304"/>
      <c r="AL15" s="1304"/>
      <c r="AM15" s="1304"/>
      <c r="AN15" s="1304"/>
      <c r="AO15" s="1304"/>
      <c r="AP15" s="1304"/>
      <c r="AQ15" s="1304"/>
      <c r="AR15" s="1304"/>
      <c r="AS15" s="1304"/>
      <c r="AT15" s="1304"/>
      <c r="AU15" s="1304"/>
      <c r="AV15" s="1304"/>
      <c r="AW15" s="1304"/>
      <c r="AX15" s="1304"/>
      <c r="AY15" s="1304"/>
      <c r="AZ15" s="1304"/>
      <c r="BA15" s="1304"/>
      <c r="BB15" s="1304"/>
      <c r="BC15" s="1304"/>
      <c r="BD15" s="1304"/>
      <c r="BE15" s="1304"/>
      <c r="BF15" s="1304"/>
      <c r="BG15" s="1304"/>
      <c r="BH15" s="1304"/>
      <c r="BI15" s="1304"/>
      <c r="BJ15" s="1304"/>
      <c r="BK15" s="1304"/>
      <c r="BL15" s="1304"/>
      <c r="BM15" s="1304"/>
      <c r="BN15" s="1304"/>
      <c r="BO15" s="1304"/>
      <c r="BP15" s="1304"/>
      <c r="BQ15" s="1304"/>
      <c r="BR15" s="1304"/>
      <c r="BS15" s="1304"/>
      <c r="BT15" s="1304"/>
      <c r="BU15" s="1304"/>
      <c r="BV15" s="1304"/>
      <c r="BW15" s="1304"/>
      <c r="BX15" s="1304"/>
      <c r="BY15" s="1304"/>
      <c r="BZ15" s="1304"/>
      <c r="CA15" s="1327"/>
      <c r="CB15" s="1304"/>
      <c r="CC15" s="1355"/>
      <c r="CD15" s="1304"/>
      <c r="CE15" s="1327"/>
      <c r="CF15" s="1327"/>
      <c r="CG15" s="1304"/>
      <c r="CH15" s="1304"/>
      <c r="CI15" s="1304"/>
      <c r="CJ15" s="1304"/>
      <c r="CK15" s="1304"/>
      <c r="CL15" s="1304"/>
      <c r="CM15" s="1327"/>
      <c r="CN15" s="1304"/>
      <c r="CO15" s="1304"/>
      <c r="CP15" s="1304"/>
      <c r="CQ15" s="1304"/>
      <c r="CR15" s="1304"/>
      <c r="CS15" s="1304"/>
      <c r="CT15" s="1327"/>
      <c r="CU15" s="1327"/>
      <c r="CV15" s="1339"/>
      <c r="CW15" s="1327"/>
      <c r="CX15" s="1327"/>
      <c r="CY15" s="1327"/>
      <c r="CZ15" s="1339"/>
      <c r="DA15" s="1327"/>
      <c r="DB15" s="1327"/>
      <c r="DC15" s="1327"/>
      <c r="DD15" s="1339"/>
      <c r="DE15" s="1327"/>
      <c r="DF15" s="1327"/>
      <c r="DG15" s="1327"/>
      <c r="DH15" s="1327"/>
      <c r="DI15" s="1337"/>
      <c r="DJ15" s="1327"/>
      <c r="DK15" s="1327"/>
      <c r="DL15" s="1327"/>
      <c r="DM15" s="1337"/>
      <c r="DN15" s="1327"/>
      <c r="DO15" s="1327"/>
      <c r="DP15" s="1327"/>
      <c r="DQ15" s="1337"/>
      <c r="DR15" s="1327"/>
      <c r="DS15" s="1327"/>
      <c r="DT15" s="1327"/>
      <c r="DU15" s="1337"/>
      <c r="DV15" s="1327"/>
      <c r="DW15" s="1327"/>
      <c r="DX15" s="1327"/>
      <c r="DY15" s="1337"/>
      <c r="DZ15" s="1327"/>
      <c r="EA15" s="1327"/>
      <c r="EB15" s="1327"/>
      <c r="EC15" s="1337"/>
      <c r="ED15" s="1327"/>
      <c r="EE15" s="1327"/>
      <c r="EF15" s="1327"/>
      <c r="EG15" s="1337"/>
      <c r="EH15" s="1327"/>
      <c r="EI15" s="1327"/>
      <c r="EJ15" s="1327"/>
      <c r="EK15" s="1337"/>
      <c r="EL15" s="1327"/>
      <c r="EM15" s="1327"/>
      <c r="EN15" s="1327"/>
      <c r="EO15" s="1353"/>
      <c r="EP15" s="1327"/>
      <c r="EQ15" s="1327"/>
      <c r="ER15" s="1327"/>
      <c r="ES15" s="1349"/>
      <c r="ET15" s="1351"/>
      <c r="EU15" s="1318"/>
      <c r="EV15" s="1318"/>
      <c r="EW15" s="1349"/>
      <c r="EX15" s="1351"/>
      <c r="EY15" s="1318"/>
      <c r="EZ15" s="1318"/>
      <c r="FA15" s="1318"/>
      <c r="FB15" s="1318"/>
      <c r="FC15" s="1318"/>
      <c r="FD15" s="1318"/>
      <c r="FE15" s="1304"/>
      <c r="FF15" s="1304"/>
      <c r="FG15" s="1304"/>
      <c r="FH15" s="1304"/>
      <c r="FI15" s="1327"/>
      <c r="FJ15" s="1327"/>
      <c r="FK15" s="1327"/>
      <c r="FL15" s="1327"/>
      <c r="FM15" s="1318"/>
      <c r="FN15" s="1318"/>
      <c r="FO15" s="1318"/>
      <c r="FP15" s="1304"/>
      <c r="FQ15" s="1304"/>
      <c r="FR15" s="1304"/>
      <c r="FS15" s="1304"/>
      <c r="FT15" s="1327"/>
      <c r="FU15" s="1327"/>
      <c r="FV15" s="1327"/>
      <c r="FW15" s="1327"/>
      <c r="FX15" s="1318"/>
      <c r="FY15" s="1318"/>
      <c r="FZ15" s="1318"/>
      <c r="GA15" s="713"/>
      <c r="IC15" s="41"/>
      <c r="ID15" s="41"/>
      <c r="IE15" s="41"/>
      <c r="IF15" s="41"/>
      <c r="IG15" s="41"/>
      <c r="IH15" s="41"/>
      <c r="II15" s="41"/>
      <c r="IJ15" s="41"/>
      <c r="IK15" s="41"/>
      <c r="IL15" s="41"/>
      <c r="IM15" s="41"/>
      <c r="IN15" s="41"/>
      <c r="IO15" s="41"/>
      <c r="IP15" s="41"/>
      <c r="IQ15" s="41"/>
      <c r="IR15" s="41"/>
      <c r="IS15" s="41"/>
    </row>
    <row r="16" spans="1:253" s="40" customFormat="1" ht="13.5" customHeight="1">
      <c r="A16" s="1314" t="s">
        <v>178</v>
      </c>
      <c r="B16" s="1354">
        <v>35</v>
      </c>
      <c r="C16" s="1303">
        <v>91</v>
      </c>
      <c r="D16" s="1303">
        <v>23</v>
      </c>
      <c r="E16" s="1303">
        <v>123</v>
      </c>
      <c r="F16" s="1303">
        <v>0</v>
      </c>
      <c r="G16" s="1303">
        <v>0</v>
      </c>
      <c r="H16" s="1303">
        <v>1</v>
      </c>
      <c r="I16" s="1303">
        <v>238</v>
      </c>
      <c r="J16" s="1303">
        <v>65</v>
      </c>
      <c r="K16" s="1303">
        <v>103</v>
      </c>
      <c r="L16" s="1303">
        <v>324</v>
      </c>
      <c r="M16" s="1303">
        <v>0</v>
      </c>
      <c r="N16" s="1303">
        <v>1</v>
      </c>
      <c r="O16" s="1303">
        <v>1</v>
      </c>
      <c r="P16" s="1303">
        <v>494</v>
      </c>
      <c r="Q16" s="1303">
        <v>732</v>
      </c>
      <c r="R16" s="1303">
        <v>65</v>
      </c>
      <c r="S16" s="1303">
        <v>11</v>
      </c>
      <c r="T16" s="1303">
        <v>84</v>
      </c>
      <c r="U16" s="1303">
        <v>0</v>
      </c>
      <c r="V16" s="1303">
        <v>0</v>
      </c>
      <c r="W16" s="1303">
        <v>1</v>
      </c>
      <c r="X16" s="1303">
        <v>161</v>
      </c>
      <c r="Y16" s="1303">
        <v>40</v>
      </c>
      <c r="Z16" s="1303">
        <v>56</v>
      </c>
      <c r="AA16" s="1303">
        <v>243</v>
      </c>
      <c r="AB16" s="1303">
        <v>0</v>
      </c>
      <c r="AC16" s="1303">
        <v>1</v>
      </c>
      <c r="AD16" s="1303">
        <v>1</v>
      </c>
      <c r="AE16" s="1303">
        <v>341</v>
      </c>
      <c r="AF16" s="1303">
        <v>502</v>
      </c>
      <c r="AG16" s="1303">
        <v>0</v>
      </c>
      <c r="AH16" s="1303">
        <v>15</v>
      </c>
      <c r="AI16" s="1303">
        <v>18</v>
      </c>
      <c r="AJ16" s="1303">
        <v>22</v>
      </c>
      <c r="AK16" s="1303">
        <v>26</v>
      </c>
      <c r="AL16" s="1303">
        <v>14</v>
      </c>
      <c r="AM16" s="1303">
        <v>95</v>
      </c>
      <c r="AN16" s="1303">
        <v>1</v>
      </c>
      <c r="AO16" s="1303">
        <v>11</v>
      </c>
      <c r="AP16" s="1303">
        <v>8</v>
      </c>
      <c r="AQ16" s="1303">
        <v>24</v>
      </c>
      <c r="AR16" s="1303">
        <v>16</v>
      </c>
      <c r="AS16" s="1303">
        <v>8</v>
      </c>
      <c r="AT16" s="1303">
        <v>68</v>
      </c>
      <c r="AU16" s="1303">
        <v>163</v>
      </c>
      <c r="AV16" s="1303">
        <v>0</v>
      </c>
      <c r="AW16" s="1303">
        <v>4</v>
      </c>
      <c r="AX16" s="1303">
        <v>7</v>
      </c>
      <c r="AY16" s="1303">
        <v>20</v>
      </c>
      <c r="AZ16" s="1303">
        <v>22</v>
      </c>
      <c r="BA16" s="1303">
        <v>12</v>
      </c>
      <c r="BB16" s="1303">
        <v>65</v>
      </c>
      <c r="BC16" s="1303">
        <v>0</v>
      </c>
      <c r="BD16" s="1303">
        <v>2</v>
      </c>
      <c r="BE16" s="1303">
        <v>8</v>
      </c>
      <c r="BF16" s="1303">
        <v>12</v>
      </c>
      <c r="BG16" s="1303">
        <v>16</v>
      </c>
      <c r="BH16" s="1303">
        <v>21</v>
      </c>
      <c r="BI16" s="1303">
        <v>59</v>
      </c>
      <c r="BJ16" s="1303">
        <v>124</v>
      </c>
      <c r="BK16" s="1303">
        <v>43</v>
      </c>
      <c r="BL16" s="1303">
        <v>61</v>
      </c>
      <c r="BM16" s="1303">
        <v>4</v>
      </c>
      <c r="BN16" s="1303">
        <v>6</v>
      </c>
      <c r="BO16" s="1303">
        <v>8</v>
      </c>
      <c r="BP16" s="1303">
        <v>18</v>
      </c>
      <c r="BQ16" s="1303">
        <v>140</v>
      </c>
      <c r="BR16" s="1303">
        <v>68</v>
      </c>
      <c r="BS16" s="1303">
        <v>95</v>
      </c>
      <c r="BT16" s="1303">
        <v>29</v>
      </c>
      <c r="BU16" s="1303">
        <v>85</v>
      </c>
      <c r="BV16" s="1303">
        <v>69</v>
      </c>
      <c r="BW16" s="1303">
        <v>76</v>
      </c>
      <c r="BX16" s="1303">
        <v>422</v>
      </c>
      <c r="BY16" s="1303">
        <v>0</v>
      </c>
      <c r="BZ16" s="1303">
        <v>1</v>
      </c>
      <c r="CA16" s="1326">
        <v>1</v>
      </c>
      <c r="CB16" s="1303">
        <v>8</v>
      </c>
      <c r="CC16" s="1354">
        <v>2</v>
      </c>
      <c r="CD16" s="1303">
        <v>9</v>
      </c>
      <c r="CE16" s="1326">
        <v>4</v>
      </c>
      <c r="CF16" s="1326">
        <v>0</v>
      </c>
      <c r="CG16" s="1303">
        <v>0</v>
      </c>
      <c r="CH16" s="1303">
        <v>0</v>
      </c>
      <c r="CI16" s="1303">
        <v>0</v>
      </c>
      <c r="CJ16" s="1303">
        <v>0</v>
      </c>
      <c r="CK16" s="1303">
        <v>0</v>
      </c>
      <c r="CL16" s="1303">
        <v>0</v>
      </c>
      <c r="CM16" s="1326">
        <v>0</v>
      </c>
      <c r="CN16" s="1303">
        <v>0</v>
      </c>
      <c r="CO16" s="1303">
        <v>0</v>
      </c>
      <c r="CP16" s="1303">
        <v>0</v>
      </c>
      <c r="CQ16" s="1303">
        <v>0</v>
      </c>
      <c r="CR16" s="1303">
        <v>0</v>
      </c>
      <c r="CS16" s="1303">
        <v>0</v>
      </c>
      <c r="CT16" s="1326">
        <v>31</v>
      </c>
      <c r="CU16" s="1326">
        <v>4</v>
      </c>
      <c r="CV16" s="1338"/>
      <c r="CW16" s="1326">
        <v>25</v>
      </c>
      <c r="CX16" s="1326">
        <v>8</v>
      </c>
      <c r="CY16" s="1326">
        <v>2</v>
      </c>
      <c r="CZ16" s="1338"/>
      <c r="DA16" s="1326">
        <v>22</v>
      </c>
      <c r="DB16" s="1326">
        <v>11</v>
      </c>
      <c r="DC16" s="1326">
        <v>2</v>
      </c>
      <c r="DD16" s="1338"/>
      <c r="DE16" s="1326">
        <v>19</v>
      </c>
      <c r="DF16" s="1326">
        <v>12</v>
      </c>
      <c r="DG16" s="1326">
        <v>2</v>
      </c>
      <c r="DH16" s="1326">
        <v>2</v>
      </c>
      <c r="DI16" s="1336">
        <v>0.94285714285714284</v>
      </c>
      <c r="DJ16" s="1326">
        <v>33</v>
      </c>
      <c r="DK16" s="1326">
        <v>1</v>
      </c>
      <c r="DL16" s="1326">
        <v>1</v>
      </c>
      <c r="DM16" s="1336">
        <v>0.2857142857142857</v>
      </c>
      <c r="DN16" s="1326">
        <v>10</v>
      </c>
      <c r="DO16" s="1326">
        <v>21</v>
      </c>
      <c r="DP16" s="1326">
        <v>4</v>
      </c>
      <c r="DQ16" s="1336">
        <v>0.91428571428571426</v>
      </c>
      <c r="DR16" s="1326">
        <v>32</v>
      </c>
      <c r="DS16" s="1326">
        <v>2</v>
      </c>
      <c r="DT16" s="1326">
        <v>1</v>
      </c>
      <c r="DU16" s="1336">
        <v>0.22857142857142856</v>
      </c>
      <c r="DV16" s="1326">
        <v>8</v>
      </c>
      <c r="DW16" s="1326">
        <v>23</v>
      </c>
      <c r="DX16" s="1326">
        <v>4</v>
      </c>
      <c r="DY16" s="1336">
        <v>0.88571428571428568</v>
      </c>
      <c r="DZ16" s="1326">
        <v>31</v>
      </c>
      <c r="EA16" s="1326">
        <v>3</v>
      </c>
      <c r="EB16" s="1326">
        <v>1</v>
      </c>
      <c r="EC16" s="1336">
        <v>0.51428571428571423</v>
      </c>
      <c r="ED16" s="1326">
        <v>18</v>
      </c>
      <c r="EE16" s="1326">
        <v>15</v>
      </c>
      <c r="EF16" s="1326">
        <v>2</v>
      </c>
      <c r="EG16" s="1336">
        <v>0.91428571428571426</v>
      </c>
      <c r="EH16" s="1326">
        <v>32</v>
      </c>
      <c r="EI16" s="1326">
        <v>2</v>
      </c>
      <c r="EJ16" s="1326">
        <v>1</v>
      </c>
      <c r="EK16" s="1336">
        <v>0.8</v>
      </c>
      <c r="EL16" s="1326">
        <v>28</v>
      </c>
      <c r="EM16" s="1326">
        <v>5</v>
      </c>
      <c r="EN16" s="1326">
        <v>2</v>
      </c>
      <c r="EO16" s="1352"/>
      <c r="EP16" s="1326">
        <v>0</v>
      </c>
      <c r="EQ16" s="1326">
        <v>35</v>
      </c>
      <c r="ER16" s="1326">
        <v>0</v>
      </c>
      <c r="ES16" s="1348">
        <v>44.127586206896552</v>
      </c>
      <c r="ET16" s="1350">
        <v>10.672413793103448</v>
      </c>
      <c r="EU16" s="1317">
        <v>271142.1724137931</v>
      </c>
      <c r="EV16" s="1317">
        <v>44861.153846153844</v>
      </c>
      <c r="EW16" s="1348">
        <v>46.680769230769222</v>
      </c>
      <c r="EX16" s="1350">
        <v>11.207692307692307</v>
      </c>
      <c r="EY16" s="1317">
        <v>283083.88</v>
      </c>
      <c r="EZ16" s="1317">
        <v>31536.384615384617</v>
      </c>
      <c r="FA16" s="1317">
        <v>235774</v>
      </c>
      <c r="FB16" s="1317">
        <v>197126.2</v>
      </c>
      <c r="FC16" s="1317">
        <v>149209.5</v>
      </c>
      <c r="FD16" s="1317">
        <v>153712.92307692306</v>
      </c>
      <c r="FE16" s="1303">
        <v>1</v>
      </c>
      <c r="FF16" s="1303">
        <v>0</v>
      </c>
      <c r="FG16" s="1303">
        <v>0</v>
      </c>
      <c r="FH16" s="1303">
        <v>1</v>
      </c>
      <c r="FI16" s="1326">
        <v>1</v>
      </c>
      <c r="FJ16" s="1326">
        <v>0</v>
      </c>
      <c r="FK16" s="1326">
        <v>0</v>
      </c>
      <c r="FL16" s="1326">
        <v>1</v>
      </c>
      <c r="FM16" s="1317">
        <v>205000</v>
      </c>
      <c r="FN16" s="1317">
        <v>210000</v>
      </c>
      <c r="FO16" s="1317">
        <v>210000</v>
      </c>
      <c r="FP16" s="1303">
        <v>2</v>
      </c>
      <c r="FQ16" s="1303">
        <v>0</v>
      </c>
      <c r="FR16" s="1303">
        <v>0</v>
      </c>
      <c r="FS16" s="1303">
        <v>2</v>
      </c>
      <c r="FT16" s="1326">
        <v>2</v>
      </c>
      <c r="FU16" s="1326">
        <v>0</v>
      </c>
      <c r="FV16" s="1326">
        <v>0</v>
      </c>
      <c r="FW16" s="1326">
        <v>2</v>
      </c>
      <c r="FX16" s="1317">
        <v>214771</v>
      </c>
      <c r="FY16" s="1317">
        <v>210000</v>
      </c>
      <c r="FZ16" s="1317">
        <v>210000</v>
      </c>
      <c r="GA16" s="713"/>
      <c r="IC16" s="41"/>
      <c r="ID16" s="41"/>
      <c r="IE16" s="41"/>
      <c r="IF16" s="41"/>
      <c r="IG16" s="41"/>
      <c r="IH16" s="41"/>
      <c r="II16" s="41"/>
      <c r="IJ16" s="41"/>
      <c r="IK16" s="41"/>
      <c r="IL16" s="41"/>
      <c r="IM16" s="41"/>
      <c r="IN16" s="41"/>
      <c r="IO16" s="41"/>
      <c r="IP16" s="41"/>
      <c r="IQ16" s="41"/>
      <c r="IR16" s="41"/>
      <c r="IS16" s="41"/>
    </row>
    <row r="17" spans="1:253" s="40" customFormat="1" ht="13.5" customHeight="1">
      <c r="A17" s="1313"/>
      <c r="B17" s="1355"/>
      <c r="C17" s="1304"/>
      <c r="D17" s="1304"/>
      <c r="E17" s="1304"/>
      <c r="F17" s="1304"/>
      <c r="G17" s="1304"/>
      <c r="H17" s="1304"/>
      <c r="I17" s="1304"/>
      <c r="J17" s="1304"/>
      <c r="K17" s="1304"/>
      <c r="L17" s="1304"/>
      <c r="M17" s="1304"/>
      <c r="N17" s="1304"/>
      <c r="O17" s="1304"/>
      <c r="P17" s="1304"/>
      <c r="Q17" s="1304"/>
      <c r="R17" s="1304"/>
      <c r="S17" s="1304"/>
      <c r="T17" s="1304"/>
      <c r="U17" s="1304"/>
      <c r="V17" s="1304"/>
      <c r="W17" s="1304"/>
      <c r="X17" s="1304"/>
      <c r="Y17" s="1304"/>
      <c r="Z17" s="1304"/>
      <c r="AA17" s="1304"/>
      <c r="AB17" s="1304"/>
      <c r="AC17" s="1304"/>
      <c r="AD17" s="1304"/>
      <c r="AE17" s="1304"/>
      <c r="AF17" s="1304"/>
      <c r="AG17" s="1304"/>
      <c r="AH17" s="1304"/>
      <c r="AI17" s="1304"/>
      <c r="AJ17" s="1304"/>
      <c r="AK17" s="1304"/>
      <c r="AL17" s="1304"/>
      <c r="AM17" s="1304"/>
      <c r="AN17" s="1304"/>
      <c r="AO17" s="1304"/>
      <c r="AP17" s="1304"/>
      <c r="AQ17" s="1304"/>
      <c r="AR17" s="1304"/>
      <c r="AS17" s="1304"/>
      <c r="AT17" s="1304"/>
      <c r="AU17" s="1304"/>
      <c r="AV17" s="1304"/>
      <c r="AW17" s="1304"/>
      <c r="AX17" s="1304"/>
      <c r="AY17" s="1304"/>
      <c r="AZ17" s="1304"/>
      <c r="BA17" s="1304"/>
      <c r="BB17" s="1304"/>
      <c r="BC17" s="1304"/>
      <c r="BD17" s="1304"/>
      <c r="BE17" s="1304"/>
      <c r="BF17" s="1304"/>
      <c r="BG17" s="1304"/>
      <c r="BH17" s="1304"/>
      <c r="BI17" s="1304"/>
      <c r="BJ17" s="1304"/>
      <c r="BK17" s="1304"/>
      <c r="BL17" s="1304"/>
      <c r="BM17" s="1304"/>
      <c r="BN17" s="1304"/>
      <c r="BO17" s="1304"/>
      <c r="BP17" s="1304"/>
      <c r="BQ17" s="1304"/>
      <c r="BR17" s="1304"/>
      <c r="BS17" s="1304"/>
      <c r="BT17" s="1304"/>
      <c r="BU17" s="1304"/>
      <c r="BV17" s="1304"/>
      <c r="BW17" s="1304"/>
      <c r="BX17" s="1304"/>
      <c r="BY17" s="1304"/>
      <c r="BZ17" s="1304"/>
      <c r="CA17" s="1327"/>
      <c r="CB17" s="1304"/>
      <c r="CC17" s="1355"/>
      <c r="CD17" s="1304"/>
      <c r="CE17" s="1327"/>
      <c r="CF17" s="1327"/>
      <c r="CG17" s="1304"/>
      <c r="CH17" s="1304"/>
      <c r="CI17" s="1304"/>
      <c r="CJ17" s="1304"/>
      <c r="CK17" s="1304"/>
      <c r="CL17" s="1304"/>
      <c r="CM17" s="1327"/>
      <c r="CN17" s="1304"/>
      <c r="CO17" s="1304"/>
      <c r="CP17" s="1304"/>
      <c r="CQ17" s="1304"/>
      <c r="CR17" s="1304"/>
      <c r="CS17" s="1304"/>
      <c r="CT17" s="1327"/>
      <c r="CU17" s="1327"/>
      <c r="CV17" s="1339"/>
      <c r="CW17" s="1327"/>
      <c r="CX17" s="1327"/>
      <c r="CY17" s="1327"/>
      <c r="CZ17" s="1339"/>
      <c r="DA17" s="1327"/>
      <c r="DB17" s="1327"/>
      <c r="DC17" s="1327"/>
      <c r="DD17" s="1339"/>
      <c r="DE17" s="1327"/>
      <c r="DF17" s="1327"/>
      <c r="DG17" s="1327"/>
      <c r="DH17" s="1327"/>
      <c r="DI17" s="1337"/>
      <c r="DJ17" s="1327"/>
      <c r="DK17" s="1327"/>
      <c r="DL17" s="1327"/>
      <c r="DM17" s="1337"/>
      <c r="DN17" s="1327"/>
      <c r="DO17" s="1327"/>
      <c r="DP17" s="1327"/>
      <c r="DQ17" s="1337"/>
      <c r="DR17" s="1327"/>
      <c r="DS17" s="1327"/>
      <c r="DT17" s="1327"/>
      <c r="DU17" s="1337"/>
      <c r="DV17" s="1327"/>
      <c r="DW17" s="1327"/>
      <c r="DX17" s="1327"/>
      <c r="DY17" s="1337"/>
      <c r="DZ17" s="1327"/>
      <c r="EA17" s="1327"/>
      <c r="EB17" s="1327"/>
      <c r="EC17" s="1337"/>
      <c r="ED17" s="1327"/>
      <c r="EE17" s="1327"/>
      <c r="EF17" s="1327"/>
      <c r="EG17" s="1337"/>
      <c r="EH17" s="1327"/>
      <c r="EI17" s="1327"/>
      <c r="EJ17" s="1327"/>
      <c r="EK17" s="1337"/>
      <c r="EL17" s="1327"/>
      <c r="EM17" s="1327"/>
      <c r="EN17" s="1327"/>
      <c r="EO17" s="1353"/>
      <c r="EP17" s="1327"/>
      <c r="EQ17" s="1327"/>
      <c r="ER17" s="1327"/>
      <c r="ES17" s="1349"/>
      <c r="ET17" s="1351"/>
      <c r="EU17" s="1318"/>
      <c r="EV17" s="1318"/>
      <c r="EW17" s="1349"/>
      <c r="EX17" s="1351"/>
      <c r="EY17" s="1318"/>
      <c r="EZ17" s="1318"/>
      <c r="FA17" s="1318"/>
      <c r="FB17" s="1318"/>
      <c r="FC17" s="1318"/>
      <c r="FD17" s="1318"/>
      <c r="FE17" s="1304"/>
      <c r="FF17" s="1304"/>
      <c r="FG17" s="1304"/>
      <c r="FH17" s="1304"/>
      <c r="FI17" s="1327"/>
      <c r="FJ17" s="1327"/>
      <c r="FK17" s="1327"/>
      <c r="FL17" s="1327"/>
      <c r="FM17" s="1318"/>
      <c r="FN17" s="1318"/>
      <c r="FO17" s="1318"/>
      <c r="FP17" s="1304"/>
      <c r="FQ17" s="1304"/>
      <c r="FR17" s="1304"/>
      <c r="FS17" s="1304"/>
      <c r="FT17" s="1327"/>
      <c r="FU17" s="1327"/>
      <c r="FV17" s="1327"/>
      <c r="FW17" s="1327"/>
      <c r="FX17" s="1318"/>
      <c r="FY17" s="1318"/>
      <c r="FZ17" s="1318"/>
      <c r="GA17" s="713"/>
      <c r="IC17" s="41"/>
      <c r="ID17" s="41"/>
      <c r="IE17" s="41"/>
      <c r="IF17" s="41"/>
      <c r="IG17" s="41"/>
      <c r="IH17" s="41"/>
      <c r="II17" s="41"/>
      <c r="IJ17" s="41"/>
      <c r="IK17" s="41"/>
      <c r="IL17" s="41"/>
      <c r="IM17" s="41"/>
      <c r="IN17" s="41"/>
      <c r="IO17" s="41"/>
      <c r="IP17" s="41"/>
      <c r="IQ17" s="41"/>
      <c r="IR17" s="41"/>
      <c r="IS17" s="41"/>
    </row>
    <row r="18" spans="1:253" s="40" customFormat="1" ht="13.5" customHeight="1">
      <c r="A18" s="1313" t="s">
        <v>632</v>
      </c>
      <c r="B18" s="1354">
        <v>21</v>
      </c>
      <c r="C18" s="1303">
        <v>50</v>
      </c>
      <c r="D18" s="1303">
        <v>7</v>
      </c>
      <c r="E18" s="1303">
        <v>6</v>
      </c>
      <c r="F18" s="1303">
        <v>0</v>
      </c>
      <c r="G18" s="1303">
        <v>0</v>
      </c>
      <c r="H18" s="1303">
        <v>1</v>
      </c>
      <c r="I18" s="1303">
        <v>64</v>
      </c>
      <c r="J18" s="1303">
        <v>31</v>
      </c>
      <c r="K18" s="1303">
        <v>7</v>
      </c>
      <c r="L18" s="1303">
        <v>13</v>
      </c>
      <c r="M18" s="1303">
        <v>0</v>
      </c>
      <c r="N18" s="1303">
        <v>0</v>
      </c>
      <c r="O18" s="1303">
        <v>2</v>
      </c>
      <c r="P18" s="1303">
        <v>53</v>
      </c>
      <c r="Q18" s="1303">
        <v>117</v>
      </c>
      <c r="R18" s="1303">
        <v>30</v>
      </c>
      <c r="S18" s="1303">
        <v>6</v>
      </c>
      <c r="T18" s="1303">
        <v>3</v>
      </c>
      <c r="U18" s="1303">
        <v>0</v>
      </c>
      <c r="V18" s="1303">
        <v>0</v>
      </c>
      <c r="W18" s="1303">
        <v>0</v>
      </c>
      <c r="X18" s="1303">
        <v>39</v>
      </c>
      <c r="Y18" s="1303">
        <v>21</v>
      </c>
      <c r="Z18" s="1303">
        <v>7</v>
      </c>
      <c r="AA18" s="1303">
        <v>9</v>
      </c>
      <c r="AB18" s="1303">
        <v>0</v>
      </c>
      <c r="AC18" s="1303">
        <v>0</v>
      </c>
      <c r="AD18" s="1303">
        <v>1</v>
      </c>
      <c r="AE18" s="1303">
        <v>38</v>
      </c>
      <c r="AF18" s="1303">
        <v>77</v>
      </c>
      <c r="AG18" s="1303">
        <v>0</v>
      </c>
      <c r="AH18" s="1303">
        <v>6</v>
      </c>
      <c r="AI18" s="1303">
        <v>8</v>
      </c>
      <c r="AJ18" s="1303">
        <v>9</v>
      </c>
      <c r="AK18" s="1303">
        <v>11</v>
      </c>
      <c r="AL18" s="1303">
        <v>18</v>
      </c>
      <c r="AM18" s="1303">
        <v>52</v>
      </c>
      <c r="AN18" s="1303">
        <v>0</v>
      </c>
      <c r="AO18" s="1303">
        <v>7</v>
      </c>
      <c r="AP18" s="1303">
        <v>8</v>
      </c>
      <c r="AQ18" s="1303">
        <v>5</v>
      </c>
      <c r="AR18" s="1303">
        <v>10</v>
      </c>
      <c r="AS18" s="1303">
        <v>9</v>
      </c>
      <c r="AT18" s="1303">
        <v>39</v>
      </c>
      <c r="AU18" s="1303">
        <v>91</v>
      </c>
      <c r="AV18" s="1303">
        <v>0</v>
      </c>
      <c r="AW18" s="1303">
        <v>5</v>
      </c>
      <c r="AX18" s="1303">
        <v>2</v>
      </c>
      <c r="AY18" s="1303">
        <v>11</v>
      </c>
      <c r="AZ18" s="1303">
        <v>18</v>
      </c>
      <c r="BA18" s="1303">
        <v>4</v>
      </c>
      <c r="BB18" s="1303">
        <v>40</v>
      </c>
      <c r="BC18" s="1303">
        <v>0</v>
      </c>
      <c r="BD18" s="1303">
        <v>0</v>
      </c>
      <c r="BE18" s="1303">
        <v>8</v>
      </c>
      <c r="BF18" s="1303">
        <v>8</v>
      </c>
      <c r="BG18" s="1303">
        <v>7</v>
      </c>
      <c r="BH18" s="1303">
        <v>10</v>
      </c>
      <c r="BI18" s="1303">
        <v>33</v>
      </c>
      <c r="BJ18" s="1303">
        <v>73</v>
      </c>
      <c r="BK18" s="1303">
        <v>0</v>
      </c>
      <c r="BL18" s="1303">
        <v>3</v>
      </c>
      <c r="BM18" s="1303">
        <v>0</v>
      </c>
      <c r="BN18" s="1303">
        <v>1</v>
      </c>
      <c r="BO18" s="1303">
        <v>0</v>
      </c>
      <c r="BP18" s="1303">
        <v>9</v>
      </c>
      <c r="BQ18" s="1303">
        <v>13</v>
      </c>
      <c r="BR18" s="1303">
        <v>0</v>
      </c>
      <c r="BS18" s="1303">
        <v>5</v>
      </c>
      <c r="BT18" s="1303">
        <v>4</v>
      </c>
      <c r="BU18" s="1303">
        <v>3</v>
      </c>
      <c r="BV18" s="1303">
        <v>2</v>
      </c>
      <c r="BW18" s="1303">
        <v>5</v>
      </c>
      <c r="BX18" s="1303">
        <v>19</v>
      </c>
      <c r="BY18" s="1303">
        <v>0</v>
      </c>
      <c r="BZ18" s="1303">
        <v>0</v>
      </c>
      <c r="CA18" s="1326">
        <v>0</v>
      </c>
      <c r="CB18" s="1303">
        <v>0</v>
      </c>
      <c r="CC18" s="1354">
        <v>0</v>
      </c>
      <c r="CD18" s="1303">
        <v>0</v>
      </c>
      <c r="CE18" s="1326">
        <v>0</v>
      </c>
      <c r="CF18" s="1326">
        <v>2</v>
      </c>
      <c r="CG18" s="1303">
        <v>2</v>
      </c>
      <c r="CH18" s="1303">
        <v>1</v>
      </c>
      <c r="CI18" s="1303">
        <v>0</v>
      </c>
      <c r="CJ18" s="1303">
        <v>0</v>
      </c>
      <c r="CK18" s="1303">
        <v>0</v>
      </c>
      <c r="CL18" s="1303">
        <v>3</v>
      </c>
      <c r="CM18" s="1326">
        <v>0</v>
      </c>
      <c r="CN18" s="1303">
        <v>0</v>
      </c>
      <c r="CO18" s="1303">
        <v>0</v>
      </c>
      <c r="CP18" s="1303">
        <v>0</v>
      </c>
      <c r="CQ18" s="1303">
        <v>0</v>
      </c>
      <c r="CR18" s="1303">
        <v>0</v>
      </c>
      <c r="CS18" s="1303">
        <v>0</v>
      </c>
      <c r="CT18" s="1326">
        <v>17</v>
      </c>
      <c r="CU18" s="1326">
        <v>2</v>
      </c>
      <c r="CV18" s="1338"/>
      <c r="CW18" s="1326">
        <v>16</v>
      </c>
      <c r="CX18" s="1326">
        <v>5</v>
      </c>
      <c r="CY18" s="1326">
        <v>0</v>
      </c>
      <c r="CZ18" s="1338"/>
      <c r="DA18" s="1326">
        <v>11</v>
      </c>
      <c r="DB18" s="1326">
        <v>8</v>
      </c>
      <c r="DC18" s="1326">
        <v>2</v>
      </c>
      <c r="DD18" s="1338"/>
      <c r="DE18" s="1326">
        <v>12</v>
      </c>
      <c r="DF18" s="1326">
        <v>3</v>
      </c>
      <c r="DG18" s="1326">
        <v>2</v>
      </c>
      <c r="DH18" s="1326">
        <v>4</v>
      </c>
      <c r="DI18" s="1336">
        <v>1</v>
      </c>
      <c r="DJ18" s="1326">
        <v>21</v>
      </c>
      <c r="DK18" s="1326">
        <v>0</v>
      </c>
      <c r="DL18" s="1326">
        <v>0</v>
      </c>
      <c r="DM18" s="1336">
        <v>0.2857142857142857</v>
      </c>
      <c r="DN18" s="1326">
        <v>6</v>
      </c>
      <c r="DO18" s="1326">
        <v>10</v>
      </c>
      <c r="DP18" s="1326">
        <v>5</v>
      </c>
      <c r="DQ18" s="1336">
        <v>0.95238095238095233</v>
      </c>
      <c r="DR18" s="1326">
        <v>20</v>
      </c>
      <c r="DS18" s="1326">
        <v>1</v>
      </c>
      <c r="DT18" s="1326">
        <v>0</v>
      </c>
      <c r="DU18" s="1336">
        <v>0.2857142857142857</v>
      </c>
      <c r="DV18" s="1326">
        <v>6</v>
      </c>
      <c r="DW18" s="1326">
        <v>10</v>
      </c>
      <c r="DX18" s="1326">
        <v>5</v>
      </c>
      <c r="DY18" s="1336">
        <v>0.95238095238095233</v>
      </c>
      <c r="DZ18" s="1326">
        <v>20</v>
      </c>
      <c r="EA18" s="1326">
        <v>1</v>
      </c>
      <c r="EB18" s="1326">
        <v>0</v>
      </c>
      <c r="EC18" s="1336">
        <v>0.42857142857142855</v>
      </c>
      <c r="ED18" s="1326">
        <v>9</v>
      </c>
      <c r="EE18" s="1326">
        <v>7</v>
      </c>
      <c r="EF18" s="1326">
        <v>5</v>
      </c>
      <c r="EG18" s="1336">
        <v>0.8571428571428571</v>
      </c>
      <c r="EH18" s="1326">
        <v>18</v>
      </c>
      <c r="EI18" s="1326">
        <v>2</v>
      </c>
      <c r="EJ18" s="1326">
        <v>1</v>
      </c>
      <c r="EK18" s="1336">
        <v>0.5714285714285714</v>
      </c>
      <c r="EL18" s="1326">
        <v>12</v>
      </c>
      <c r="EM18" s="1326">
        <v>3</v>
      </c>
      <c r="EN18" s="1326">
        <v>6</v>
      </c>
      <c r="EO18" s="1352"/>
      <c r="EP18" s="1326">
        <v>0</v>
      </c>
      <c r="EQ18" s="1326">
        <v>21</v>
      </c>
      <c r="ER18" s="1326">
        <v>0</v>
      </c>
      <c r="ES18" s="1348">
        <v>59.81666666666667</v>
      </c>
      <c r="ET18" s="1350">
        <v>12.244444444444445</v>
      </c>
      <c r="EU18" s="1317">
        <v>328339.4117647059</v>
      </c>
      <c r="EV18" s="1317">
        <v>48773.166666666664</v>
      </c>
      <c r="EW18" s="1348">
        <v>55.442857142857136</v>
      </c>
      <c r="EX18" s="1350">
        <v>15.778571428571428</v>
      </c>
      <c r="EY18" s="1317">
        <v>279341.61538461538</v>
      </c>
      <c r="EZ18" s="1317">
        <v>4710</v>
      </c>
      <c r="FA18" s="1317">
        <v>384754.09090909088</v>
      </c>
      <c r="FB18" s="1317">
        <v>301486.5</v>
      </c>
      <c r="FC18" s="1317">
        <v>257600.91666666666</v>
      </c>
      <c r="FD18" s="1317">
        <v>264635.16666666669</v>
      </c>
      <c r="FE18" s="1303">
        <v>0</v>
      </c>
      <c r="FF18" s="1303">
        <v>0</v>
      </c>
      <c r="FG18" s="1303">
        <v>0</v>
      </c>
      <c r="FH18" s="1303">
        <v>0</v>
      </c>
      <c r="FI18" s="1326">
        <v>0</v>
      </c>
      <c r="FJ18" s="1326">
        <v>0</v>
      </c>
      <c r="FK18" s="1326">
        <v>0</v>
      </c>
      <c r="FL18" s="1326">
        <v>0</v>
      </c>
      <c r="FM18" s="1317" t="e">
        <v>#DIV/0!</v>
      </c>
      <c r="FN18" s="1317" t="e">
        <v>#DIV/0!</v>
      </c>
      <c r="FO18" s="1317" t="e">
        <v>#DIV/0!</v>
      </c>
      <c r="FP18" s="1303">
        <v>0</v>
      </c>
      <c r="FQ18" s="1303">
        <v>0</v>
      </c>
      <c r="FR18" s="1303">
        <v>0</v>
      </c>
      <c r="FS18" s="1303">
        <v>0</v>
      </c>
      <c r="FT18" s="1326">
        <v>0</v>
      </c>
      <c r="FU18" s="1326">
        <v>0</v>
      </c>
      <c r="FV18" s="1326">
        <v>0</v>
      </c>
      <c r="FW18" s="1326">
        <v>0</v>
      </c>
      <c r="FX18" s="1317" t="e">
        <v>#DIV/0!</v>
      </c>
      <c r="FY18" s="1317" t="e">
        <v>#DIV/0!</v>
      </c>
      <c r="FZ18" s="1317" t="e">
        <v>#DIV/0!</v>
      </c>
      <c r="GA18" s="713"/>
      <c r="IC18" s="41"/>
      <c r="ID18" s="41"/>
      <c r="IE18" s="41"/>
      <c r="IF18" s="41"/>
      <c r="IG18" s="41"/>
      <c r="IH18" s="41"/>
      <c r="II18" s="41"/>
      <c r="IJ18" s="41"/>
      <c r="IK18" s="41"/>
      <c r="IL18" s="41"/>
      <c r="IM18" s="41"/>
      <c r="IN18" s="41"/>
      <c r="IO18" s="41"/>
      <c r="IP18" s="41"/>
      <c r="IQ18" s="41"/>
      <c r="IR18" s="41"/>
      <c r="IS18" s="41"/>
    </row>
    <row r="19" spans="1:253" s="40" customFormat="1" ht="13.5" customHeight="1">
      <c r="A19" s="1313"/>
      <c r="B19" s="1355"/>
      <c r="C19" s="1304"/>
      <c r="D19" s="1304"/>
      <c r="E19" s="1304"/>
      <c r="F19" s="1304"/>
      <c r="G19" s="1304"/>
      <c r="H19" s="1304"/>
      <c r="I19" s="1304"/>
      <c r="J19" s="1304"/>
      <c r="K19" s="1304"/>
      <c r="L19" s="1304"/>
      <c r="M19" s="1304"/>
      <c r="N19" s="1304"/>
      <c r="O19" s="1304"/>
      <c r="P19" s="1304"/>
      <c r="Q19" s="1304"/>
      <c r="R19" s="1304"/>
      <c r="S19" s="1304"/>
      <c r="T19" s="1304"/>
      <c r="U19" s="1304"/>
      <c r="V19" s="1304"/>
      <c r="W19" s="1304"/>
      <c r="X19" s="1304"/>
      <c r="Y19" s="1304"/>
      <c r="Z19" s="1304"/>
      <c r="AA19" s="1304"/>
      <c r="AB19" s="1304"/>
      <c r="AC19" s="1304"/>
      <c r="AD19" s="1304"/>
      <c r="AE19" s="1304"/>
      <c r="AF19" s="1304"/>
      <c r="AG19" s="1304"/>
      <c r="AH19" s="1304"/>
      <c r="AI19" s="1304"/>
      <c r="AJ19" s="1304"/>
      <c r="AK19" s="1304"/>
      <c r="AL19" s="1304"/>
      <c r="AM19" s="1304"/>
      <c r="AN19" s="1304"/>
      <c r="AO19" s="1304"/>
      <c r="AP19" s="1304"/>
      <c r="AQ19" s="1304"/>
      <c r="AR19" s="1304"/>
      <c r="AS19" s="1304"/>
      <c r="AT19" s="1304"/>
      <c r="AU19" s="1304"/>
      <c r="AV19" s="1304"/>
      <c r="AW19" s="1304"/>
      <c r="AX19" s="1304"/>
      <c r="AY19" s="1304"/>
      <c r="AZ19" s="1304"/>
      <c r="BA19" s="1304"/>
      <c r="BB19" s="1304"/>
      <c r="BC19" s="1304"/>
      <c r="BD19" s="1304"/>
      <c r="BE19" s="1304"/>
      <c r="BF19" s="1304"/>
      <c r="BG19" s="1304"/>
      <c r="BH19" s="1304"/>
      <c r="BI19" s="1304"/>
      <c r="BJ19" s="1304"/>
      <c r="BK19" s="1304"/>
      <c r="BL19" s="1304"/>
      <c r="BM19" s="1304"/>
      <c r="BN19" s="1304"/>
      <c r="BO19" s="1304"/>
      <c r="BP19" s="1304"/>
      <c r="BQ19" s="1304"/>
      <c r="BR19" s="1304"/>
      <c r="BS19" s="1304"/>
      <c r="BT19" s="1304"/>
      <c r="BU19" s="1304"/>
      <c r="BV19" s="1304"/>
      <c r="BW19" s="1304"/>
      <c r="BX19" s="1304"/>
      <c r="BY19" s="1304"/>
      <c r="BZ19" s="1304"/>
      <c r="CA19" s="1327"/>
      <c r="CB19" s="1304"/>
      <c r="CC19" s="1355"/>
      <c r="CD19" s="1304"/>
      <c r="CE19" s="1327"/>
      <c r="CF19" s="1327"/>
      <c r="CG19" s="1304"/>
      <c r="CH19" s="1304"/>
      <c r="CI19" s="1304"/>
      <c r="CJ19" s="1304"/>
      <c r="CK19" s="1304"/>
      <c r="CL19" s="1304"/>
      <c r="CM19" s="1327"/>
      <c r="CN19" s="1304"/>
      <c r="CO19" s="1304"/>
      <c r="CP19" s="1304"/>
      <c r="CQ19" s="1304"/>
      <c r="CR19" s="1304"/>
      <c r="CS19" s="1304"/>
      <c r="CT19" s="1327"/>
      <c r="CU19" s="1327"/>
      <c r="CV19" s="1339"/>
      <c r="CW19" s="1327"/>
      <c r="CX19" s="1327"/>
      <c r="CY19" s="1327"/>
      <c r="CZ19" s="1339"/>
      <c r="DA19" s="1327"/>
      <c r="DB19" s="1327"/>
      <c r="DC19" s="1327"/>
      <c r="DD19" s="1339"/>
      <c r="DE19" s="1327"/>
      <c r="DF19" s="1327"/>
      <c r="DG19" s="1327"/>
      <c r="DH19" s="1327"/>
      <c r="DI19" s="1337"/>
      <c r="DJ19" s="1327"/>
      <c r="DK19" s="1327"/>
      <c r="DL19" s="1327"/>
      <c r="DM19" s="1337"/>
      <c r="DN19" s="1327"/>
      <c r="DO19" s="1327"/>
      <c r="DP19" s="1327"/>
      <c r="DQ19" s="1337"/>
      <c r="DR19" s="1327"/>
      <c r="DS19" s="1327"/>
      <c r="DT19" s="1327"/>
      <c r="DU19" s="1337"/>
      <c r="DV19" s="1327"/>
      <c r="DW19" s="1327"/>
      <c r="DX19" s="1327"/>
      <c r="DY19" s="1337"/>
      <c r="DZ19" s="1327"/>
      <c r="EA19" s="1327"/>
      <c r="EB19" s="1327"/>
      <c r="EC19" s="1337"/>
      <c r="ED19" s="1327"/>
      <c r="EE19" s="1327"/>
      <c r="EF19" s="1327"/>
      <c r="EG19" s="1337"/>
      <c r="EH19" s="1327"/>
      <c r="EI19" s="1327"/>
      <c r="EJ19" s="1327"/>
      <c r="EK19" s="1337"/>
      <c r="EL19" s="1327"/>
      <c r="EM19" s="1327"/>
      <c r="EN19" s="1327"/>
      <c r="EO19" s="1353"/>
      <c r="EP19" s="1327"/>
      <c r="EQ19" s="1327"/>
      <c r="ER19" s="1327"/>
      <c r="ES19" s="1349"/>
      <c r="ET19" s="1351"/>
      <c r="EU19" s="1318"/>
      <c r="EV19" s="1318"/>
      <c r="EW19" s="1349"/>
      <c r="EX19" s="1351"/>
      <c r="EY19" s="1318"/>
      <c r="EZ19" s="1318"/>
      <c r="FA19" s="1318"/>
      <c r="FB19" s="1318"/>
      <c r="FC19" s="1318"/>
      <c r="FD19" s="1318"/>
      <c r="FE19" s="1304"/>
      <c r="FF19" s="1304"/>
      <c r="FG19" s="1304"/>
      <c r="FH19" s="1304"/>
      <c r="FI19" s="1327"/>
      <c r="FJ19" s="1327"/>
      <c r="FK19" s="1327"/>
      <c r="FL19" s="1327"/>
      <c r="FM19" s="1318"/>
      <c r="FN19" s="1318"/>
      <c r="FO19" s="1318"/>
      <c r="FP19" s="1304"/>
      <c r="FQ19" s="1304"/>
      <c r="FR19" s="1304"/>
      <c r="FS19" s="1304"/>
      <c r="FT19" s="1327"/>
      <c r="FU19" s="1327"/>
      <c r="FV19" s="1327"/>
      <c r="FW19" s="1327"/>
      <c r="FX19" s="1318"/>
      <c r="FY19" s="1318"/>
      <c r="FZ19" s="1318"/>
      <c r="GA19" s="713"/>
      <c r="IC19" s="41"/>
      <c r="ID19" s="41"/>
      <c r="IE19" s="41"/>
      <c r="IF19" s="41"/>
      <c r="IG19" s="41"/>
      <c r="IH19" s="41"/>
      <c r="II19" s="41"/>
      <c r="IJ19" s="41"/>
      <c r="IK19" s="41"/>
      <c r="IL19" s="41"/>
      <c r="IM19" s="41"/>
      <c r="IN19" s="41"/>
      <c r="IO19" s="41"/>
      <c r="IP19" s="41"/>
      <c r="IQ19" s="41"/>
      <c r="IR19" s="41"/>
      <c r="IS19" s="41"/>
    </row>
    <row r="20" spans="1:253" s="40" customFormat="1" ht="13.5" customHeight="1">
      <c r="A20" s="1314" t="s">
        <v>179</v>
      </c>
      <c r="B20" s="1354">
        <v>21</v>
      </c>
      <c r="C20" s="1303">
        <v>272</v>
      </c>
      <c r="D20" s="1303">
        <v>5</v>
      </c>
      <c r="E20" s="1303">
        <v>15</v>
      </c>
      <c r="F20" s="1303">
        <v>0</v>
      </c>
      <c r="G20" s="1303">
        <v>0</v>
      </c>
      <c r="H20" s="1303">
        <v>5</v>
      </c>
      <c r="I20" s="1303">
        <v>297</v>
      </c>
      <c r="J20" s="1303">
        <v>147</v>
      </c>
      <c r="K20" s="1303">
        <v>13</v>
      </c>
      <c r="L20" s="1303">
        <v>18</v>
      </c>
      <c r="M20" s="1303">
        <v>1</v>
      </c>
      <c r="N20" s="1303">
        <v>0</v>
      </c>
      <c r="O20" s="1303">
        <v>6</v>
      </c>
      <c r="P20" s="1303">
        <v>185</v>
      </c>
      <c r="Q20" s="1303">
        <v>482</v>
      </c>
      <c r="R20" s="1303">
        <v>107</v>
      </c>
      <c r="S20" s="1303">
        <v>3</v>
      </c>
      <c r="T20" s="1303">
        <v>8</v>
      </c>
      <c r="U20" s="1303">
        <v>0</v>
      </c>
      <c r="V20" s="1303">
        <v>0</v>
      </c>
      <c r="W20" s="1303">
        <v>0</v>
      </c>
      <c r="X20" s="1303">
        <v>118</v>
      </c>
      <c r="Y20" s="1303">
        <v>73</v>
      </c>
      <c r="Z20" s="1303">
        <v>10</v>
      </c>
      <c r="AA20" s="1303">
        <v>13</v>
      </c>
      <c r="AB20" s="1303">
        <v>1</v>
      </c>
      <c r="AC20" s="1303">
        <v>0</v>
      </c>
      <c r="AD20" s="1303">
        <v>4</v>
      </c>
      <c r="AE20" s="1303">
        <v>101</v>
      </c>
      <c r="AF20" s="1303">
        <v>219</v>
      </c>
      <c r="AG20" s="1303">
        <v>0</v>
      </c>
      <c r="AH20" s="1303">
        <v>35</v>
      </c>
      <c r="AI20" s="1303">
        <v>66</v>
      </c>
      <c r="AJ20" s="1303">
        <v>64</v>
      </c>
      <c r="AK20" s="1303">
        <v>86</v>
      </c>
      <c r="AL20" s="1303">
        <v>21</v>
      </c>
      <c r="AM20" s="1303">
        <v>272</v>
      </c>
      <c r="AN20" s="1303">
        <v>3</v>
      </c>
      <c r="AO20" s="1303">
        <v>45</v>
      </c>
      <c r="AP20" s="1303">
        <v>37</v>
      </c>
      <c r="AQ20" s="1303">
        <v>33</v>
      </c>
      <c r="AR20" s="1303">
        <v>21</v>
      </c>
      <c r="AS20" s="1303">
        <v>11</v>
      </c>
      <c r="AT20" s="1303">
        <v>150</v>
      </c>
      <c r="AU20" s="1303">
        <v>422</v>
      </c>
      <c r="AV20" s="1303">
        <v>0</v>
      </c>
      <c r="AW20" s="1303">
        <v>8</v>
      </c>
      <c r="AX20" s="1303">
        <v>6</v>
      </c>
      <c r="AY20" s="1303">
        <v>10</v>
      </c>
      <c r="AZ20" s="1303">
        <v>12</v>
      </c>
      <c r="BA20" s="1303">
        <v>6</v>
      </c>
      <c r="BB20" s="1303">
        <v>42</v>
      </c>
      <c r="BC20" s="1303">
        <v>0</v>
      </c>
      <c r="BD20" s="1303">
        <v>0</v>
      </c>
      <c r="BE20" s="1303">
        <v>3</v>
      </c>
      <c r="BF20" s="1303">
        <v>4</v>
      </c>
      <c r="BG20" s="1303">
        <v>8</v>
      </c>
      <c r="BH20" s="1303">
        <v>5</v>
      </c>
      <c r="BI20" s="1303">
        <v>20</v>
      </c>
      <c r="BJ20" s="1303">
        <v>62</v>
      </c>
      <c r="BK20" s="1303">
        <v>3</v>
      </c>
      <c r="BL20" s="1303">
        <v>1</v>
      </c>
      <c r="BM20" s="1303">
        <v>0</v>
      </c>
      <c r="BN20" s="1303">
        <v>1</v>
      </c>
      <c r="BO20" s="1303">
        <v>0</v>
      </c>
      <c r="BP20" s="1303">
        <v>13</v>
      </c>
      <c r="BQ20" s="1303">
        <v>18</v>
      </c>
      <c r="BR20" s="1303">
        <v>2</v>
      </c>
      <c r="BS20" s="1303">
        <v>3</v>
      </c>
      <c r="BT20" s="1303">
        <v>6</v>
      </c>
      <c r="BU20" s="1303">
        <v>7</v>
      </c>
      <c r="BV20" s="1303">
        <v>4</v>
      </c>
      <c r="BW20" s="1303">
        <v>6</v>
      </c>
      <c r="BX20" s="1303">
        <v>28</v>
      </c>
      <c r="BY20" s="1303">
        <v>2</v>
      </c>
      <c r="BZ20" s="1303">
        <v>2</v>
      </c>
      <c r="CA20" s="1326">
        <v>4</v>
      </c>
      <c r="CB20" s="1303">
        <v>5</v>
      </c>
      <c r="CC20" s="1354">
        <v>4</v>
      </c>
      <c r="CD20" s="1303">
        <v>2</v>
      </c>
      <c r="CE20" s="1326">
        <v>2</v>
      </c>
      <c r="CF20" s="1326">
        <v>0</v>
      </c>
      <c r="CG20" s="1303">
        <v>0</v>
      </c>
      <c r="CH20" s="1303">
        <v>0</v>
      </c>
      <c r="CI20" s="1303">
        <v>0</v>
      </c>
      <c r="CJ20" s="1303">
        <v>0</v>
      </c>
      <c r="CK20" s="1303">
        <v>0</v>
      </c>
      <c r="CL20" s="1303">
        <v>0</v>
      </c>
      <c r="CM20" s="1326">
        <v>0</v>
      </c>
      <c r="CN20" s="1303">
        <v>0</v>
      </c>
      <c r="CO20" s="1303">
        <v>0</v>
      </c>
      <c r="CP20" s="1303">
        <v>0</v>
      </c>
      <c r="CQ20" s="1303">
        <v>0</v>
      </c>
      <c r="CR20" s="1303">
        <v>0</v>
      </c>
      <c r="CS20" s="1303">
        <v>0</v>
      </c>
      <c r="CT20" s="1326">
        <v>19</v>
      </c>
      <c r="CU20" s="1326">
        <v>2</v>
      </c>
      <c r="CV20" s="1338"/>
      <c r="CW20" s="1326">
        <v>20</v>
      </c>
      <c r="CX20" s="1326">
        <v>1</v>
      </c>
      <c r="CY20" s="1326">
        <v>0</v>
      </c>
      <c r="CZ20" s="1338"/>
      <c r="DA20" s="1326">
        <v>15</v>
      </c>
      <c r="DB20" s="1326">
        <v>4</v>
      </c>
      <c r="DC20" s="1326">
        <v>2</v>
      </c>
      <c r="DD20" s="1338"/>
      <c r="DE20" s="1326">
        <v>11</v>
      </c>
      <c r="DF20" s="1326">
        <v>2</v>
      </c>
      <c r="DG20" s="1326">
        <v>0</v>
      </c>
      <c r="DH20" s="1326">
        <v>8</v>
      </c>
      <c r="DI20" s="1336">
        <v>1</v>
      </c>
      <c r="DJ20" s="1326">
        <v>21</v>
      </c>
      <c r="DK20" s="1326">
        <v>0</v>
      </c>
      <c r="DL20" s="1326">
        <v>0</v>
      </c>
      <c r="DM20" s="1336">
        <v>0.47619047619047616</v>
      </c>
      <c r="DN20" s="1326">
        <v>10</v>
      </c>
      <c r="DO20" s="1326">
        <v>6</v>
      </c>
      <c r="DP20" s="1326">
        <v>5</v>
      </c>
      <c r="DQ20" s="1336">
        <v>1</v>
      </c>
      <c r="DR20" s="1326">
        <v>21</v>
      </c>
      <c r="DS20" s="1326">
        <v>0</v>
      </c>
      <c r="DT20" s="1326">
        <v>0</v>
      </c>
      <c r="DU20" s="1336">
        <v>0.47619047619047616</v>
      </c>
      <c r="DV20" s="1326">
        <v>10</v>
      </c>
      <c r="DW20" s="1326">
        <v>6</v>
      </c>
      <c r="DX20" s="1326">
        <v>5</v>
      </c>
      <c r="DY20" s="1336">
        <v>0.95238095238095233</v>
      </c>
      <c r="DZ20" s="1326">
        <v>20</v>
      </c>
      <c r="EA20" s="1326">
        <v>1</v>
      </c>
      <c r="EB20" s="1326">
        <v>0</v>
      </c>
      <c r="EC20" s="1336">
        <v>0.61904761904761907</v>
      </c>
      <c r="ED20" s="1326">
        <v>13</v>
      </c>
      <c r="EE20" s="1326">
        <v>4</v>
      </c>
      <c r="EF20" s="1326">
        <v>4</v>
      </c>
      <c r="EG20" s="1336">
        <v>0.95238095238095233</v>
      </c>
      <c r="EH20" s="1326">
        <v>20</v>
      </c>
      <c r="EI20" s="1326">
        <v>1</v>
      </c>
      <c r="EJ20" s="1326">
        <v>0</v>
      </c>
      <c r="EK20" s="1336">
        <v>0.66666666666666663</v>
      </c>
      <c r="EL20" s="1326">
        <v>14</v>
      </c>
      <c r="EM20" s="1326">
        <v>2</v>
      </c>
      <c r="EN20" s="1326">
        <v>5</v>
      </c>
      <c r="EO20" s="1352"/>
      <c r="EP20" s="1326">
        <v>4</v>
      </c>
      <c r="EQ20" s="1326">
        <v>16</v>
      </c>
      <c r="ER20" s="1326">
        <v>1</v>
      </c>
      <c r="ES20" s="1348">
        <v>46.556999999999995</v>
      </c>
      <c r="ET20" s="1350">
        <v>11.09</v>
      </c>
      <c r="EU20" s="1317">
        <v>354505.68421052629</v>
      </c>
      <c r="EV20" s="1317">
        <v>34901.181818181816</v>
      </c>
      <c r="EW20" s="1348">
        <v>46.949999999999996</v>
      </c>
      <c r="EX20" s="1350">
        <v>9.19</v>
      </c>
      <c r="EY20" s="1317">
        <v>223104.85</v>
      </c>
      <c r="EZ20" s="1317">
        <v>33047.1</v>
      </c>
      <c r="FA20" s="1317">
        <v>577790.1875</v>
      </c>
      <c r="FB20" s="1317">
        <v>678353.3125</v>
      </c>
      <c r="FC20" s="1317">
        <v>473693.66666666669</v>
      </c>
      <c r="FD20" s="1317">
        <v>583577.73333333328</v>
      </c>
      <c r="FE20" s="1303">
        <v>0</v>
      </c>
      <c r="FF20" s="1303">
        <v>0</v>
      </c>
      <c r="FG20" s="1303">
        <v>3</v>
      </c>
      <c r="FH20" s="1303">
        <v>3</v>
      </c>
      <c r="FI20" s="1326">
        <v>0</v>
      </c>
      <c r="FJ20" s="1326">
        <v>0</v>
      </c>
      <c r="FK20" s="1326">
        <v>2</v>
      </c>
      <c r="FL20" s="1326">
        <v>2</v>
      </c>
      <c r="FM20" s="1317">
        <v>200000</v>
      </c>
      <c r="FN20" s="1317">
        <v>200000</v>
      </c>
      <c r="FO20" s="1317">
        <v>219066.66666666666</v>
      </c>
      <c r="FP20" s="1303">
        <v>2</v>
      </c>
      <c r="FQ20" s="1303">
        <v>0</v>
      </c>
      <c r="FR20" s="1303">
        <v>1</v>
      </c>
      <c r="FS20" s="1303">
        <v>3</v>
      </c>
      <c r="FT20" s="1326">
        <v>2</v>
      </c>
      <c r="FU20" s="1326">
        <v>0</v>
      </c>
      <c r="FV20" s="1326">
        <v>1</v>
      </c>
      <c r="FW20" s="1326">
        <v>3</v>
      </c>
      <c r="FX20" s="1317">
        <v>168746.66666666666</v>
      </c>
      <c r="FY20" s="1317">
        <v>200000</v>
      </c>
      <c r="FZ20" s="1317">
        <v>226050</v>
      </c>
      <c r="GA20" s="713"/>
      <c r="IC20" s="41"/>
      <c r="ID20" s="41"/>
      <c r="IE20" s="41"/>
      <c r="IF20" s="41"/>
      <c r="IG20" s="41"/>
      <c r="IH20" s="41"/>
      <c r="II20" s="41"/>
      <c r="IJ20" s="41"/>
      <c r="IK20" s="41"/>
      <c r="IL20" s="41"/>
      <c r="IM20" s="41"/>
      <c r="IN20" s="41"/>
      <c r="IO20" s="41"/>
      <c r="IP20" s="41"/>
      <c r="IQ20" s="41"/>
      <c r="IR20" s="41"/>
      <c r="IS20" s="41"/>
    </row>
    <row r="21" spans="1:253" s="40" customFormat="1" ht="13.5" customHeight="1">
      <c r="A21" s="1313"/>
      <c r="B21" s="1355"/>
      <c r="C21" s="1304"/>
      <c r="D21" s="1304"/>
      <c r="E21" s="1304"/>
      <c r="F21" s="1304"/>
      <c r="G21" s="1304"/>
      <c r="H21" s="1304"/>
      <c r="I21" s="1304"/>
      <c r="J21" s="1304"/>
      <c r="K21" s="1304"/>
      <c r="L21" s="1304"/>
      <c r="M21" s="1304"/>
      <c r="N21" s="1304"/>
      <c r="O21" s="1304"/>
      <c r="P21" s="1304"/>
      <c r="Q21" s="1304"/>
      <c r="R21" s="1304"/>
      <c r="S21" s="1304"/>
      <c r="T21" s="1304"/>
      <c r="U21" s="1304"/>
      <c r="V21" s="1304"/>
      <c r="W21" s="1304"/>
      <c r="X21" s="1304"/>
      <c r="Y21" s="1304"/>
      <c r="Z21" s="1304"/>
      <c r="AA21" s="1304"/>
      <c r="AB21" s="1304"/>
      <c r="AC21" s="1304"/>
      <c r="AD21" s="1304"/>
      <c r="AE21" s="1304"/>
      <c r="AF21" s="1304"/>
      <c r="AG21" s="1304"/>
      <c r="AH21" s="1304"/>
      <c r="AI21" s="1304"/>
      <c r="AJ21" s="1304"/>
      <c r="AK21" s="1304"/>
      <c r="AL21" s="1304"/>
      <c r="AM21" s="1304"/>
      <c r="AN21" s="1304"/>
      <c r="AO21" s="1304"/>
      <c r="AP21" s="1304"/>
      <c r="AQ21" s="1304"/>
      <c r="AR21" s="1304"/>
      <c r="AS21" s="1304"/>
      <c r="AT21" s="1304"/>
      <c r="AU21" s="1304"/>
      <c r="AV21" s="1304"/>
      <c r="AW21" s="1304"/>
      <c r="AX21" s="1304"/>
      <c r="AY21" s="1304"/>
      <c r="AZ21" s="1304"/>
      <c r="BA21" s="1304"/>
      <c r="BB21" s="1304"/>
      <c r="BC21" s="1304"/>
      <c r="BD21" s="1304"/>
      <c r="BE21" s="1304"/>
      <c r="BF21" s="1304"/>
      <c r="BG21" s="1304"/>
      <c r="BH21" s="1304"/>
      <c r="BI21" s="1304"/>
      <c r="BJ21" s="1304"/>
      <c r="BK21" s="1304"/>
      <c r="BL21" s="1304"/>
      <c r="BM21" s="1304"/>
      <c r="BN21" s="1304"/>
      <c r="BO21" s="1304"/>
      <c r="BP21" s="1304"/>
      <c r="BQ21" s="1304"/>
      <c r="BR21" s="1304"/>
      <c r="BS21" s="1304"/>
      <c r="BT21" s="1304"/>
      <c r="BU21" s="1304"/>
      <c r="BV21" s="1304"/>
      <c r="BW21" s="1304"/>
      <c r="BX21" s="1304"/>
      <c r="BY21" s="1304"/>
      <c r="BZ21" s="1304"/>
      <c r="CA21" s="1327"/>
      <c r="CB21" s="1304"/>
      <c r="CC21" s="1355"/>
      <c r="CD21" s="1304"/>
      <c r="CE21" s="1327"/>
      <c r="CF21" s="1327"/>
      <c r="CG21" s="1304"/>
      <c r="CH21" s="1304"/>
      <c r="CI21" s="1304"/>
      <c r="CJ21" s="1304"/>
      <c r="CK21" s="1304"/>
      <c r="CL21" s="1304"/>
      <c r="CM21" s="1327"/>
      <c r="CN21" s="1304"/>
      <c r="CO21" s="1304"/>
      <c r="CP21" s="1304"/>
      <c r="CQ21" s="1304"/>
      <c r="CR21" s="1304"/>
      <c r="CS21" s="1304"/>
      <c r="CT21" s="1327"/>
      <c r="CU21" s="1327"/>
      <c r="CV21" s="1339"/>
      <c r="CW21" s="1327"/>
      <c r="CX21" s="1327"/>
      <c r="CY21" s="1327"/>
      <c r="CZ21" s="1339"/>
      <c r="DA21" s="1327"/>
      <c r="DB21" s="1327"/>
      <c r="DC21" s="1327"/>
      <c r="DD21" s="1339"/>
      <c r="DE21" s="1327"/>
      <c r="DF21" s="1327"/>
      <c r="DG21" s="1327"/>
      <c r="DH21" s="1327"/>
      <c r="DI21" s="1337"/>
      <c r="DJ21" s="1327"/>
      <c r="DK21" s="1327"/>
      <c r="DL21" s="1327"/>
      <c r="DM21" s="1337"/>
      <c r="DN21" s="1327"/>
      <c r="DO21" s="1327"/>
      <c r="DP21" s="1327"/>
      <c r="DQ21" s="1337"/>
      <c r="DR21" s="1327"/>
      <c r="DS21" s="1327"/>
      <c r="DT21" s="1327"/>
      <c r="DU21" s="1337"/>
      <c r="DV21" s="1327"/>
      <c r="DW21" s="1327"/>
      <c r="DX21" s="1327"/>
      <c r="DY21" s="1337"/>
      <c r="DZ21" s="1327"/>
      <c r="EA21" s="1327"/>
      <c r="EB21" s="1327"/>
      <c r="EC21" s="1337"/>
      <c r="ED21" s="1327"/>
      <c r="EE21" s="1327"/>
      <c r="EF21" s="1327"/>
      <c r="EG21" s="1337"/>
      <c r="EH21" s="1327"/>
      <c r="EI21" s="1327"/>
      <c r="EJ21" s="1327"/>
      <c r="EK21" s="1337"/>
      <c r="EL21" s="1327"/>
      <c r="EM21" s="1327"/>
      <c r="EN21" s="1327"/>
      <c r="EO21" s="1353"/>
      <c r="EP21" s="1327"/>
      <c r="EQ21" s="1327"/>
      <c r="ER21" s="1327"/>
      <c r="ES21" s="1349"/>
      <c r="ET21" s="1351"/>
      <c r="EU21" s="1318"/>
      <c r="EV21" s="1318"/>
      <c r="EW21" s="1349"/>
      <c r="EX21" s="1351"/>
      <c r="EY21" s="1318"/>
      <c r="EZ21" s="1318"/>
      <c r="FA21" s="1318"/>
      <c r="FB21" s="1318"/>
      <c r="FC21" s="1318"/>
      <c r="FD21" s="1318"/>
      <c r="FE21" s="1304"/>
      <c r="FF21" s="1304"/>
      <c r="FG21" s="1304"/>
      <c r="FH21" s="1304"/>
      <c r="FI21" s="1327"/>
      <c r="FJ21" s="1327"/>
      <c r="FK21" s="1327"/>
      <c r="FL21" s="1327"/>
      <c r="FM21" s="1318"/>
      <c r="FN21" s="1318"/>
      <c r="FO21" s="1318"/>
      <c r="FP21" s="1304"/>
      <c r="FQ21" s="1304"/>
      <c r="FR21" s="1304"/>
      <c r="FS21" s="1304"/>
      <c r="FT21" s="1327"/>
      <c r="FU21" s="1327"/>
      <c r="FV21" s="1327"/>
      <c r="FW21" s="1327"/>
      <c r="FX21" s="1318"/>
      <c r="FY21" s="1318"/>
      <c r="FZ21" s="1318"/>
      <c r="GA21" s="713"/>
      <c r="IC21" s="41"/>
      <c r="ID21" s="41"/>
      <c r="IE21" s="41"/>
      <c r="IF21" s="41"/>
      <c r="IG21" s="41"/>
      <c r="IH21" s="41"/>
      <c r="II21" s="41"/>
      <c r="IJ21" s="41"/>
      <c r="IK21" s="41"/>
      <c r="IL21" s="41"/>
      <c r="IM21" s="41"/>
      <c r="IN21" s="41"/>
      <c r="IO21" s="41"/>
      <c r="IP21" s="41"/>
      <c r="IQ21" s="41"/>
      <c r="IR21" s="41"/>
      <c r="IS21" s="41"/>
    </row>
    <row r="22" spans="1:253" s="40" customFormat="1" ht="13.5" customHeight="1">
      <c r="A22" s="1314" t="s">
        <v>180</v>
      </c>
      <c r="B22" s="1354">
        <v>241</v>
      </c>
      <c r="C22" s="1303">
        <v>2690</v>
      </c>
      <c r="D22" s="1303">
        <v>215</v>
      </c>
      <c r="E22" s="1303">
        <v>168</v>
      </c>
      <c r="F22" s="1303">
        <v>9</v>
      </c>
      <c r="G22" s="1303">
        <v>13</v>
      </c>
      <c r="H22" s="1303">
        <v>39</v>
      </c>
      <c r="I22" s="1303">
        <v>3134</v>
      </c>
      <c r="J22" s="1303">
        <v>1619</v>
      </c>
      <c r="K22" s="1303">
        <v>768</v>
      </c>
      <c r="L22" s="1303">
        <v>421</v>
      </c>
      <c r="M22" s="1303">
        <v>59</v>
      </c>
      <c r="N22" s="1303">
        <v>52</v>
      </c>
      <c r="O22" s="1303">
        <v>13</v>
      </c>
      <c r="P22" s="1303">
        <v>2932</v>
      </c>
      <c r="Q22" s="1303">
        <v>6066</v>
      </c>
      <c r="R22" s="1303">
        <v>1090</v>
      </c>
      <c r="S22" s="1303">
        <v>114</v>
      </c>
      <c r="T22" s="1303">
        <v>115</v>
      </c>
      <c r="U22" s="1303">
        <v>6</v>
      </c>
      <c r="V22" s="1303">
        <v>2</v>
      </c>
      <c r="W22" s="1303">
        <v>21</v>
      </c>
      <c r="X22" s="1303">
        <v>1348</v>
      </c>
      <c r="Y22" s="1303">
        <v>707</v>
      </c>
      <c r="Z22" s="1303">
        <v>205</v>
      </c>
      <c r="AA22" s="1303">
        <v>225</v>
      </c>
      <c r="AB22" s="1303">
        <v>8</v>
      </c>
      <c r="AC22" s="1303">
        <v>7</v>
      </c>
      <c r="AD22" s="1303">
        <v>7</v>
      </c>
      <c r="AE22" s="1303">
        <v>1159</v>
      </c>
      <c r="AF22" s="1303">
        <v>2507</v>
      </c>
      <c r="AG22" s="1303">
        <v>18</v>
      </c>
      <c r="AH22" s="1303">
        <v>341</v>
      </c>
      <c r="AI22" s="1303">
        <v>503</v>
      </c>
      <c r="AJ22" s="1303">
        <v>684</v>
      </c>
      <c r="AK22" s="1303">
        <v>751</v>
      </c>
      <c r="AL22" s="1303">
        <v>382</v>
      </c>
      <c r="AM22" s="1303">
        <v>2679</v>
      </c>
      <c r="AN22" s="1303">
        <v>11</v>
      </c>
      <c r="AO22" s="1303">
        <v>475</v>
      </c>
      <c r="AP22" s="1303">
        <v>400</v>
      </c>
      <c r="AQ22" s="1303">
        <v>309</v>
      </c>
      <c r="AR22" s="1303">
        <v>295</v>
      </c>
      <c r="AS22" s="1303">
        <v>125</v>
      </c>
      <c r="AT22" s="1303">
        <v>1615</v>
      </c>
      <c r="AU22" s="1303">
        <v>4294</v>
      </c>
      <c r="AV22" s="1303">
        <v>0</v>
      </c>
      <c r="AW22" s="1303">
        <v>52</v>
      </c>
      <c r="AX22" s="1303">
        <v>52</v>
      </c>
      <c r="AY22" s="1303">
        <v>118</v>
      </c>
      <c r="AZ22" s="1303">
        <v>104</v>
      </c>
      <c r="BA22" s="1303">
        <v>62</v>
      </c>
      <c r="BB22" s="1303">
        <v>388</v>
      </c>
      <c r="BC22" s="1303">
        <v>0</v>
      </c>
      <c r="BD22" s="1303">
        <v>40</v>
      </c>
      <c r="BE22" s="1303">
        <v>64</v>
      </c>
      <c r="BF22" s="1303">
        <v>87</v>
      </c>
      <c r="BG22" s="1303">
        <v>102</v>
      </c>
      <c r="BH22" s="1303">
        <v>87</v>
      </c>
      <c r="BI22" s="1303">
        <v>380</v>
      </c>
      <c r="BJ22" s="1303">
        <v>768</v>
      </c>
      <c r="BK22" s="1303">
        <v>12</v>
      </c>
      <c r="BL22" s="1303">
        <v>59</v>
      </c>
      <c r="BM22" s="1303">
        <v>21</v>
      </c>
      <c r="BN22" s="1303">
        <v>42</v>
      </c>
      <c r="BO22" s="1303">
        <v>35</v>
      </c>
      <c r="BP22" s="1303">
        <v>196</v>
      </c>
      <c r="BQ22" s="1303">
        <v>365</v>
      </c>
      <c r="BR22" s="1303">
        <v>23</v>
      </c>
      <c r="BS22" s="1303">
        <v>101</v>
      </c>
      <c r="BT22" s="1303">
        <v>132</v>
      </c>
      <c r="BU22" s="1303">
        <v>213</v>
      </c>
      <c r="BV22" s="1303">
        <v>385</v>
      </c>
      <c r="BW22" s="1303">
        <v>312</v>
      </c>
      <c r="BX22" s="1303">
        <v>1166</v>
      </c>
      <c r="BY22" s="1303">
        <v>30</v>
      </c>
      <c r="BZ22" s="1303">
        <v>19</v>
      </c>
      <c r="CA22" s="1326">
        <v>26</v>
      </c>
      <c r="CB22" s="1303">
        <v>136</v>
      </c>
      <c r="CC22" s="1354">
        <v>40</v>
      </c>
      <c r="CD22" s="1303">
        <v>83</v>
      </c>
      <c r="CE22" s="1326">
        <v>23</v>
      </c>
      <c r="CF22" s="1326">
        <v>15</v>
      </c>
      <c r="CG22" s="1303">
        <v>19</v>
      </c>
      <c r="CH22" s="1303">
        <v>23</v>
      </c>
      <c r="CI22" s="1303">
        <v>0</v>
      </c>
      <c r="CJ22" s="1303">
        <v>1</v>
      </c>
      <c r="CK22" s="1303">
        <v>0</v>
      </c>
      <c r="CL22" s="1303">
        <v>43</v>
      </c>
      <c r="CM22" s="1326">
        <v>4</v>
      </c>
      <c r="CN22" s="1303">
        <v>3</v>
      </c>
      <c r="CO22" s="1303">
        <v>4</v>
      </c>
      <c r="CP22" s="1303">
        <v>0</v>
      </c>
      <c r="CQ22" s="1303">
        <v>0</v>
      </c>
      <c r="CR22" s="1303">
        <v>0</v>
      </c>
      <c r="CS22" s="1303">
        <v>7</v>
      </c>
      <c r="CT22" s="1326">
        <v>205</v>
      </c>
      <c r="CU22" s="1326">
        <v>17</v>
      </c>
      <c r="CV22" s="1338"/>
      <c r="CW22" s="1326">
        <v>214</v>
      </c>
      <c r="CX22" s="1326">
        <v>18</v>
      </c>
      <c r="CY22" s="1326">
        <v>9</v>
      </c>
      <c r="CZ22" s="1338"/>
      <c r="DA22" s="1326">
        <v>145</v>
      </c>
      <c r="DB22" s="1326">
        <v>72</v>
      </c>
      <c r="DC22" s="1326">
        <v>24</v>
      </c>
      <c r="DD22" s="1338"/>
      <c r="DE22" s="1326">
        <v>118</v>
      </c>
      <c r="DF22" s="1326">
        <v>53</v>
      </c>
      <c r="DG22" s="1326">
        <v>23</v>
      </c>
      <c r="DH22" s="1326">
        <v>46</v>
      </c>
      <c r="DI22" s="1336">
        <v>0.94190871369294604</v>
      </c>
      <c r="DJ22" s="1326">
        <v>227</v>
      </c>
      <c r="DK22" s="1326">
        <v>1</v>
      </c>
      <c r="DL22" s="1326">
        <v>13</v>
      </c>
      <c r="DM22" s="1336">
        <v>0.41493775933609961</v>
      </c>
      <c r="DN22" s="1326">
        <v>100</v>
      </c>
      <c r="DO22" s="1326">
        <v>89</v>
      </c>
      <c r="DP22" s="1326">
        <v>52</v>
      </c>
      <c r="DQ22" s="1336">
        <v>0.94605809128630702</v>
      </c>
      <c r="DR22" s="1326">
        <v>228</v>
      </c>
      <c r="DS22" s="1326">
        <v>3</v>
      </c>
      <c r="DT22" s="1326">
        <v>10</v>
      </c>
      <c r="DU22" s="1336">
        <v>0.39834024896265557</v>
      </c>
      <c r="DV22" s="1326">
        <v>96</v>
      </c>
      <c r="DW22" s="1326">
        <v>94</v>
      </c>
      <c r="DX22" s="1326">
        <v>51</v>
      </c>
      <c r="DY22" s="1336">
        <v>0.92531120331950212</v>
      </c>
      <c r="DZ22" s="1326">
        <v>223</v>
      </c>
      <c r="EA22" s="1326">
        <v>6</v>
      </c>
      <c r="EB22" s="1326">
        <v>12</v>
      </c>
      <c r="EC22" s="1336">
        <v>0.59336099585062241</v>
      </c>
      <c r="ED22" s="1326">
        <v>143</v>
      </c>
      <c r="EE22" s="1326">
        <v>54</v>
      </c>
      <c r="EF22" s="1326">
        <v>44</v>
      </c>
      <c r="EG22" s="1336">
        <v>0.88796680497925307</v>
      </c>
      <c r="EH22" s="1326">
        <v>214</v>
      </c>
      <c r="EI22" s="1326">
        <v>13</v>
      </c>
      <c r="EJ22" s="1326">
        <v>14</v>
      </c>
      <c r="EK22" s="1336">
        <v>0.62240663900414939</v>
      </c>
      <c r="EL22" s="1326">
        <v>150</v>
      </c>
      <c r="EM22" s="1326">
        <v>44</v>
      </c>
      <c r="EN22" s="1326">
        <v>47</v>
      </c>
      <c r="EO22" s="1352"/>
      <c r="EP22" s="1326">
        <v>24</v>
      </c>
      <c r="EQ22" s="1326">
        <v>214</v>
      </c>
      <c r="ER22" s="1326">
        <v>3</v>
      </c>
      <c r="ES22" s="1348">
        <v>49.675471698113213</v>
      </c>
      <c r="ET22" s="1350">
        <v>15.015700483091788</v>
      </c>
      <c r="EU22" s="1317">
        <v>332916.26442307694</v>
      </c>
      <c r="EV22" s="1317">
        <v>21814.473684210527</v>
      </c>
      <c r="EW22" s="1348">
        <v>46.25663265306121</v>
      </c>
      <c r="EX22" s="1350">
        <v>10.920103092783503</v>
      </c>
      <c r="EY22" s="1317">
        <v>226384.39790575916</v>
      </c>
      <c r="EZ22" s="1317">
        <v>11545.196261682244</v>
      </c>
      <c r="FA22" s="1317">
        <v>498899.01169590646</v>
      </c>
      <c r="FB22" s="1317">
        <v>434416.47928994085</v>
      </c>
      <c r="FC22" s="1317">
        <v>344731.08588957053</v>
      </c>
      <c r="FD22" s="1317">
        <v>285384.4197530864</v>
      </c>
      <c r="FE22" s="1303">
        <v>13</v>
      </c>
      <c r="FF22" s="1303">
        <v>21</v>
      </c>
      <c r="FG22" s="1303">
        <v>26</v>
      </c>
      <c r="FH22" s="1303">
        <v>60</v>
      </c>
      <c r="FI22" s="1326">
        <v>7</v>
      </c>
      <c r="FJ22" s="1326">
        <v>11</v>
      </c>
      <c r="FK22" s="1326">
        <v>14</v>
      </c>
      <c r="FL22" s="1326">
        <v>26</v>
      </c>
      <c r="FM22" s="1317">
        <v>187552.77777777778</v>
      </c>
      <c r="FN22" s="1317">
        <v>204083.63636363635</v>
      </c>
      <c r="FO22" s="1317">
        <v>214403</v>
      </c>
      <c r="FP22" s="1303">
        <v>10</v>
      </c>
      <c r="FQ22" s="1303">
        <v>20</v>
      </c>
      <c r="FR22" s="1303">
        <v>37</v>
      </c>
      <c r="FS22" s="1303">
        <v>67</v>
      </c>
      <c r="FT22" s="1326">
        <v>6</v>
      </c>
      <c r="FU22" s="1326">
        <v>8</v>
      </c>
      <c r="FV22" s="1326">
        <v>17</v>
      </c>
      <c r="FW22" s="1326">
        <v>23</v>
      </c>
      <c r="FX22" s="1317">
        <v>171353.57142857142</v>
      </c>
      <c r="FY22" s="1317">
        <v>198212.11111111112</v>
      </c>
      <c r="FZ22" s="1317">
        <v>211289.72222222222</v>
      </c>
      <c r="GA22" s="713"/>
      <c r="IC22" s="41"/>
      <c r="ID22" s="41"/>
      <c r="IE22" s="41"/>
      <c r="IF22" s="41"/>
      <c r="IG22" s="41"/>
      <c r="IH22" s="41"/>
      <c r="II22" s="41"/>
      <c r="IJ22" s="41"/>
      <c r="IK22" s="41"/>
      <c r="IL22" s="41"/>
      <c r="IM22" s="41"/>
      <c r="IN22" s="41"/>
      <c r="IO22" s="41"/>
      <c r="IP22" s="41"/>
      <c r="IQ22" s="41"/>
      <c r="IR22" s="41"/>
      <c r="IS22" s="41"/>
    </row>
    <row r="23" spans="1:253" s="40" customFormat="1" ht="13.5" customHeight="1">
      <c r="A23" s="1313"/>
      <c r="B23" s="1355"/>
      <c r="C23" s="1304"/>
      <c r="D23" s="1304"/>
      <c r="E23" s="1304"/>
      <c r="F23" s="1304"/>
      <c r="G23" s="1304"/>
      <c r="H23" s="1304"/>
      <c r="I23" s="1304"/>
      <c r="J23" s="1304"/>
      <c r="K23" s="1304"/>
      <c r="L23" s="1304"/>
      <c r="M23" s="1304"/>
      <c r="N23" s="1304"/>
      <c r="O23" s="1304"/>
      <c r="P23" s="1304"/>
      <c r="Q23" s="1304"/>
      <c r="R23" s="1304"/>
      <c r="S23" s="1304"/>
      <c r="T23" s="1304"/>
      <c r="U23" s="1304"/>
      <c r="V23" s="1304"/>
      <c r="W23" s="1304"/>
      <c r="X23" s="1304"/>
      <c r="Y23" s="1304"/>
      <c r="Z23" s="1304"/>
      <c r="AA23" s="1304"/>
      <c r="AB23" s="1304"/>
      <c r="AC23" s="1304"/>
      <c r="AD23" s="1304"/>
      <c r="AE23" s="1304"/>
      <c r="AF23" s="1304"/>
      <c r="AG23" s="1304"/>
      <c r="AH23" s="1304"/>
      <c r="AI23" s="1304"/>
      <c r="AJ23" s="1304"/>
      <c r="AK23" s="1304"/>
      <c r="AL23" s="1304"/>
      <c r="AM23" s="1304"/>
      <c r="AN23" s="1304"/>
      <c r="AO23" s="1304"/>
      <c r="AP23" s="1304"/>
      <c r="AQ23" s="1304"/>
      <c r="AR23" s="1304"/>
      <c r="AS23" s="1304"/>
      <c r="AT23" s="1304"/>
      <c r="AU23" s="1304"/>
      <c r="AV23" s="1304"/>
      <c r="AW23" s="1304"/>
      <c r="AX23" s="1304"/>
      <c r="AY23" s="1304"/>
      <c r="AZ23" s="1304"/>
      <c r="BA23" s="1304"/>
      <c r="BB23" s="1304"/>
      <c r="BC23" s="1304"/>
      <c r="BD23" s="1304"/>
      <c r="BE23" s="1304"/>
      <c r="BF23" s="1304"/>
      <c r="BG23" s="1304"/>
      <c r="BH23" s="1304"/>
      <c r="BI23" s="1304"/>
      <c r="BJ23" s="1304"/>
      <c r="BK23" s="1304"/>
      <c r="BL23" s="1304"/>
      <c r="BM23" s="1304"/>
      <c r="BN23" s="1304"/>
      <c r="BO23" s="1304"/>
      <c r="BP23" s="1304"/>
      <c r="BQ23" s="1304"/>
      <c r="BR23" s="1304"/>
      <c r="BS23" s="1304"/>
      <c r="BT23" s="1304"/>
      <c r="BU23" s="1304"/>
      <c r="BV23" s="1304"/>
      <c r="BW23" s="1304"/>
      <c r="BX23" s="1304"/>
      <c r="BY23" s="1304"/>
      <c r="BZ23" s="1304"/>
      <c r="CA23" s="1327"/>
      <c r="CB23" s="1304"/>
      <c r="CC23" s="1355"/>
      <c r="CD23" s="1304"/>
      <c r="CE23" s="1327"/>
      <c r="CF23" s="1327"/>
      <c r="CG23" s="1304"/>
      <c r="CH23" s="1304"/>
      <c r="CI23" s="1304"/>
      <c r="CJ23" s="1304"/>
      <c r="CK23" s="1304"/>
      <c r="CL23" s="1304"/>
      <c r="CM23" s="1327"/>
      <c r="CN23" s="1304"/>
      <c r="CO23" s="1304"/>
      <c r="CP23" s="1304"/>
      <c r="CQ23" s="1304"/>
      <c r="CR23" s="1304"/>
      <c r="CS23" s="1304"/>
      <c r="CT23" s="1327"/>
      <c r="CU23" s="1327"/>
      <c r="CV23" s="1339"/>
      <c r="CW23" s="1327"/>
      <c r="CX23" s="1327"/>
      <c r="CY23" s="1327"/>
      <c r="CZ23" s="1339"/>
      <c r="DA23" s="1327"/>
      <c r="DB23" s="1327"/>
      <c r="DC23" s="1327"/>
      <c r="DD23" s="1339"/>
      <c r="DE23" s="1327"/>
      <c r="DF23" s="1327"/>
      <c r="DG23" s="1327"/>
      <c r="DH23" s="1327"/>
      <c r="DI23" s="1337"/>
      <c r="DJ23" s="1327"/>
      <c r="DK23" s="1327"/>
      <c r="DL23" s="1327"/>
      <c r="DM23" s="1337"/>
      <c r="DN23" s="1327"/>
      <c r="DO23" s="1327"/>
      <c r="DP23" s="1327"/>
      <c r="DQ23" s="1337"/>
      <c r="DR23" s="1327"/>
      <c r="DS23" s="1327"/>
      <c r="DT23" s="1327"/>
      <c r="DU23" s="1337"/>
      <c r="DV23" s="1327"/>
      <c r="DW23" s="1327"/>
      <c r="DX23" s="1327"/>
      <c r="DY23" s="1337"/>
      <c r="DZ23" s="1327"/>
      <c r="EA23" s="1327"/>
      <c r="EB23" s="1327"/>
      <c r="EC23" s="1337"/>
      <c r="ED23" s="1327"/>
      <c r="EE23" s="1327"/>
      <c r="EF23" s="1327"/>
      <c r="EG23" s="1337"/>
      <c r="EH23" s="1327"/>
      <c r="EI23" s="1327"/>
      <c r="EJ23" s="1327"/>
      <c r="EK23" s="1337"/>
      <c r="EL23" s="1327"/>
      <c r="EM23" s="1327"/>
      <c r="EN23" s="1327"/>
      <c r="EO23" s="1353"/>
      <c r="EP23" s="1327"/>
      <c r="EQ23" s="1327"/>
      <c r="ER23" s="1327"/>
      <c r="ES23" s="1349"/>
      <c r="ET23" s="1351"/>
      <c r="EU23" s="1318"/>
      <c r="EV23" s="1318"/>
      <c r="EW23" s="1349"/>
      <c r="EX23" s="1351"/>
      <c r="EY23" s="1318"/>
      <c r="EZ23" s="1318"/>
      <c r="FA23" s="1318"/>
      <c r="FB23" s="1318"/>
      <c r="FC23" s="1318"/>
      <c r="FD23" s="1318"/>
      <c r="FE23" s="1304"/>
      <c r="FF23" s="1304"/>
      <c r="FG23" s="1304"/>
      <c r="FH23" s="1304"/>
      <c r="FI23" s="1327"/>
      <c r="FJ23" s="1327"/>
      <c r="FK23" s="1327"/>
      <c r="FL23" s="1327"/>
      <c r="FM23" s="1318"/>
      <c r="FN23" s="1318"/>
      <c r="FO23" s="1318"/>
      <c r="FP23" s="1304"/>
      <c r="FQ23" s="1304"/>
      <c r="FR23" s="1304"/>
      <c r="FS23" s="1304"/>
      <c r="FT23" s="1327"/>
      <c r="FU23" s="1327"/>
      <c r="FV23" s="1327"/>
      <c r="FW23" s="1327"/>
      <c r="FX23" s="1318"/>
      <c r="FY23" s="1318"/>
      <c r="FZ23" s="1318"/>
      <c r="GA23" s="713"/>
      <c r="IC23" s="41"/>
      <c r="ID23" s="41"/>
      <c r="IE23" s="41"/>
      <c r="IF23" s="41"/>
      <c r="IG23" s="41"/>
      <c r="IH23" s="41"/>
      <c r="II23" s="41"/>
      <c r="IJ23" s="41"/>
      <c r="IK23" s="41"/>
      <c r="IL23" s="41"/>
      <c r="IM23" s="41"/>
      <c r="IN23" s="41"/>
      <c r="IO23" s="41"/>
      <c r="IP23" s="41"/>
      <c r="IQ23" s="41"/>
      <c r="IR23" s="41"/>
      <c r="IS23" s="41"/>
    </row>
    <row r="24" spans="1:253" s="40" customFormat="1" ht="13.5" customHeight="1">
      <c r="A24" s="1313" t="s">
        <v>624</v>
      </c>
      <c r="B24" s="1354">
        <v>26</v>
      </c>
      <c r="C24" s="1303">
        <v>2105</v>
      </c>
      <c r="D24" s="1303">
        <v>206</v>
      </c>
      <c r="E24" s="1303">
        <v>252</v>
      </c>
      <c r="F24" s="1303">
        <v>8</v>
      </c>
      <c r="G24" s="1303">
        <v>6</v>
      </c>
      <c r="H24" s="1303">
        <v>0</v>
      </c>
      <c r="I24" s="1303">
        <v>2577</v>
      </c>
      <c r="J24" s="1303">
        <v>411</v>
      </c>
      <c r="K24" s="1303">
        <v>113</v>
      </c>
      <c r="L24" s="1303">
        <v>109</v>
      </c>
      <c r="M24" s="1303">
        <v>43</v>
      </c>
      <c r="N24" s="1303">
        <v>2</v>
      </c>
      <c r="O24" s="1303">
        <v>1</v>
      </c>
      <c r="P24" s="1303">
        <v>679</v>
      </c>
      <c r="Q24" s="1303">
        <v>3256</v>
      </c>
      <c r="R24" s="1303">
        <v>616</v>
      </c>
      <c r="S24" s="1303">
        <v>72</v>
      </c>
      <c r="T24" s="1303">
        <v>117</v>
      </c>
      <c r="U24" s="1303">
        <v>5</v>
      </c>
      <c r="V24" s="1303">
        <v>6</v>
      </c>
      <c r="W24" s="1303">
        <v>0</v>
      </c>
      <c r="X24" s="1303">
        <v>816</v>
      </c>
      <c r="Y24" s="1303">
        <v>139</v>
      </c>
      <c r="Z24" s="1303">
        <v>22</v>
      </c>
      <c r="AA24" s="1303">
        <v>72</v>
      </c>
      <c r="AB24" s="1303">
        <v>19</v>
      </c>
      <c r="AC24" s="1303">
        <v>2</v>
      </c>
      <c r="AD24" s="1303">
        <v>0</v>
      </c>
      <c r="AE24" s="1303">
        <v>254</v>
      </c>
      <c r="AF24" s="1303">
        <v>1070</v>
      </c>
      <c r="AG24" s="1303">
        <v>2</v>
      </c>
      <c r="AH24" s="1303">
        <v>111</v>
      </c>
      <c r="AI24" s="1303">
        <v>223</v>
      </c>
      <c r="AJ24" s="1303">
        <v>488</v>
      </c>
      <c r="AK24" s="1303">
        <v>868</v>
      </c>
      <c r="AL24" s="1303">
        <v>363</v>
      </c>
      <c r="AM24" s="1303">
        <v>2055</v>
      </c>
      <c r="AN24" s="1303">
        <v>12</v>
      </c>
      <c r="AO24" s="1303">
        <v>95</v>
      </c>
      <c r="AP24" s="1303">
        <v>83</v>
      </c>
      <c r="AQ24" s="1303">
        <v>100</v>
      </c>
      <c r="AR24" s="1303">
        <v>104</v>
      </c>
      <c r="AS24" s="1303">
        <v>16</v>
      </c>
      <c r="AT24" s="1303">
        <v>410</v>
      </c>
      <c r="AU24" s="1303">
        <v>2465</v>
      </c>
      <c r="AV24" s="1303">
        <v>0</v>
      </c>
      <c r="AW24" s="1303">
        <v>2</v>
      </c>
      <c r="AX24" s="1303">
        <v>6</v>
      </c>
      <c r="AY24" s="1303">
        <v>16</v>
      </c>
      <c r="AZ24" s="1303">
        <v>4</v>
      </c>
      <c r="BA24" s="1303">
        <v>7</v>
      </c>
      <c r="BB24" s="1303">
        <v>35</v>
      </c>
      <c r="BC24" s="1303">
        <v>0</v>
      </c>
      <c r="BD24" s="1303">
        <v>5</v>
      </c>
      <c r="BE24" s="1303">
        <v>6</v>
      </c>
      <c r="BF24" s="1303">
        <v>11</v>
      </c>
      <c r="BG24" s="1303">
        <v>2</v>
      </c>
      <c r="BH24" s="1303">
        <v>9</v>
      </c>
      <c r="BI24" s="1303">
        <v>33</v>
      </c>
      <c r="BJ24" s="1303">
        <v>68</v>
      </c>
      <c r="BK24" s="1303">
        <v>0</v>
      </c>
      <c r="BL24" s="1303">
        <v>1</v>
      </c>
      <c r="BM24" s="1303">
        <v>9</v>
      </c>
      <c r="BN24" s="1303">
        <v>24</v>
      </c>
      <c r="BO24" s="1303">
        <v>36</v>
      </c>
      <c r="BP24" s="1303">
        <v>353</v>
      </c>
      <c r="BQ24" s="1303">
        <v>423</v>
      </c>
      <c r="BR24" s="1303">
        <v>2</v>
      </c>
      <c r="BS24" s="1303">
        <v>8</v>
      </c>
      <c r="BT24" s="1303">
        <v>15</v>
      </c>
      <c r="BU24" s="1303">
        <v>58</v>
      </c>
      <c r="BV24" s="1303">
        <v>70</v>
      </c>
      <c r="BW24" s="1303">
        <v>68</v>
      </c>
      <c r="BX24" s="1303">
        <v>221</v>
      </c>
      <c r="BY24" s="1303">
        <v>15</v>
      </c>
      <c r="BZ24" s="1303">
        <v>5</v>
      </c>
      <c r="CA24" s="1326">
        <v>7</v>
      </c>
      <c r="CB24" s="1303">
        <v>20</v>
      </c>
      <c r="CC24" s="1354">
        <v>7</v>
      </c>
      <c r="CD24" s="1303">
        <v>2</v>
      </c>
      <c r="CE24" s="1326">
        <v>2</v>
      </c>
      <c r="CF24" s="1326">
        <v>0</v>
      </c>
      <c r="CG24" s="1303">
        <v>0</v>
      </c>
      <c r="CH24" s="1303">
        <v>0</v>
      </c>
      <c r="CI24" s="1303">
        <v>0</v>
      </c>
      <c r="CJ24" s="1303">
        <v>0</v>
      </c>
      <c r="CK24" s="1303">
        <v>0</v>
      </c>
      <c r="CL24" s="1303">
        <v>0</v>
      </c>
      <c r="CM24" s="1326">
        <v>0</v>
      </c>
      <c r="CN24" s="1303">
        <v>0</v>
      </c>
      <c r="CO24" s="1303">
        <v>0</v>
      </c>
      <c r="CP24" s="1303">
        <v>0</v>
      </c>
      <c r="CQ24" s="1303">
        <v>0</v>
      </c>
      <c r="CR24" s="1303">
        <v>0</v>
      </c>
      <c r="CS24" s="1303">
        <v>0</v>
      </c>
      <c r="CT24" s="1326">
        <v>24</v>
      </c>
      <c r="CU24" s="1326">
        <v>2</v>
      </c>
      <c r="CV24" s="1338"/>
      <c r="CW24" s="1326">
        <v>25</v>
      </c>
      <c r="CX24" s="1326">
        <v>1</v>
      </c>
      <c r="CY24" s="1326">
        <v>0</v>
      </c>
      <c r="CZ24" s="1338"/>
      <c r="DA24" s="1326">
        <v>19</v>
      </c>
      <c r="DB24" s="1326">
        <v>5</v>
      </c>
      <c r="DC24" s="1326">
        <v>2</v>
      </c>
      <c r="DD24" s="1338"/>
      <c r="DE24" s="1326">
        <v>18</v>
      </c>
      <c r="DF24" s="1326">
        <v>1</v>
      </c>
      <c r="DG24" s="1326">
        <v>1</v>
      </c>
      <c r="DH24" s="1326">
        <v>6</v>
      </c>
      <c r="DI24" s="1336">
        <v>1</v>
      </c>
      <c r="DJ24" s="1326">
        <v>26</v>
      </c>
      <c r="DK24" s="1326">
        <v>0</v>
      </c>
      <c r="DL24" s="1326">
        <v>0</v>
      </c>
      <c r="DM24" s="1336">
        <v>0.38461538461538464</v>
      </c>
      <c r="DN24" s="1326">
        <v>10</v>
      </c>
      <c r="DO24" s="1326">
        <v>11</v>
      </c>
      <c r="DP24" s="1326">
        <v>5</v>
      </c>
      <c r="DQ24" s="1336">
        <v>1</v>
      </c>
      <c r="DR24" s="1326">
        <v>26</v>
      </c>
      <c r="DS24" s="1326">
        <v>0</v>
      </c>
      <c r="DT24" s="1326">
        <v>0</v>
      </c>
      <c r="DU24" s="1336">
        <v>0.38461538461538464</v>
      </c>
      <c r="DV24" s="1326">
        <v>10</v>
      </c>
      <c r="DW24" s="1326">
        <v>11</v>
      </c>
      <c r="DX24" s="1326">
        <v>5</v>
      </c>
      <c r="DY24" s="1336">
        <v>1</v>
      </c>
      <c r="DZ24" s="1326">
        <v>26</v>
      </c>
      <c r="EA24" s="1326">
        <v>0</v>
      </c>
      <c r="EB24" s="1326">
        <v>0</v>
      </c>
      <c r="EC24" s="1336">
        <v>0.73076923076923073</v>
      </c>
      <c r="ED24" s="1326">
        <v>19</v>
      </c>
      <c r="EE24" s="1326">
        <v>3</v>
      </c>
      <c r="EF24" s="1326">
        <v>4</v>
      </c>
      <c r="EG24" s="1336">
        <v>1</v>
      </c>
      <c r="EH24" s="1326">
        <v>26</v>
      </c>
      <c r="EI24" s="1326">
        <v>0</v>
      </c>
      <c r="EJ24" s="1326">
        <v>0</v>
      </c>
      <c r="EK24" s="1336">
        <v>0.84615384615384615</v>
      </c>
      <c r="EL24" s="1326">
        <v>22</v>
      </c>
      <c r="EM24" s="1326">
        <v>1</v>
      </c>
      <c r="EN24" s="1326">
        <v>3</v>
      </c>
      <c r="EO24" s="1352"/>
      <c r="EP24" s="1326">
        <v>8</v>
      </c>
      <c r="EQ24" s="1326">
        <v>18</v>
      </c>
      <c r="ER24" s="1326">
        <v>0</v>
      </c>
      <c r="ES24" s="1348">
        <v>53.117391304347827</v>
      </c>
      <c r="ET24" s="1350">
        <v>9.0695652173913057</v>
      </c>
      <c r="EU24" s="1317">
        <v>277823.86363636365</v>
      </c>
      <c r="EV24" s="1317">
        <v>44114.55</v>
      </c>
      <c r="EW24" s="1348">
        <v>48.976470588235294</v>
      </c>
      <c r="EX24" s="1350">
        <v>6.8411764705882359</v>
      </c>
      <c r="EY24" s="1317">
        <v>220900.4375</v>
      </c>
      <c r="EZ24" s="1317">
        <v>28745.727272727272</v>
      </c>
      <c r="FA24" s="1317">
        <v>272223.05555555556</v>
      </c>
      <c r="FB24" s="1317">
        <v>255295</v>
      </c>
      <c r="FC24" s="1317">
        <v>189147.66666666666</v>
      </c>
      <c r="FD24" s="1317">
        <v>188042.75</v>
      </c>
      <c r="FE24" s="1303">
        <v>1</v>
      </c>
      <c r="FF24" s="1303">
        <v>0</v>
      </c>
      <c r="FG24" s="1303">
        <v>7</v>
      </c>
      <c r="FH24" s="1303">
        <v>8</v>
      </c>
      <c r="FI24" s="1326">
        <v>1</v>
      </c>
      <c r="FJ24" s="1326">
        <v>0</v>
      </c>
      <c r="FK24" s="1326">
        <v>2</v>
      </c>
      <c r="FL24" s="1326">
        <v>3</v>
      </c>
      <c r="FM24" s="1317">
        <v>174125</v>
      </c>
      <c r="FN24" s="1317">
        <v>176500</v>
      </c>
      <c r="FO24" s="1317">
        <v>187175</v>
      </c>
      <c r="FP24" s="1303">
        <v>3</v>
      </c>
      <c r="FQ24" s="1303">
        <v>2</v>
      </c>
      <c r="FR24" s="1303">
        <v>8</v>
      </c>
      <c r="FS24" s="1303">
        <v>13</v>
      </c>
      <c r="FT24" s="1326">
        <v>2</v>
      </c>
      <c r="FU24" s="1326">
        <v>1</v>
      </c>
      <c r="FV24" s="1326">
        <v>2</v>
      </c>
      <c r="FW24" s="1326">
        <v>3</v>
      </c>
      <c r="FX24" s="1317">
        <v>174125</v>
      </c>
      <c r="FY24" s="1317">
        <v>176500</v>
      </c>
      <c r="FZ24" s="1317">
        <v>187175</v>
      </c>
      <c r="GA24" s="713"/>
      <c r="IC24" s="41"/>
      <c r="ID24" s="41"/>
      <c r="IE24" s="41"/>
      <c r="IF24" s="41"/>
      <c r="IG24" s="41"/>
      <c r="IH24" s="41"/>
      <c r="II24" s="41"/>
      <c r="IJ24" s="41"/>
      <c r="IK24" s="41"/>
      <c r="IL24" s="41"/>
      <c r="IM24" s="41"/>
      <c r="IN24" s="41"/>
      <c r="IO24" s="41"/>
      <c r="IP24" s="41"/>
      <c r="IQ24" s="41"/>
      <c r="IR24" s="41"/>
      <c r="IS24" s="41"/>
    </row>
    <row r="25" spans="1:253" s="40" customFormat="1" ht="13.5" customHeight="1">
      <c r="A25" s="1313"/>
      <c r="B25" s="1355"/>
      <c r="C25" s="1304"/>
      <c r="D25" s="1304"/>
      <c r="E25" s="1304"/>
      <c r="F25" s="1304"/>
      <c r="G25" s="1304"/>
      <c r="H25" s="1304"/>
      <c r="I25" s="1304"/>
      <c r="J25" s="1304"/>
      <c r="K25" s="1304"/>
      <c r="L25" s="1304"/>
      <c r="M25" s="1304"/>
      <c r="N25" s="1304"/>
      <c r="O25" s="1304"/>
      <c r="P25" s="1304"/>
      <c r="Q25" s="1304"/>
      <c r="R25" s="1304"/>
      <c r="S25" s="1304"/>
      <c r="T25" s="1304"/>
      <c r="U25" s="1304"/>
      <c r="V25" s="1304"/>
      <c r="W25" s="1304"/>
      <c r="X25" s="1304"/>
      <c r="Y25" s="1304"/>
      <c r="Z25" s="1304"/>
      <c r="AA25" s="1304"/>
      <c r="AB25" s="1304"/>
      <c r="AC25" s="1304"/>
      <c r="AD25" s="1304"/>
      <c r="AE25" s="1304"/>
      <c r="AF25" s="1304"/>
      <c r="AG25" s="1304"/>
      <c r="AH25" s="1304"/>
      <c r="AI25" s="1304"/>
      <c r="AJ25" s="1304"/>
      <c r="AK25" s="1304"/>
      <c r="AL25" s="1304"/>
      <c r="AM25" s="1304"/>
      <c r="AN25" s="1304"/>
      <c r="AO25" s="1304"/>
      <c r="AP25" s="1304"/>
      <c r="AQ25" s="1304"/>
      <c r="AR25" s="1304"/>
      <c r="AS25" s="1304"/>
      <c r="AT25" s="1304"/>
      <c r="AU25" s="1304"/>
      <c r="AV25" s="1304"/>
      <c r="AW25" s="1304"/>
      <c r="AX25" s="1304"/>
      <c r="AY25" s="1304"/>
      <c r="AZ25" s="1304"/>
      <c r="BA25" s="1304"/>
      <c r="BB25" s="1304"/>
      <c r="BC25" s="1304"/>
      <c r="BD25" s="1304"/>
      <c r="BE25" s="1304"/>
      <c r="BF25" s="1304"/>
      <c r="BG25" s="1304"/>
      <c r="BH25" s="1304"/>
      <c r="BI25" s="1304"/>
      <c r="BJ25" s="1304"/>
      <c r="BK25" s="1304"/>
      <c r="BL25" s="1304"/>
      <c r="BM25" s="1304"/>
      <c r="BN25" s="1304"/>
      <c r="BO25" s="1304"/>
      <c r="BP25" s="1304"/>
      <c r="BQ25" s="1304"/>
      <c r="BR25" s="1304"/>
      <c r="BS25" s="1304"/>
      <c r="BT25" s="1304"/>
      <c r="BU25" s="1304"/>
      <c r="BV25" s="1304"/>
      <c r="BW25" s="1304"/>
      <c r="BX25" s="1304"/>
      <c r="BY25" s="1304"/>
      <c r="BZ25" s="1304"/>
      <c r="CA25" s="1327"/>
      <c r="CB25" s="1304"/>
      <c r="CC25" s="1355"/>
      <c r="CD25" s="1304"/>
      <c r="CE25" s="1327"/>
      <c r="CF25" s="1327"/>
      <c r="CG25" s="1304"/>
      <c r="CH25" s="1304"/>
      <c r="CI25" s="1304"/>
      <c r="CJ25" s="1304"/>
      <c r="CK25" s="1304"/>
      <c r="CL25" s="1304"/>
      <c r="CM25" s="1327"/>
      <c r="CN25" s="1304"/>
      <c r="CO25" s="1304"/>
      <c r="CP25" s="1304"/>
      <c r="CQ25" s="1304"/>
      <c r="CR25" s="1304"/>
      <c r="CS25" s="1304"/>
      <c r="CT25" s="1327"/>
      <c r="CU25" s="1327"/>
      <c r="CV25" s="1339"/>
      <c r="CW25" s="1327"/>
      <c r="CX25" s="1327"/>
      <c r="CY25" s="1327"/>
      <c r="CZ25" s="1339"/>
      <c r="DA25" s="1327"/>
      <c r="DB25" s="1327"/>
      <c r="DC25" s="1327"/>
      <c r="DD25" s="1339"/>
      <c r="DE25" s="1327"/>
      <c r="DF25" s="1327"/>
      <c r="DG25" s="1327"/>
      <c r="DH25" s="1327"/>
      <c r="DI25" s="1337"/>
      <c r="DJ25" s="1327"/>
      <c r="DK25" s="1327"/>
      <c r="DL25" s="1327"/>
      <c r="DM25" s="1337"/>
      <c r="DN25" s="1327"/>
      <c r="DO25" s="1327"/>
      <c r="DP25" s="1327"/>
      <c r="DQ25" s="1337"/>
      <c r="DR25" s="1327"/>
      <c r="DS25" s="1327"/>
      <c r="DT25" s="1327"/>
      <c r="DU25" s="1337"/>
      <c r="DV25" s="1327"/>
      <c r="DW25" s="1327"/>
      <c r="DX25" s="1327"/>
      <c r="DY25" s="1337"/>
      <c r="DZ25" s="1327"/>
      <c r="EA25" s="1327"/>
      <c r="EB25" s="1327"/>
      <c r="EC25" s="1337"/>
      <c r="ED25" s="1327"/>
      <c r="EE25" s="1327"/>
      <c r="EF25" s="1327"/>
      <c r="EG25" s="1337"/>
      <c r="EH25" s="1327"/>
      <c r="EI25" s="1327"/>
      <c r="EJ25" s="1327"/>
      <c r="EK25" s="1337"/>
      <c r="EL25" s="1327"/>
      <c r="EM25" s="1327"/>
      <c r="EN25" s="1327"/>
      <c r="EO25" s="1353"/>
      <c r="EP25" s="1327"/>
      <c r="EQ25" s="1327"/>
      <c r="ER25" s="1327"/>
      <c r="ES25" s="1349"/>
      <c r="ET25" s="1351"/>
      <c r="EU25" s="1318"/>
      <c r="EV25" s="1318"/>
      <c r="EW25" s="1349"/>
      <c r="EX25" s="1351"/>
      <c r="EY25" s="1318"/>
      <c r="EZ25" s="1318"/>
      <c r="FA25" s="1318"/>
      <c r="FB25" s="1318"/>
      <c r="FC25" s="1318"/>
      <c r="FD25" s="1318"/>
      <c r="FE25" s="1304"/>
      <c r="FF25" s="1304"/>
      <c r="FG25" s="1304"/>
      <c r="FH25" s="1304"/>
      <c r="FI25" s="1327"/>
      <c r="FJ25" s="1327"/>
      <c r="FK25" s="1327"/>
      <c r="FL25" s="1327"/>
      <c r="FM25" s="1318"/>
      <c r="FN25" s="1318"/>
      <c r="FO25" s="1318"/>
      <c r="FP25" s="1304"/>
      <c r="FQ25" s="1304"/>
      <c r="FR25" s="1304"/>
      <c r="FS25" s="1304"/>
      <c r="FT25" s="1327"/>
      <c r="FU25" s="1327"/>
      <c r="FV25" s="1327"/>
      <c r="FW25" s="1327"/>
      <c r="FX25" s="1318"/>
      <c r="FY25" s="1318"/>
      <c r="FZ25" s="1318"/>
      <c r="GA25" s="713"/>
      <c r="IC25" s="41"/>
      <c r="ID25" s="41"/>
      <c r="IE25" s="41"/>
      <c r="IF25" s="41"/>
      <c r="IG25" s="41"/>
      <c r="IH25" s="41"/>
      <c r="II25" s="41"/>
      <c r="IJ25" s="41"/>
      <c r="IK25" s="41"/>
      <c r="IL25" s="41"/>
      <c r="IM25" s="41"/>
      <c r="IN25" s="41"/>
      <c r="IO25" s="41"/>
      <c r="IP25" s="41"/>
      <c r="IQ25" s="41"/>
      <c r="IR25" s="41"/>
      <c r="IS25" s="41"/>
    </row>
    <row r="26" spans="1:253" s="40" customFormat="1" ht="13.5" customHeight="1">
      <c r="A26" s="1314" t="s">
        <v>43</v>
      </c>
      <c r="B26" s="1354">
        <v>13</v>
      </c>
      <c r="C26" s="1303">
        <v>453</v>
      </c>
      <c r="D26" s="1303">
        <v>9</v>
      </c>
      <c r="E26" s="1303">
        <v>0</v>
      </c>
      <c r="F26" s="1303">
        <v>0</v>
      </c>
      <c r="G26" s="1303">
        <v>1</v>
      </c>
      <c r="H26" s="1303">
        <v>0</v>
      </c>
      <c r="I26" s="1303">
        <v>463</v>
      </c>
      <c r="J26" s="1303">
        <v>144</v>
      </c>
      <c r="K26" s="1303">
        <v>37</v>
      </c>
      <c r="L26" s="1303">
        <v>2</v>
      </c>
      <c r="M26" s="1303">
        <v>0</v>
      </c>
      <c r="N26" s="1303">
        <v>11</v>
      </c>
      <c r="O26" s="1303">
        <v>0</v>
      </c>
      <c r="P26" s="1303">
        <v>194</v>
      </c>
      <c r="Q26" s="1303">
        <v>657</v>
      </c>
      <c r="R26" s="1303">
        <v>190</v>
      </c>
      <c r="S26" s="1303">
        <v>5</v>
      </c>
      <c r="T26" s="1303">
        <v>0</v>
      </c>
      <c r="U26" s="1303">
        <v>0</v>
      </c>
      <c r="V26" s="1303">
        <v>1</v>
      </c>
      <c r="W26" s="1303">
        <v>0</v>
      </c>
      <c r="X26" s="1303">
        <v>196</v>
      </c>
      <c r="Y26" s="1303">
        <v>59</v>
      </c>
      <c r="Z26" s="1303">
        <v>15</v>
      </c>
      <c r="AA26" s="1303">
        <v>1</v>
      </c>
      <c r="AB26" s="1303">
        <v>0</v>
      </c>
      <c r="AC26" s="1303">
        <v>1</v>
      </c>
      <c r="AD26" s="1303">
        <v>0</v>
      </c>
      <c r="AE26" s="1303">
        <v>76</v>
      </c>
      <c r="AF26" s="1303">
        <v>272</v>
      </c>
      <c r="AG26" s="1303">
        <v>1</v>
      </c>
      <c r="AH26" s="1303">
        <v>70</v>
      </c>
      <c r="AI26" s="1303">
        <v>80</v>
      </c>
      <c r="AJ26" s="1303">
        <v>121</v>
      </c>
      <c r="AK26" s="1303">
        <v>135</v>
      </c>
      <c r="AL26" s="1303">
        <v>47</v>
      </c>
      <c r="AM26" s="1303">
        <v>454</v>
      </c>
      <c r="AN26" s="1303">
        <v>0</v>
      </c>
      <c r="AO26" s="1303">
        <v>51</v>
      </c>
      <c r="AP26" s="1303">
        <v>34</v>
      </c>
      <c r="AQ26" s="1303">
        <v>27</v>
      </c>
      <c r="AR26" s="1303">
        <v>27</v>
      </c>
      <c r="AS26" s="1303">
        <v>5</v>
      </c>
      <c r="AT26" s="1303">
        <v>144</v>
      </c>
      <c r="AU26" s="1303">
        <v>598</v>
      </c>
      <c r="AV26" s="1303">
        <v>0</v>
      </c>
      <c r="AW26" s="1303">
        <v>13</v>
      </c>
      <c r="AX26" s="1303">
        <v>6</v>
      </c>
      <c r="AY26" s="1303">
        <v>9</v>
      </c>
      <c r="AZ26" s="1303">
        <v>3</v>
      </c>
      <c r="BA26" s="1303">
        <v>6</v>
      </c>
      <c r="BB26" s="1303">
        <v>37</v>
      </c>
      <c r="BC26" s="1303">
        <v>0</v>
      </c>
      <c r="BD26" s="1303">
        <v>4</v>
      </c>
      <c r="BE26" s="1303">
        <v>5</v>
      </c>
      <c r="BF26" s="1303">
        <v>2</v>
      </c>
      <c r="BG26" s="1303">
        <v>8</v>
      </c>
      <c r="BH26" s="1303">
        <v>1</v>
      </c>
      <c r="BI26" s="1303">
        <v>20</v>
      </c>
      <c r="BJ26" s="1303">
        <v>57</v>
      </c>
      <c r="BK26" s="1303">
        <v>0</v>
      </c>
      <c r="BL26" s="1303">
        <v>2</v>
      </c>
      <c r="BM26" s="1303">
        <v>1</v>
      </c>
      <c r="BN26" s="1303">
        <v>0</v>
      </c>
      <c r="BO26" s="1303">
        <v>1</v>
      </c>
      <c r="BP26" s="1303">
        <v>6</v>
      </c>
      <c r="BQ26" s="1303">
        <v>10</v>
      </c>
      <c r="BR26" s="1303">
        <v>0</v>
      </c>
      <c r="BS26" s="1303">
        <v>1</v>
      </c>
      <c r="BT26" s="1303">
        <v>3</v>
      </c>
      <c r="BU26" s="1303">
        <v>12</v>
      </c>
      <c r="BV26" s="1303">
        <v>15</v>
      </c>
      <c r="BW26" s="1303">
        <v>9</v>
      </c>
      <c r="BX26" s="1303">
        <v>40</v>
      </c>
      <c r="BY26" s="1303">
        <v>4</v>
      </c>
      <c r="BZ26" s="1303">
        <v>2</v>
      </c>
      <c r="CA26" s="1326">
        <v>3</v>
      </c>
      <c r="CB26" s="1303">
        <v>10</v>
      </c>
      <c r="CC26" s="1354">
        <v>4</v>
      </c>
      <c r="CD26" s="1303">
        <v>4</v>
      </c>
      <c r="CE26" s="1326">
        <v>2</v>
      </c>
      <c r="CF26" s="1326">
        <v>0</v>
      </c>
      <c r="CG26" s="1303">
        <v>0</v>
      </c>
      <c r="CH26" s="1303">
        <v>0</v>
      </c>
      <c r="CI26" s="1303">
        <v>0</v>
      </c>
      <c r="CJ26" s="1303">
        <v>0</v>
      </c>
      <c r="CK26" s="1303">
        <v>0</v>
      </c>
      <c r="CL26" s="1303">
        <v>0</v>
      </c>
      <c r="CM26" s="1326">
        <v>0</v>
      </c>
      <c r="CN26" s="1303">
        <v>0</v>
      </c>
      <c r="CO26" s="1303">
        <v>0</v>
      </c>
      <c r="CP26" s="1303">
        <v>0</v>
      </c>
      <c r="CQ26" s="1303">
        <v>0</v>
      </c>
      <c r="CR26" s="1303">
        <v>0</v>
      </c>
      <c r="CS26" s="1303">
        <v>0</v>
      </c>
      <c r="CT26" s="1326">
        <v>11</v>
      </c>
      <c r="CU26" s="1326">
        <v>2</v>
      </c>
      <c r="CV26" s="1338"/>
      <c r="CW26" s="1326">
        <v>13</v>
      </c>
      <c r="CX26" s="1326">
        <v>0</v>
      </c>
      <c r="CY26" s="1326">
        <v>0</v>
      </c>
      <c r="CZ26" s="1338"/>
      <c r="DA26" s="1326">
        <v>9</v>
      </c>
      <c r="DB26" s="1326">
        <v>4</v>
      </c>
      <c r="DC26" s="1326">
        <v>0</v>
      </c>
      <c r="DD26" s="1338"/>
      <c r="DE26" s="1326">
        <v>10</v>
      </c>
      <c r="DF26" s="1326">
        <v>1</v>
      </c>
      <c r="DG26" s="1326">
        <v>0</v>
      </c>
      <c r="DH26" s="1326">
        <v>2</v>
      </c>
      <c r="DI26" s="1336">
        <v>0.92307692307692313</v>
      </c>
      <c r="DJ26" s="1326">
        <v>12</v>
      </c>
      <c r="DK26" s="1326">
        <v>0</v>
      </c>
      <c r="DL26" s="1326">
        <v>1</v>
      </c>
      <c r="DM26" s="1336">
        <v>0.69230769230769229</v>
      </c>
      <c r="DN26" s="1326">
        <v>9</v>
      </c>
      <c r="DO26" s="1326">
        <v>2</v>
      </c>
      <c r="DP26" s="1326">
        <v>2</v>
      </c>
      <c r="DQ26" s="1336">
        <v>0.92307692307692313</v>
      </c>
      <c r="DR26" s="1326">
        <v>12</v>
      </c>
      <c r="DS26" s="1326">
        <v>0</v>
      </c>
      <c r="DT26" s="1326">
        <v>1</v>
      </c>
      <c r="DU26" s="1336">
        <v>0.61538461538461542</v>
      </c>
      <c r="DV26" s="1326">
        <v>8</v>
      </c>
      <c r="DW26" s="1326">
        <v>3</v>
      </c>
      <c r="DX26" s="1326">
        <v>2</v>
      </c>
      <c r="DY26" s="1336">
        <v>0.92307692307692313</v>
      </c>
      <c r="DZ26" s="1326">
        <v>12</v>
      </c>
      <c r="EA26" s="1326">
        <v>0</v>
      </c>
      <c r="EB26" s="1326">
        <v>1</v>
      </c>
      <c r="EC26" s="1336">
        <v>0.69230769230769229</v>
      </c>
      <c r="ED26" s="1326">
        <v>9</v>
      </c>
      <c r="EE26" s="1326">
        <v>2</v>
      </c>
      <c r="EF26" s="1326">
        <v>2</v>
      </c>
      <c r="EG26" s="1336">
        <v>0.84615384615384615</v>
      </c>
      <c r="EH26" s="1326">
        <v>11</v>
      </c>
      <c r="EI26" s="1326">
        <v>0</v>
      </c>
      <c r="EJ26" s="1326">
        <v>2</v>
      </c>
      <c r="EK26" s="1336">
        <v>0.76923076923076927</v>
      </c>
      <c r="EL26" s="1326">
        <v>10</v>
      </c>
      <c r="EM26" s="1326">
        <v>1</v>
      </c>
      <c r="EN26" s="1326">
        <v>2</v>
      </c>
      <c r="EO26" s="1352"/>
      <c r="EP26" s="1326">
        <v>2</v>
      </c>
      <c r="EQ26" s="1326">
        <v>11</v>
      </c>
      <c r="ER26" s="1326">
        <v>0</v>
      </c>
      <c r="ES26" s="1348">
        <v>42.316666666666663</v>
      </c>
      <c r="ET26" s="1350">
        <v>13.149999999999999</v>
      </c>
      <c r="EU26" s="1317">
        <v>302305.16666666669</v>
      </c>
      <c r="EV26" s="1317">
        <v>40890.400000000001</v>
      </c>
      <c r="EW26" s="1348">
        <v>40.69166666666667</v>
      </c>
      <c r="EX26" s="1350">
        <v>8.7307692307692299</v>
      </c>
      <c r="EY26" s="1317">
        <v>245027</v>
      </c>
      <c r="EZ26" s="1317">
        <v>12140.444444444445</v>
      </c>
      <c r="FA26" s="1317">
        <v>459439.2</v>
      </c>
      <c r="FB26" s="1317">
        <v>547632.22222222225</v>
      </c>
      <c r="FC26" s="1317">
        <v>363607</v>
      </c>
      <c r="FD26" s="1317">
        <v>388841.5</v>
      </c>
      <c r="FE26" s="1303">
        <v>0</v>
      </c>
      <c r="FF26" s="1303">
        <v>0</v>
      </c>
      <c r="FG26" s="1303">
        <v>11</v>
      </c>
      <c r="FH26" s="1303">
        <v>11</v>
      </c>
      <c r="FI26" s="1326">
        <v>0</v>
      </c>
      <c r="FJ26" s="1326">
        <v>0</v>
      </c>
      <c r="FK26" s="1326">
        <v>5</v>
      </c>
      <c r="FL26" s="1326">
        <v>5</v>
      </c>
      <c r="FM26" s="1317">
        <v>175000</v>
      </c>
      <c r="FN26" s="1317">
        <v>185000</v>
      </c>
      <c r="FO26" s="1317">
        <v>220613.33333333334</v>
      </c>
      <c r="FP26" s="1303">
        <v>0</v>
      </c>
      <c r="FQ26" s="1303">
        <v>2</v>
      </c>
      <c r="FR26" s="1303">
        <v>5</v>
      </c>
      <c r="FS26" s="1303">
        <v>7</v>
      </c>
      <c r="FT26" s="1326">
        <v>0</v>
      </c>
      <c r="FU26" s="1326">
        <v>2</v>
      </c>
      <c r="FV26" s="1326">
        <v>2</v>
      </c>
      <c r="FW26" s="1326">
        <v>3</v>
      </c>
      <c r="FX26" s="1317">
        <v>175000</v>
      </c>
      <c r="FY26" s="1317">
        <v>193000</v>
      </c>
      <c r="FZ26" s="1317">
        <v>197893.33333333334</v>
      </c>
      <c r="GA26" s="713"/>
      <c r="IC26" s="41"/>
      <c r="ID26" s="41"/>
      <c r="IE26" s="41"/>
      <c r="IF26" s="41"/>
      <c r="IG26" s="41"/>
      <c r="IH26" s="41"/>
      <c r="II26" s="41"/>
      <c r="IJ26" s="41"/>
      <c r="IK26" s="41"/>
      <c r="IL26" s="41"/>
      <c r="IM26" s="41"/>
      <c r="IN26" s="41"/>
      <c r="IO26" s="41"/>
      <c r="IP26" s="41"/>
      <c r="IQ26" s="41"/>
      <c r="IR26" s="41"/>
      <c r="IS26" s="41"/>
    </row>
    <row r="27" spans="1:253" s="40" customFormat="1" ht="13.5" customHeight="1">
      <c r="A27" s="1313"/>
      <c r="B27" s="1355"/>
      <c r="C27" s="1304"/>
      <c r="D27" s="1304"/>
      <c r="E27" s="1304"/>
      <c r="F27" s="1304"/>
      <c r="G27" s="1304"/>
      <c r="H27" s="1304"/>
      <c r="I27" s="1304"/>
      <c r="J27" s="1304"/>
      <c r="K27" s="1304"/>
      <c r="L27" s="1304"/>
      <c r="M27" s="1304"/>
      <c r="N27" s="1304"/>
      <c r="O27" s="1304"/>
      <c r="P27" s="1304"/>
      <c r="Q27" s="1304"/>
      <c r="R27" s="1304"/>
      <c r="S27" s="1304"/>
      <c r="T27" s="1304"/>
      <c r="U27" s="1304"/>
      <c r="V27" s="1304"/>
      <c r="W27" s="1304"/>
      <c r="X27" s="1304"/>
      <c r="Y27" s="1304"/>
      <c r="Z27" s="1304"/>
      <c r="AA27" s="1304"/>
      <c r="AB27" s="1304"/>
      <c r="AC27" s="1304"/>
      <c r="AD27" s="1304"/>
      <c r="AE27" s="1304"/>
      <c r="AF27" s="1304"/>
      <c r="AG27" s="1304"/>
      <c r="AH27" s="1304"/>
      <c r="AI27" s="1304"/>
      <c r="AJ27" s="1304"/>
      <c r="AK27" s="1304"/>
      <c r="AL27" s="1304"/>
      <c r="AM27" s="1304"/>
      <c r="AN27" s="1304"/>
      <c r="AO27" s="1304"/>
      <c r="AP27" s="1304"/>
      <c r="AQ27" s="1304"/>
      <c r="AR27" s="1304"/>
      <c r="AS27" s="1304"/>
      <c r="AT27" s="1304"/>
      <c r="AU27" s="1304"/>
      <c r="AV27" s="1304"/>
      <c r="AW27" s="1304"/>
      <c r="AX27" s="1304"/>
      <c r="AY27" s="1304"/>
      <c r="AZ27" s="1304"/>
      <c r="BA27" s="1304"/>
      <c r="BB27" s="1304"/>
      <c r="BC27" s="1304"/>
      <c r="BD27" s="1304"/>
      <c r="BE27" s="1304"/>
      <c r="BF27" s="1304"/>
      <c r="BG27" s="1304"/>
      <c r="BH27" s="1304"/>
      <c r="BI27" s="1304"/>
      <c r="BJ27" s="1304"/>
      <c r="BK27" s="1304"/>
      <c r="BL27" s="1304"/>
      <c r="BM27" s="1304"/>
      <c r="BN27" s="1304"/>
      <c r="BO27" s="1304"/>
      <c r="BP27" s="1304"/>
      <c r="BQ27" s="1304"/>
      <c r="BR27" s="1304"/>
      <c r="BS27" s="1304"/>
      <c r="BT27" s="1304"/>
      <c r="BU27" s="1304"/>
      <c r="BV27" s="1304"/>
      <c r="BW27" s="1304"/>
      <c r="BX27" s="1304"/>
      <c r="BY27" s="1304"/>
      <c r="BZ27" s="1304"/>
      <c r="CA27" s="1327"/>
      <c r="CB27" s="1304"/>
      <c r="CC27" s="1355"/>
      <c r="CD27" s="1304"/>
      <c r="CE27" s="1327"/>
      <c r="CF27" s="1327"/>
      <c r="CG27" s="1304"/>
      <c r="CH27" s="1304"/>
      <c r="CI27" s="1304"/>
      <c r="CJ27" s="1304"/>
      <c r="CK27" s="1304"/>
      <c r="CL27" s="1304"/>
      <c r="CM27" s="1327"/>
      <c r="CN27" s="1304"/>
      <c r="CO27" s="1304"/>
      <c r="CP27" s="1304"/>
      <c r="CQ27" s="1304"/>
      <c r="CR27" s="1304"/>
      <c r="CS27" s="1304"/>
      <c r="CT27" s="1327"/>
      <c r="CU27" s="1327"/>
      <c r="CV27" s="1339"/>
      <c r="CW27" s="1327"/>
      <c r="CX27" s="1327"/>
      <c r="CY27" s="1327"/>
      <c r="CZ27" s="1339"/>
      <c r="DA27" s="1327"/>
      <c r="DB27" s="1327"/>
      <c r="DC27" s="1327"/>
      <c r="DD27" s="1339"/>
      <c r="DE27" s="1327"/>
      <c r="DF27" s="1327"/>
      <c r="DG27" s="1327"/>
      <c r="DH27" s="1327"/>
      <c r="DI27" s="1337"/>
      <c r="DJ27" s="1327"/>
      <c r="DK27" s="1327"/>
      <c r="DL27" s="1327"/>
      <c r="DM27" s="1337"/>
      <c r="DN27" s="1327"/>
      <c r="DO27" s="1327"/>
      <c r="DP27" s="1327"/>
      <c r="DQ27" s="1337"/>
      <c r="DR27" s="1327"/>
      <c r="DS27" s="1327"/>
      <c r="DT27" s="1327"/>
      <c r="DU27" s="1337"/>
      <c r="DV27" s="1327"/>
      <c r="DW27" s="1327"/>
      <c r="DX27" s="1327"/>
      <c r="DY27" s="1337"/>
      <c r="DZ27" s="1327"/>
      <c r="EA27" s="1327"/>
      <c r="EB27" s="1327"/>
      <c r="EC27" s="1337"/>
      <c r="ED27" s="1327"/>
      <c r="EE27" s="1327"/>
      <c r="EF27" s="1327"/>
      <c r="EG27" s="1337"/>
      <c r="EH27" s="1327"/>
      <c r="EI27" s="1327"/>
      <c r="EJ27" s="1327"/>
      <c r="EK27" s="1337"/>
      <c r="EL27" s="1327"/>
      <c r="EM27" s="1327"/>
      <c r="EN27" s="1327"/>
      <c r="EO27" s="1353"/>
      <c r="EP27" s="1327"/>
      <c r="EQ27" s="1327"/>
      <c r="ER27" s="1327"/>
      <c r="ES27" s="1349"/>
      <c r="ET27" s="1351"/>
      <c r="EU27" s="1318"/>
      <c r="EV27" s="1318"/>
      <c r="EW27" s="1349"/>
      <c r="EX27" s="1351"/>
      <c r="EY27" s="1318"/>
      <c r="EZ27" s="1318"/>
      <c r="FA27" s="1318"/>
      <c r="FB27" s="1318"/>
      <c r="FC27" s="1318"/>
      <c r="FD27" s="1318"/>
      <c r="FE27" s="1304"/>
      <c r="FF27" s="1304"/>
      <c r="FG27" s="1304"/>
      <c r="FH27" s="1304"/>
      <c r="FI27" s="1327"/>
      <c r="FJ27" s="1327"/>
      <c r="FK27" s="1327"/>
      <c r="FL27" s="1327"/>
      <c r="FM27" s="1318"/>
      <c r="FN27" s="1318"/>
      <c r="FO27" s="1318"/>
      <c r="FP27" s="1304"/>
      <c r="FQ27" s="1304"/>
      <c r="FR27" s="1304"/>
      <c r="FS27" s="1304"/>
      <c r="FT27" s="1327"/>
      <c r="FU27" s="1327"/>
      <c r="FV27" s="1327"/>
      <c r="FW27" s="1327"/>
      <c r="FX27" s="1318"/>
      <c r="FY27" s="1318"/>
      <c r="FZ27" s="1318"/>
      <c r="GA27" s="713"/>
      <c r="IC27" s="41"/>
      <c r="ID27" s="41"/>
      <c r="IE27" s="41"/>
      <c r="IF27" s="41"/>
      <c r="IG27" s="41"/>
      <c r="IH27" s="41"/>
      <c r="II27" s="41"/>
      <c r="IJ27" s="41"/>
      <c r="IK27" s="41"/>
      <c r="IL27" s="41"/>
      <c r="IM27" s="41"/>
      <c r="IN27" s="41"/>
      <c r="IO27" s="41"/>
      <c r="IP27" s="41"/>
      <c r="IQ27" s="41"/>
      <c r="IR27" s="41"/>
      <c r="IS27" s="41"/>
    </row>
    <row r="28" spans="1:253" s="40" customFormat="1" ht="13.5" customHeight="1">
      <c r="A28" s="1313" t="s">
        <v>633</v>
      </c>
      <c r="B28" s="1354">
        <v>190</v>
      </c>
      <c r="C28" s="1303">
        <v>3501</v>
      </c>
      <c r="D28" s="1303">
        <v>314</v>
      </c>
      <c r="E28" s="1303">
        <v>152</v>
      </c>
      <c r="F28" s="1303">
        <v>3</v>
      </c>
      <c r="G28" s="1303">
        <v>66</v>
      </c>
      <c r="H28" s="1303">
        <v>49</v>
      </c>
      <c r="I28" s="1303">
        <v>4085</v>
      </c>
      <c r="J28" s="1303">
        <v>1502</v>
      </c>
      <c r="K28" s="1303">
        <v>896</v>
      </c>
      <c r="L28" s="1303">
        <v>361</v>
      </c>
      <c r="M28" s="1303">
        <v>5</v>
      </c>
      <c r="N28" s="1303">
        <v>62</v>
      </c>
      <c r="O28" s="1303">
        <v>80</v>
      </c>
      <c r="P28" s="1303">
        <v>2906</v>
      </c>
      <c r="Q28" s="1303">
        <v>6991</v>
      </c>
      <c r="R28" s="1303">
        <v>1506</v>
      </c>
      <c r="S28" s="1303">
        <v>181</v>
      </c>
      <c r="T28" s="1303">
        <v>108</v>
      </c>
      <c r="U28" s="1303">
        <v>1</v>
      </c>
      <c r="V28" s="1303">
        <v>12</v>
      </c>
      <c r="W28" s="1303">
        <v>10</v>
      </c>
      <c r="X28" s="1303">
        <v>1818</v>
      </c>
      <c r="Y28" s="1303">
        <v>834</v>
      </c>
      <c r="Z28" s="1303">
        <v>486</v>
      </c>
      <c r="AA28" s="1303">
        <v>260</v>
      </c>
      <c r="AB28" s="1303">
        <v>4</v>
      </c>
      <c r="AC28" s="1303">
        <v>14</v>
      </c>
      <c r="AD28" s="1303">
        <v>51</v>
      </c>
      <c r="AE28" s="1303">
        <v>1649</v>
      </c>
      <c r="AF28" s="1303">
        <v>3467</v>
      </c>
      <c r="AG28" s="1303">
        <v>42</v>
      </c>
      <c r="AH28" s="1303">
        <v>709</v>
      </c>
      <c r="AI28" s="1303">
        <v>748</v>
      </c>
      <c r="AJ28" s="1303">
        <v>813</v>
      </c>
      <c r="AK28" s="1303">
        <v>738</v>
      </c>
      <c r="AL28" s="1303">
        <v>398</v>
      </c>
      <c r="AM28" s="1303">
        <v>3448</v>
      </c>
      <c r="AN28" s="1303">
        <v>21</v>
      </c>
      <c r="AO28" s="1303">
        <v>439</v>
      </c>
      <c r="AP28" s="1303">
        <v>330</v>
      </c>
      <c r="AQ28" s="1303">
        <v>316</v>
      </c>
      <c r="AR28" s="1303">
        <v>295</v>
      </c>
      <c r="AS28" s="1303">
        <v>126</v>
      </c>
      <c r="AT28" s="1303">
        <v>1527</v>
      </c>
      <c r="AU28" s="1303">
        <v>4975</v>
      </c>
      <c r="AV28" s="1303">
        <v>0</v>
      </c>
      <c r="AW28" s="1303">
        <v>53</v>
      </c>
      <c r="AX28" s="1303">
        <v>60</v>
      </c>
      <c r="AY28" s="1303">
        <v>98</v>
      </c>
      <c r="AZ28" s="1303">
        <v>91</v>
      </c>
      <c r="BA28" s="1303">
        <v>56</v>
      </c>
      <c r="BB28" s="1303">
        <v>358</v>
      </c>
      <c r="BC28" s="1303">
        <v>0</v>
      </c>
      <c r="BD28" s="1303">
        <v>22</v>
      </c>
      <c r="BE28" s="1303">
        <v>49</v>
      </c>
      <c r="BF28" s="1303">
        <v>71</v>
      </c>
      <c r="BG28" s="1303">
        <v>73</v>
      </c>
      <c r="BH28" s="1303">
        <v>52</v>
      </c>
      <c r="BI28" s="1303">
        <v>267</v>
      </c>
      <c r="BJ28" s="1303">
        <v>625</v>
      </c>
      <c r="BK28" s="1303">
        <v>10</v>
      </c>
      <c r="BL28" s="1303">
        <v>95</v>
      </c>
      <c r="BM28" s="1303">
        <v>38</v>
      </c>
      <c r="BN28" s="1303">
        <v>27</v>
      </c>
      <c r="BO28" s="1303">
        <v>47</v>
      </c>
      <c r="BP28" s="1303">
        <v>234</v>
      </c>
      <c r="BQ28" s="1303">
        <v>451</v>
      </c>
      <c r="BR28" s="1303">
        <v>22</v>
      </c>
      <c r="BS28" s="1303">
        <v>105</v>
      </c>
      <c r="BT28" s="1303">
        <v>229</v>
      </c>
      <c r="BU28" s="1303">
        <v>306</v>
      </c>
      <c r="BV28" s="1303">
        <v>342</v>
      </c>
      <c r="BW28" s="1303">
        <v>269</v>
      </c>
      <c r="BX28" s="1303">
        <v>1273</v>
      </c>
      <c r="BY28" s="1303">
        <v>40</v>
      </c>
      <c r="BZ28" s="1303">
        <v>62</v>
      </c>
      <c r="CA28" s="1326">
        <v>36</v>
      </c>
      <c r="CB28" s="1303">
        <v>184</v>
      </c>
      <c r="CC28" s="1354">
        <v>44</v>
      </c>
      <c r="CD28" s="1303">
        <v>634</v>
      </c>
      <c r="CE28" s="1326">
        <v>53</v>
      </c>
      <c r="CF28" s="1326">
        <v>9</v>
      </c>
      <c r="CG28" s="1303">
        <v>11</v>
      </c>
      <c r="CH28" s="1303">
        <v>10</v>
      </c>
      <c r="CI28" s="1303">
        <v>0</v>
      </c>
      <c r="CJ28" s="1303">
        <v>6</v>
      </c>
      <c r="CK28" s="1303">
        <v>0</v>
      </c>
      <c r="CL28" s="1303">
        <v>27</v>
      </c>
      <c r="CM28" s="1326">
        <v>1</v>
      </c>
      <c r="CN28" s="1303">
        <v>1</v>
      </c>
      <c r="CO28" s="1303">
        <v>1</v>
      </c>
      <c r="CP28" s="1303">
        <v>0</v>
      </c>
      <c r="CQ28" s="1303">
        <v>0</v>
      </c>
      <c r="CR28" s="1303">
        <v>0</v>
      </c>
      <c r="CS28" s="1303">
        <v>2</v>
      </c>
      <c r="CT28" s="1326">
        <v>171</v>
      </c>
      <c r="CU28" s="1326">
        <v>9</v>
      </c>
      <c r="CV28" s="1338"/>
      <c r="CW28" s="1326">
        <v>173</v>
      </c>
      <c r="CX28" s="1326">
        <v>13</v>
      </c>
      <c r="CY28" s="1326">
        <v>4</v>
      </c>
      <c r="CZ28" s="1338"/>
      <c r="DA28" s="1326">
        <v>123</v>
      </c>
      <c r="DB28" s="1326">
        <v>50</v>
      </c>
      <c r="DC28" s="1326">
        <v>17</v>
      </c>
      <c r="DD28" s="1338"/>
      <c r="DE28" s="1326">
        <v>102</v>
      </c>
      <c r="DF28" s="1326">
        <v>44</v>
      </c>
      <c r="DG28" s="1326">
        <v>9</v>
      </c>
      <c r="DH28" s="1326">
        <v>35</v>
      </c>
      <c r="DI28" s="1336">
        <v>0.97368421052631582</v>
      </c>
      <c r="DJ28" s="1326">
        <v>185</v>
      </c>
      <c r="DK28" s="1326">
        <v>0</v>
      </c>
      <c r="DL28" s="1326">
        <v>5</v>
      </c>
      <c r="DM28" s="1336">
        <v>0.43157894736842106</v>
      </c>
      <c r="DN28" s="1326">
        <v>82</v>
      </c>
      <c r="DO28" s="1326">
        <v>76</v>
      </c>
      <c r="DP28" s="1326">
        <v>32</v>
      </c>
      <c r="DQ28" s="1336">
        <v>0.95789473684210524</v>
      </c>
      <c r="DR28" s="1326">
        <v>182</v>
      </c>
      <c r="DS28" s="1326">
        <v>3</v>
      </c>
      <c r="DT28" s="1326">
        <v>5</v>
      </c>
      <c r="DU28" s="1336">
        <v>0.39473684210526316</v>
      </c>
      <c r="DV28" s="1326">
        <v>75</v>
      </c>
      <c r="DW28" s="1326">
        <v>82</v>
      </c>
      <c r="DX28" s="1326">
        <v>33</v>
      </c>
      <c r="DY28" s="1336">
        <v>0.9631578947368421</v>
      </c>
      <c r="DZ28" s="1326">
        <v>183</v>
      </c>
      <c r="EA28" s="1326">
        <v>1</v>
      </c>
      <c r="EB28" s="1326">
        <v>6</v>
      </c>
      <c r="EC28" s="1336">
        <v>0.7</v>
      </c>
      <c r="ED28" s="1326">
        <v>133</v>
      </c>
      <c r="EE28" s="1326">
        <v>30</v>
      </c>
      <c r="EF28" s="1326">
        <v>27</v>
      </c>
      <c r="EG28" s="1336">
        <v>0.94210526315789478</v>
      </c>
      <c r="EH28" s="1326">
        <v>179</v>
      </c>
      <c r="EI28" s="1326">
        <v>3</v>
      </c>
      <c r="EJ28" s="1326">
        <v>8</v>
      </c>
      <c r="EK28" s="1336">
        <v>0.73157894736842111</v>
      </c>
      <c r="EL28" s="1326">
        <v>139</v>
      </c>
      <c r="EM28" s="1326">
        <v>23</v>
      </c>
      <c r="EN28" s="1326">
        <v>28</v>
      </c>
      <c r="EO28" s="1352"/>
      <c r="EP28" s="1326">
        <v>16</v>
      </c>
      <c r="EQ28" s="1326">
        <v>172</v>
      </c>
      <c r="ER28" s="1326">
        <v>2</v>
      </c>
      <c r="ES28" s="1348">
        <v>47.906976744186061</v>
      </c>
      <c r="ET28" s="1350">
        <v>12.635928143712576</v>
      </c>
      <c r="EU28" s="1317">
        <v>295491.5269461078</v>
      </c>
      <c r="EV28" s="1317">
        <v>33541.090163934423</v>
      </c>
      <c r="EW28" s="1348">
        <v>48.225974025974018</v>
      </c>
      <c r="EX28" s="1350">
        <v>10.131972789115647</v>
      </c>
      <c r="EY28" s="1317">
        <v>225462.90199999997</v>
      </c>
      <c r="EZ28" s="1317">
        <v>21953.913978494624</v>
      </c>
      <c r="FA28" s="1317">
        <v>347507.58088235295</v>
      </c>
      <c r="FB28" s="1317">
        <v>358354.42753623187</v>
      </c>
      <c r="FC28" s="1317">
        <v>240261.88073394494</v>
      </c>
      <c r="FD28" s="1317">
        <v>276110.69369369367</v>
      </c>
      <c r="FE28" s="1303">
        <v>26</v>
      </c>
      <c r="FF28" s="1303">
        <v>8</v>
      </c>
      <c r="FG28" s="1303">
        <v>68</v>
      </c>
      <c r="FH28" s="1303">
        <v>102</v>
      </c>
      <c r="FI28" s="1326">
        <v>14</v>
      </c>
      <c r="FJ28" s="1326">
        <v>6</v>
      </c>
      <c r="FK28" s="1326">
        <v>8</v>
      </c>
      <c r="FL28" s="1326">
        <v>23</v>
      </c>
      <c r="FM28" s="1317">
        <v>177966.75</v>
      </c>
      <c r="FN28" s="1317">
        <v>183100</v>
      </c>
      <c r="FO28" s="1317">
        <v>214107.1</v>
      </c>
      <c r="FP28" s="1303">
        <v>14</v>
      </c>
      <c r="FQ28" s="1303">
        <v>15</v>
      </c>
      <c r="FR28" s="1303">
        <v>37</v>
      </c>
      <c r="FS28" s="1303">
        <v>66</v>
      </c>
      <c r="FT28" s="1326">
        <v>7</v>
      </c>
      <c r="FU28" s="1326">
        <v>7</v>
      </c>
      <c r="FV28" s="1326">
        <v>8</v>
      </c>
      <c r="FW28" s="1326">
        <v>15</v>
      </c>
      <c r="FX28" s="1317">
        <v>167375</v>
      </c>
      <c r="FY28" s="1317">
        <v>177504.28571428571</v>
      </c>
      <c r="FZ28" s="1317">
        <v>203400</v>
      </c>
      <c r="GA28" s="713"/>
      <c r="IC28" s="41"/>
      <c r="ID28" s="41"/>
      <c r="IE28" s="41"/>
      <c r="IF28" s="41"/>
      <c r="IG28" s="41"/>
      <c r="IH28" s="41"/>
      <c r="II28" s="41"/>
      <c r="IJ28" s="41"/>
      <c r="IK28" s="41"/>
      <c r="IL28" s="41"/>
      <c r="IM28" s="41"/>
      <c r="IN28" s="41"/>
      <c r="IO28" s="41"/>
      <c r="IP28" s="41"/>
      <c r="IQ28" s="41"/>
      <c r="IR28" s="41"/>
      <c r="IS28" s="41"/>
    </row>
    <row r="29" spans="1:253" s="40" customFormat="1" ht="13.5" customHeight="1">
      <c r="A29" s="1313"/>
      <c r="B29" s="1355"/>
      <c r="C29" s="1304"/>
      <c r="D29" s="1304"/>
      <c r="E29" s="1304"/>
      <c r="F29" s="1304"/>
      <c r="G29" s="1304"/>
      <c r="H29" s="1304"/>
      <c r="I29" s="1304"/>
      <c r="J29" s="1304"/>
      <c r="K29" s="1304"/>
      <c r="L29" s="1304"/>
      <c r="M29" s="1304"/>
      <c r="N29" s="1304"/>
      <c r="O29" s="1304"/>
      <c r="P29" s="1304"/>
      <c r="Q29" s="1304"/>
      <c r="R29" s="1304"/>
      <c r="S29" s="1304"/>
      <c r="T29" s="1304"/>
      <c r="U29" s="1304"/>
      <c r="V29" s="1304"/>
      <c r="W29" s="1304"/>
      <c r="X29" s="1304"/>
      <c r="Y29" s="1304"/>
      <c r="Z29" s="1304"/>
      <c r="AA29" s="1304"/>
      <c r="AB29" s="1304"/>
      <c r="AC29" s="1304"/>
      <c r="AD29" s="1304"/>
      <c r="AE29" s="1304"/>
      <c r="AF29" s="1304"/>
      <c r="AG29" s="1304"/>
      <c r="AH29" s="1304"/>
      <c r="AI29" s="1304"/>
      <c r="AJ29" s="1304"/>
      <c r="AK29" s="1304"/>
      <c r="AL29" s="1304"/>
      <c r="AM29" s="1304"/>
      <c r="AN29" s="1304"/>
      <c r="AO29" s="1304"/>
      <c r="AP29" s="1304"/>
      <c r="AQ29" s="1304"/>
      <c r="AR29" s="1304"/>
      <c r="AS29" s="1304"/>
      <c r="AT29" s="1304"/>
      <c r="AU29" s="1304"/>
      <c r="AV29" s="1304"/>
      <c r="AW29" s="1304"/>
      <c r="AX29" s="1304"/>
      <c r="AY29" s="1304"/>
      <c r="AZ29" s="1304"/>
      <c r="BA29" s="1304"/>
      <c r="BB29" s="1304"/>
      <c r="BC29" s="1304"/>
      <c r="BD29" s="1304"/>
      <c r="BE29" s="1304"/>
      <c r="BF29" s="1304"/>
      <c r="BG29" s="1304"/>
      <c r="BH29" s="1304"/>
      <c r="BI29" s="1304"/>
      <c r="BJ29" s="1304"/>
      <c r="BK29" s="1304"/>
      <c r="BL29" s="1304"/>
      <c r="BM29" s="1304"/>
      <c r="BN29" s="1304"/>
      <c r="BO29" s="1304"/>
      <c r="BP29" s="1304"/>
      <c r="BQ29" s="1304"/>
      <c r="BR29" s="1304"/>
      <c r="BS29" s="1304"/>
      <c r="BT29" s="1304"/>
      <c r="BU29" s="1304"/>
      <c r="BV29" s="1304"/>
      <c r="BW29" s="1304"/>
      <c r="BX29" s="1304"/>
      <c r="BY29" s="1304"/>
      <c r="BZ29" s="1304"/>
      <c r="CA29" s="1327"/>
      <c r="CB29" s="1304"/>
      <c r="CC29" s="1355"/>
      <c r="CD29" s="1304"/>
      <c r="CE29" s="1327"/>
      <c r="CF29" s="1327"/>
      <c r="CG29" s="1304"/>
      <c r="CH29" s="1304"/>
      <c r="CI29" s="1304"/>
      <c r="CJ29" s="1304"/>
      <c r="CK29" s="1304"/>
      <c r="CL29" s="1304"/>
      <c r="CM29" s="1327"/>
      <c r="CN29" s="1304"/>
      <c r="CO29" s="1304"/>
      <c r="CP29" s="1304"/>
      <c r="CQ29" s="1304"/>
      <c r="CR29" s="1304"/>
      <c r="CS29" s="1304"/>
      <c r="CT29" s="1327"/>
      <c r="CU29" s="1327"/>
      <c r="CV29" s="1339"/>
      <c r="CW29" s="1327"/>
      <c r="CX29" s="1327"/>
      <c r="CY29" s="1327"/>
      <c r="CZ29" s="1339"/>
      <c r="DA29" s="1327"/>
      <c r="DB29" s="1327"/>
      <c r="DC29" s="1327"/>
      <c r="DD29" s="1339"/>
      <c r="DE29" s="1327"/>
      <c r="DF29" s="1327"/>
      <c r="DG29" s="1327"/>
      <c r="DH29" s="1327"/>
      <c r="DI29" s="1337"/>
      <c r="DJ29" s="1327"/>
      <c r="DK29" s="1327"/>
      <c r="DL29" s="1327"/>
      <c r="DM29" s="1337"/>
      <c r="DN29" s="1327"/>
      <c r="DO29" s="1327"/>
      <c r="DP29" s="1327"/>
      <c r="DQ29" s="1337"/>
      <c r="DR29" s="1327"/>
      <c r="DS29" s="1327"/>
      <c r="DT29" s="1327"/>
      <c r="DU29" s="1337"/>
      <c r="DV29" s="1327"/>
      <c r="DW29" s="1327"/>
      <c r="DX29" s="1327"/>
      <c r="DY29" s="1337"/>
      <c r="DZ29" s="1327"/>
      <c r="EA29" s="1327"/>
      <c r="EB29" s="1327"/>
      <c r="EC29" s="1337"/>
      <c r="ED29" s="1327"/>
      <c r="EE29" s="1327"/>
      <c r="EF29" s="1327"/>
      <c r="EG29" s="1337"/>
      <c r="EH29" s="1327"/>
      <c r="EI29" s="1327"/>
      <c r="EJ29" s="1327"/>
      <c r="EK29" s="1337"/>
      <c r="EL29" s="1327"/>
      <c r="EM29" s="1327"/>
      <c r="EN29" s="1327"/>
      <c r="EO29" s="1353"/>
      <c r="EP29" s="1327"/>
      <c r="EQ29" s="1327"/>
      <c r="ER29" s="1327"/>
      <c r="ES29" s="1349"/>
      <c r="ET29" s="1351"/>
      <c r="EU29" s="1318"/>
      <c r="EV29" s="1318"/>
      <c r="EW29" s="1349"/>
      <c r="EX29" s="1351"/>
      <c r="EY29" s="1318"/>
      <c r="EZ29" s="1318"/>
      <c r="FA29" s="1318"/>
      <c r="FB29" s="1318"/>
      <c r="FC29" s="1318"/>
      <c r="FD29" s="1318"/>
      <c r="FE29" s="1304"/>
      <c r="FF29" s="1304"/>
      <c r="FG29" s="1304"/>
      <c r="FH29" s="1304"/>
      <c r="FI29" s="1327"/>
      <c r="FJ29" s="1327"/>
      <c r="FK29" s="1327"/>
      <c r="FL29" s="1327"/>
      <c r="FM29" s="1318"/>
      <c r="FN29" s="1318"/>
      <c r="FO29" s="1318"/>
      <c r="FP29" s="1304"/>
      <c r="FQ29" s="1304"/>
      <c r="FR29" s="1304"/>
      <c r="FS29" s="1304"/>
      <c r="FT29" s="1327"/>
      <c r="FU29" s="1327"/>
      <c r="FV29" s="1327"/>
      <c r="FW29" s="1327"/>
      <c r="FX29" s="1318"/>
      <c r="FY29" s="1318"/>
      <c r="FZ29" s="1318"/>
      <c r="GA29" s="713"/>
      <c r="IC29" s="41"/>
      <c r="ID29" s="41"/>
      <c r="IE29" s="41"/>
      <c r="IF29" s="41"/>
      <c r="IG29" s="41"/>
      <c r="IH29" s="41"/>
      <c r="II29" s="41"/>
      <c r="IJ29" s="41"/>
      <c r="IK29" s="41"/>
      <c r="IL29" s="41"/>
      <c r="IM29" s="41"/>
      <c r="IN29" s="41"/>
      <c r="IO29" s="41"/>
      <c r="IP29" s="41"/>
      <c r="IQ29" s="41"/>
      <c r="IR29" s="41"/>
      <c r="IS29" s="41"/>
    </row>
    <row r="30" spans="1:253" s="40" customFormat="1" ht="13.5" customHeight="1">
      <c r="A30" s="1313" t="s">
        <v>634</v>
      </c>
      <c r="B30" s="1354">
        <v>237</v>
      </c>
      <c r="C30" s="1303">
        <v>2522</v>
      </c>
      <c r="D30" s="1303">
        <v>71</v>
      </c>
      <c r="E30" s="1303">
        <v>58</v>
      </c>
      <c r="F30" s="1303">
        <v>9</v>
      </c>
      <c r="G30" s="1303">
        <v>3</v>
      </c>
      <c r="H30" s="1303">
        <v>33</v>
      </c>
      <c r="I30" s="1303">
        <v>2696</v>
      </c>
      <c r="J30" s="1303">
        <v>509</v>
      </c>
      <c r="K30" s="1303">
        <v>102</v>
      </c>
      <c r="L30" s="1303">
        <v>56</v>
      </c>
      <c r="M30" s="1303">
        <v>0</v>
      </c>
      <c r="N30" s="1303">
        <v>19</v>
      </c>
      <c r="O30" s="1303">
        <v>3</v>
      </c>
      <c r="P30" s="1303">
        <v>689</v>
      </c>
      <c r="Q30" s="1303">
        <v>3385</v>
      </c>
      <c r="R30" s="1303">
        <v>1259</v>
      </c>
      <c r="S30" s="1303">
        <v>38</v>
      </c>
      <c r="T30" s="1303">
        <v>30</v>
      </c>
      <c r="U30" s="1303">
        <v>5</v>
      </c>
      <c r="V30" s="1303">
        <v>1</v>
      </c>
      <c r="W30" s="1303">
        <v>13</v>
      </c>
      <c r="X30" s="1303">
        <v>1346</v>
      </c>
      <c r="Y30" s="1303">
        <v>305</v>
      </c>
      <c r="Z30" s="1303">
        <v>52</v>
      </c>
      <c r="AA30" s="1303">
        <v>34</v>
      </c>
      <c r="AB30" s="1303">
        <v>0</v>
      </c>
      <c r="AC30" s="1303">
        <v>6</v>
      </c>
      <c r="AD30" s="1303">
        <v>0</v>
      </c>
      <c r="AE30" s="1303">
        <v>397</v>
      </c>
      <c r="AF30" s="1303">
        <v>1743</v>
      </c>
      <c r="AG30" s="1303">
        <v>31</v>
      </c>
      <c r="AH30" s="1303">
        <v>404</v>
      </c>
      <c r="AI30" s="1303">
        <v>331</v>
      </c>
      <c r="AJ30" s="1303">
        <v>620</v>
      </c>
      <c r="AK30" s="1303">
        <v>596</v>
      </c>
      <c r="AL30" s="1303">
        <v>503</v>
      </c>
      <c r="AM30" s="1303">
        <v>2485</v>
      </c>
      <c r="AN30" s="1303">
        <v>7</v>
      </c>
      <c r="AO30" s="1303">
        <v>92</v>
      </c>
      <c r="AP30" s="1303">
        <v>79</v>
      </c>
      <c r="AQ30" s="1303">
        <v>122</v>
      </c>
      <c r="AR30" s="1303">
        <v>124</v>
      </c>
      <c r="AS30" s="1303">
        <v>86</v>
      </c>
      <c r="AT30" s="1303">
        <v>510</v>
      </c>
      <c r="AU30" s="1303">
        <v>2995</v>
      </c>
      <c r="AV30" s="1303">
        <v>0</v>
      </c>
      <c r="AW30" s="1303">
        <v>52</v>
      </c>
      <c r="AX30" s="1303">
        <v>54</v>
      </c>
      <c r="AY30" s="1303">
        <v>131</v>
      </c>
      <c r="AZ30" s="1303">
        <v>125</v>
      </c>
      <c r="BA30" s="1303">
        <v>85</v>
      </c>
      <c r="BB30" s="1303">
        <v>447</v>
      </c>
      <c r="BC30" s="1303">
        <v>0</v>
      </c>
      <c r="BD30" s="1303">
        <v>40</v>
      </c>
      <c r="BE30" s="1303">
        <v>38</v>
      </c>
      <c r="BF30" s="1303">
        <v>114</v>
      </c>
      <c r="BG30" s="1303">
        <v>99</v>
      </c>
      <c r="BH30" s="1303">
        <v>81</v>
      </c>
      <c r="BI30" s="1303">
        <v>372</v>
      </c>
      <c r="BJ30" s="1303">
        <v>819</v>
      </c>
      <c r="BK30" s="1303">
        <v>0</v>
      </c>
      <c r="BL30" s="1303">
        <v>5</v>
      </c>
      <c r="BM30" s="1303">
        <v>4</v>
      </c>
      <c r="BN30" s="1303">
        <v>6</v>
      </c>
      <c r="BO30" s="1303">
        <v>5</v>
      </c>
      <c r="BP30" s="1303">
        <v>99</v>
      </c>
      <c r="BQ30" s="1303">
        <v>119</v>
      </c>
      <c r="BR30" s="1303">
        <v>1</v>
      </c>
      <c r="BS30" s="1303">
        <v>8</v>
      </c>
      <c r="BT30" s="1303">
        <v>28</v>
      </c>
      <c r="BU30" s="1303">
        <v>51</v>
      </c>
      <c r="BV30" s="1303">
        <v>31</v>
      </c>
      <c r="BW30" s="1303">
        <v>34</v>
      </c>
      <c r="BX30" s="1303">
        <v>153</v>
      </c>
      <c r="BY30" s="1303">
        <v>14</v>
      </c>
      <c r="BZ30" s="1303">
        <v>8</v>
      </c>
      <c r="CA30" s="1326">
        <v>16</v>
      </c>
      <c r="CB30" s="1303">
        <v>139</v>
      </c>
      <c r="CC30" s="1354">
        <v>59</v>
      </c>
      <c r="CD30" s="1303">
        <v>99</v>
      </c>
      <c r="CE30" s="1326">
        <v>31</v>
      </c>
      <c r="CF30" s="1326">
        <v>16</v>
      </c>
      <c r="CG30" s="1303">
        <v>20</v>
      </c>
      <c r="CH30" s="1303">
        <v>6</v>
      </c>
      <c r="CI30" s="1303">
        <v>0</v>
      </c>
      <c r="CJ30" s="1303">
        <v>0</v>
      </c>
      <c r="CK30" s="1303">
        <v>1</v>
      </c>
      <c r="CL30" s="1303">
        <v>27</v>
      </c>
      <c r="CM30" s="1326">
        <v>1</v>
      </c>
      <c r="CN30" s="1303">
        <v>2</v>
      </c>
      <c r="CO30" s="1303">
        <v>0</v>
      </c>
      <c r="CP30" s="1303">
        <v>0</v>
      </c>
      <c r="CQ30" s="1303">
        <v>0</v>
      </c>
      <c r="CR30" s="1303">
        <v>0</v>
      </c>
      <c r="CS30" s="1303">
        <v>2</v>
      </c>
      <c r="CT30" s="1326">
        <v>202</v>
      </c>
      <c r="CU30" s="1326">
        <v>18</v>
      </c>
      <c r="CV30" s="1338"/>
      <c r="CW30" s="1326">
        <v>214</v>
      </c>
      <c r="CX30" s="1326">
        <v>21</v>
      </c>
      <c r="CY30" s="1326">
        <v>2</v>
      </c>
      <c r="CZ30" s="1338"/>
      <c r="DA30" s="1326">
        <v>86</v>
      </c>
      <c r="DB30" s="1326">
        <v>97</v>
      </c>
      <c r="DC30" s="1326">
        <v>54</v>
      </c>
      <c r="DD30" s="1338"/>
      <c r="DE30" s="1326">
        <v>80</v>
      </c>
      <c r="DF30" s="1326">
        <v>39</v>
      </c>
      <c r="DG30" s="1326">
        <v>36</v>
      </c>
      <c r="DH30" s="1326">
        <v>82</v>
      </c>
      <c r="DI30" s="1336">
        <v>0.97468354430379744</v>
      </c>
      <c r="DJ30" s="1326">
        <v>231</v>
      </c>
      <c r="DK30" s="1326">
        <v>2</v>
      </c>
      <c r="DL30" s="1326">
        <v>4</v>
      </c>
      <c r="DM30" s="1336">
        <v>0.23628691983122363</v>
      </c>
      <c r="DN30" s="1326">
        <v>56</v>
      </c>
      <c r="DO30" s="1326">
        <v>70</v>
      </c>
      <c r="DP30" s="1326">
        <v>111</v>
      </c>
      <c r="DQ30" s="1336">
        <v>0.97046413502109707</v>
      </c>
      <c r="DR30" s="1326">
        <v>230</v>
      </c>
      <c r="DS30" s="1326">
        <v>2</v>
      </c>
      <c r="DT30" s="1326">
        <v>5</v>
      </c>
      <c r="DU30" s="1336">
        <v>0.22784810126582278</v>
      </c>
      <c r="DV30" s="1326">
        <v>54</v>
      </c>
      <c r="DW30" s="1326">
        <v>73</v>
      </c>
      <c r="DX30" s="1326">
        <v>110</v>
      </c>
      <c r="DY30" s="1336">
        <v>0.9831223628691983</v>
      </c>
      <c r="DZ30" s="1326">
        <v>233</v>
      </c>
      <c r="EA30" s="1326">
        <v>1</v>
      </c>
      <c r="EB30" s="1326">
        <v>3</v>
      </c>
      <c r="EC30" s="1336">
        <v>0.34599156118143459</v>
      </c>
      <c r="ED30" s="1326">
        <v>82</v>
      </c>
      <c r="EE30" s="1326">
        <v>44</v>
      </c>
      <c r="EF30" s="1326">
        <v>111</v>
      </c>
      <c r="EG30" s="1336">
        <v>0.96624472573839659</v>
      </c>
      <c r="EH30" s="1326">
        <v>229</v>
      </c>
      <c r="EI30" s="1326">
        <v>4</v>
      </c>
      <c r="EJ30" s="1326">
        <v>4</v>
      </c>
      <c r="EK30" s="1336">
        <v>0.35021097046413502</v>
      </c>
      <c r="EL30" s="1326">
        <v>83</v>
      </c>
      <c r="EM30" s="1326">
        <v>44</v>
      </c>
      <c r="EN30" s="1326">
        <v>110</v>
      </c>
      <c r="EO30" s="1352"/>
      <c r="EP30" s="1326">
        <v>11</v>
      </c>
      <c r="EQ30" s="1326">
        <v>223</v>
      </c>
      <c r="ER30" s="1326">
        <v>3</v>
      </c>
      <c r="ES30" s="1348">
        <v>46.803244444444431</v>
      </c>
      <c r="ET30" s="1350">
        <v>12.823853211009178</v>
      </c>
      <c r="EU30" s="1317">
        <v>374298.68161434977</v>
      </c>
      <c r="EV30" s="1317">
        <v>31888.308724832215</v>
      </c>
      <c r="EW30" s="1348">
        <v>49.417777777777793</v>
      </c>
      <c r="EX30" s="1350">
        <v>12.175988372093025</v>
      </c>
      <c r="EY30" s="1317">
        <v>247502.54101123594</v>
      </c>
      <c r="EZ30" s="1317">
        <v>13901.983544303797</v>
      </c>
      <c r="FA30" s="1317">
        <v>391436.21134020621</v>
      </c>
      <c r="FB30" s="1317">
        <v>418088.38461538462</v>
      </c>
      <c r="FC30" s="1317">
        <v>271588.83846153849</v>
      </c>
      <c r="FD30" s="1317">
        <v>287457.34090909088</v>
      </c>
      <c r="FE30" s="1303">
        <v>41</v>
      </c>
      <c r="FF30" s="1303">
        <v>19</v>
      </c>
      <c r="FG30" s="1303">
        <v>23</v>
      </c>
      <c r="FH30" s="1303">
        <v>83</v>
      </c>
      <c r="FI30" s="1326">
        <v>20</v>
      </c>
      <c r="FJ30" s="1326">
        <v>9</v>
      </c>
      <c r="FK30" s="1326">
        <v>7</v>
      </c>
      <c r="FL30" s="1326">
        <v>30</v>
      </c>
      <c r="FM30" s="1317">
        <v>188984.21052631579</v>
      </c>
      <c r="FN30" s="1317">
        <v>203895.33333333334</v>
      </c>
      <c r="FO30" s="1317">
        <v>211110.5</v>
      </c>
      <c r="FP30" s="1303">
        <v>7</v>
      </c>
      <c r="FQ30" s="1303">
        <v>2</v>
      </c>
      <c r="FR30" s="1303">
        <v>5</v>
      </c>
      <c r="FS30" s="1303">
        <v>14</v>
      </c>
      <c r="FT30" s="1326">
        <v>4</v>
      </c>
      <c r="FU30" s="1326">
        <v>2</v>
      </c>
      <c r="FV30" s="1326">
        <v>4</v>
      </c>
      <c r="FW30" s="1326">
        <v>9</v>
      </c>
      <c r="FX30" s="1317">
        <v>181440</v>
      </c>
      <c r="FY30" s="1317">
        <v>198600</v>
      </c>
      <c r="FZ30" s="1317">
        <v>211170</v>
      </c>
      <c r="GA30" s="713"/>
      <c r="IC30" s="41"/>
      <c r="ID30" s="41"/>
      <c r="IE30" s="41"/>
      <c r="IF30" s="41"/>
      <c r="IG30" s="41"/>
      <c r="IH30" s="41"/>
      <c r="II30" s="41"/>
      <c r="IJ30" s="41"/>
      <c r="IK30" s="41"/>
      <c r="IL30" s="41"/>
      <c r="IM30" s="41"/>
      <c r="IN30" s="41"/>
      <c r="IO30" s="41"/>
      <c r="IP30" s="41"/>
      <c r="IQ30" s="41"/>
      <c r="IR30" s="41"/>
      <c r="IS30" s="41"/>
    </row>
    <row r="31" spans="1:253" s="40" customFormat="1" ht="13.5" customHeight="1">
      <c r="A31" s="1313"/>
      <c r="B31" s="1355"/>
      <c r="C31" s="1304"/>
      <c r="D31" s="1304"/>
      <c r="E31" s="1304"/>
      <c r="F31" s="1304"/>
      <c r="G31" s="1304"/>
      <c r="H31" s="1304"/>
      <c r="I31" s="1304"/>
      <c r="J31" s="1304"/>
      <c r="K31" s="1304"/>
      <c r="L31" s="1304"/>
      <c r="M31" s="1304"/>
      <c r="N31" s="1304"/>
      <c r="O31" s="1304"/>
      <c r="P31" s="1304"/>
      <c r="Q31" s="1304"/>
      <c r="R31" s="1304"/>
      <c r="S31" s="1304"/>
      <c r="T31" s="1304"/>
      <c r="U31" s="1304"/>
      <c r="V31" s="1304"/>
      <c r="W31" s="1304"/>
      <c r="X31" s="1304"/>
      <c r="Y31" s="1304"/>
      <c r="Z31" s="1304"/>
      <c r="AA31" s="1304"/>
      <c r="AB31" s="1304"/>
      <c r="AC31" s="1304"/>
      <c r="AD31" s="1304"/>
      <c r="AE31" s="1304"/>
      <c r="AF31" s="1304"/>
      <c r="AG31" s="1304"/>
      <c r="AH31" s="1304"/>
      <c r="AI31" s="1304"/>
      <c r="AJ31" s="1304"/>
      <c r="AK31" s="1304"/>
      <c r="AL31" s="1304"/>
      <c r="AM31" s="1304"/>
      <c r="AN31" s="1304"/>
      <c r="AO31" s="1304"/>
      <c r="AP31" s="1304"/>
      <c r="AQ31" s="1304"/>
      <c r="AR31" s="1304"/>
      <c r="AS31" s="1304"/>
      <c r="AT31" s="1304"/>
      <c r="AU31" s="1304"/>
      <c r="AV31" s="1304"/>
      <c r="AW31" s="1304"/>
      <c r="AX31" s="1304"/>
      <c r="AY31" s="1304"/>
      <c r="AZ31" s="1304"/>
      <c r="BA31" s="1304"/>
      <c r="BB31" s="1304"/>
      <c r="BC31" s="1304"/>
      <c r="BD31" s="1304"/>
      <c r="BE31" s="1304"/>
      <c r="BF31" s="1304"/>
      <c r="BG31" s="1304"/>
      <c r="BH31" s="1304"/>
      <c r="BI31" s="1304"/>
      <c r="BJ31" s="1304"/>
      <c r="BK31" s="1304"/>
      <c r="BL31" s="1304"/>
      <c r="BM31" s="1304"/>
      <c r="BN31" s="1304"/>
      <c r="BO31" s="1304"/>
      <c r="BP31" s="1304"/>
      <c r="BQ31" s="1304"/>
      <c r="BR31" s="1304"/>
      <c r="BS31" s="1304"/>
      <c r="BT31" s="1304"/>
      <c r="BU31" s="1304"/>
      <c r="BV31" s="1304"/>
      <c r="BW31" s="1304"/>
      <c r="BX31" s="1304"/>
      <c r="BY31" s="1304"/>
      <c r="BZ31" s="1304"/>
      <c r="CA31" s="1327"/>
      <c r="CB31" s="1304"/>
      <c r="CC31" s="1355"/>
      <c r="CD31" s="1304"/>
      <c r="CE31" s="1327"/>
      <c r="CF31" s="1327"/>
      <c r="CG31" s="1304"/>
      <c r="CH31" s="1304"/>
      <c r="CI31" s="1304"/>
      <c r="CJ31" s="1304"/>
      <c r="CK31" s="1304"/>
      <c r="CL31" s="1304"/>
      <c r="CM31" s="1327"/>
      <c r="CN31" s="1304"/>
      <c r="CO31" s="1304"/>
      <c r="CP31" s="1304"/>
      <c r="CQ31" s="1304"/>
      <c r="CR31" s="1304"/>
      <c r="CS31" s="1304"/>
      <c r="CT31" s="1327"/>
      <c r="CU31" s="1327"/>
      <c r="CV31" s="1339"/>
      <c r="CW31" s="1327"/>
      <c r="CX31" s="1327"/>
      <c r="CY31" s="1327"/>
      <c r="CZ31" s="1339"/>
      <c r="DA31" s="1327"/>
      <c r="DB31" s="1327"/>
      <c r="DC31" s="1327"/>
      <c r="DD31" s="1339"/>
      <c r="DE31" s="1327"/>
      <c r="DF31" s="1327"/>
      <c r="DG31" s="1327"/>
      <c r="DH31" s="1327"/>
      <c r="DI31" s="1337"/>
      <c r="DJ31" s="1327"/>
      <c r="DK31" s="1327"/>
      <c r="DL31" s="1327"/>
      <c r="DM31" s="1337"/>
      <c r="DN31" s="1327"/>
      <c r="DO31" s="1327"/>
      <c r="DP31" s="1327"/>
      <c r="DQ31" s="1337"/>
      <c r="DR31" s="1327"/>
      <c r="DS31" s="1327"/>
      <c r="DT31" s="1327"/>
      <c r="DU31" s="1337"/>
      <c r="DV31" s="1327"/>
      <c r="DW31" s="1327"/>
      <c r="DX31" s="1327"/>
      <c r="DY31" s="1337"/>
      <c r="DZ31" s="1327"/>
      <c r="EA31" s="1327"/>
      <c r="EB31" s="1327"/>
      <c r="EC31" s="1337"/>
      <c r="ED31" s="1327"/>
      <c r="EE31" s="1327"/>
      <c r="EF31" s="1327"/>
      <c r="EG31" s="1337"/>
      <c r="EH31" s="1327"/>
      <c r="EI31" s="1327"/>
      <c r="EJ31" s="1327"/>
      <c r="EK31" s="1337"/>
      <c r="EL31" s="1327"/>
      <c r="EM31" s="1327"/>
      <c r="EN31" s="1327"/>
      <c r="EO31" s="1353"/>
      <c r="EP31" s="1327"/>
      <c r="EQ31" s="1327"/>
      <c r="ER31" s="1327"/>
      <c r="ES31" s="1349"/>
      <c r="ET31" s="1351"/>
      <c r="EU31" s="1318"/>
      <c r="EV31" s="1318"/>
      <c r="EW31" s="1349"/>
      <c r="EX31" s="1351"/>
      <c r="EY31" s="1318"/>
      <c r="EZ31" s="1318"/>
      <c r="FA31" s="1318"/>
      <c r="FB31" s="1318"/>
      <c r="FC31" s="1318"/>
      <c r="FD31" s="1318"/>
      <c r="FE31" s="1304"/>
      <c r="FF31" s="1304"/>
      <c r="FG31" s="1304"/>
      <c r="FH31" s="1304"/>
      <c r="FI31" s="1327"/>
      <c r="FJ31" s="1327"/>
      <c r="FK31" s="1327"/>
      <c r="FL31" s="1327"/>
      <c r="FM31" s="1318"/>
      <c r="FN31" s="1318"/>
      <c r="FO31" s="1318"/>
      <c r="FP31" s="1304"/>
      <c r="FQ31" s="1304"/>
      <c r="FR31" s="1304"/>
      <c r="FS31" s="1304"/>
      <c r="FT31" s="1327"/>
      <c r="FU31" s="1327"/>
      <c r="FV31" s="1327"/>
      <c r="FW31" s="1327"/>
      <c r="FX31" s="1318"/>
      <c r="FY31" s="1318"/>
      <c r="FZ31" s="1318"/>
      <c r="GA31" s="713"/>
      <c r="IC31" s="41"/>
      <c r="ID31" s="41"/>
      <c r="IE31" s="41"/>
      <c r="IF31" s="41"/>
      <c r="IG31" s="41"/>
      <c r="IH31" s="41"/>
      <c r="II31" s="41"/>
      <c r="IJ31" s="41"/>
      <c r="IK31" s="41"/>
      <c r="IL31" s="41"/>
      <c r="IM31" s="41"/>
      <c r="IN31" s="41"/>
      <c r="IO31" s="41"/>
      <c r="IP31" s="41"/>
      <c r="IQ31" s="41"/>
      <c r="IR31" s="41"/>
      <c r="IS31" s="41"/>
    </row>
    <row r="32" spans="1:253" s="40" customFormat="1" ht="13.5" customHeight="1">
      <c r="A32" s="1357" t="s">
        <v>87</v>
      </c>
      <c r="B32" s="1358">
        <v>1278</v>
      </c>
      <c r="C32" s="1303">
        <v>17129</v>
      </c>
      <c r="D32" s="1303">
        <v>1878</v>
      </c>
      <c r="E32" s="1303">
        <v>2063</v>
      </c>
      <c r="F32" s="1303">
        <v>67</v>
      </c>
      <c r="G32" s="1303">
        <v>134</v>
      </c>
      <c r="H32" s="1303">
        <v>236</v>
      </c>
      <c r="I32" s="1303">
        <v>21507</v>
      </c>
      <c r="J32" s="1303">
        <v>10077</v>
      </c>
      <c r="K32" s="1303">
        <v>4194</v>
      </c>
      <c r="L32" s="1303">
        <v>4324</v>
      </c>
      <c r="M32" s="1303">
        <v>136</v>
      </c>
      <c r="N32" s="1303">
        <v>369</v>
      </c>
      <c r="O32" s="1303">
        <v>291</v>
      </c>
      <c r="P32" s="1303">
        <v>19391</v>
      </c>
      <c r="Q32" s="1303">
        <v>40898</v>
      </c>
      <c r="R32" s="1303">
        <v>7329</v>
      </c>
      <c r="S32" s="1303">
        <v>954</v>
      </c>
      <c r="T32" s="1303">
        <v>963</v>
      </c>
      <c r="U32" s="1303">
        <v>35</v>
      </c>
      <c r="V32" s="1303">
        <v>28</v>
      </c>
      <c r="W32" s="1303">
        <v>108</v>
      </c>
      <c r="X32" s="1303">
        <v>9417</v>
      </c>
      <c r="Y32" s="1303">
        <v>5365</v>
      </c>
      <c r="Z32" s="1303">
        <v>2155</v>
      </c>
      <c r="AA32" s="1303">
        <v>2243</v>
      </c>
      <c r="AB32" s="1303">
        <v>55</v>
      </c>
      <c r="AC32" s="1303">
        <v>79</v>
      </c>
      <c r="AD32" s="1303">
        <v>160</v>
      </c>
      <c r="AE32" s="1303">
        <v>10057</v>
      </c>
      <c r="AF32" s="1303">
        <v>19474</v>
      </c>
      <c r="AG32" s="1303">
        <v>121</v>
      </c>
      <c r="AH32" s="1303">
        <v>2404</v>
      </c>
      <c r="AI32" s="1303">
        <v>2981</v>
      </c>
      <c r="AJ32" s="1303">
        <v>4076</v>
      </c>
      <c r="AK32" s="1303">
        <v>4621</v>
      </c>
      <c r="AL32" s="1303">
        <v>2684</v>
      </c>
      <c r="AM32" s="1303">
        <v>16887</v>
      </c>
      <c r="AN32" s="1303">
        <v>89</v>
      </c>
      <c r="AO32" s="1303">
        <v>2781</v>
      </c>
      <c r="AP32" s="1303">
        <v>1966</v>
      </c>
      <c r="AQ32" s="1303">
        <v>2130</v>
      </c>
      <c r="AR32" s="1303">
        <v>2150</v>
      </c>
      <c r="AS32" s="1303">
        <v>1019</v>
      </c>
      <c r="AT32" s="1303">
        <v>10135</v>
      </c>
      <c r="AU32" s="1303">
        <v>27022</v>
      </c>
      <c r="AV32" s="1303">
        <v>0</v>
      </c>
      <c r="AW32" s="1303">
        <v>385</v>
      </c>
      <c r="AX32" s="1303">
        <v>361</v>
      </c>
      <c r="AY32" s="1303">
        <v>707</v>
      </c>
      <c r="AZ32" s="1303">
        <v>651</v>
      </c>
      <c r="BA32" s="1303">
        <v>420</v>
      </c>
      <c r="BB32" s="1303">
        <v>2524</v>
      </c>
      <c r="BC32" s="1303">
        <v>0</v>
      </c>
      <c r="BD32" s="1303">
        <v>204</v>
      </c>
      <c r="BE32" s="1303">
        <v>310</v>
      </c>
      <c r="BF32" s="1303">
        <v>525</v>
      </c>
      <c r="BG32" s="1303">
        <v>523</v>
      </c>
      <c r="BH32" s="1303">
        <v>441</v>
      </c>
      <c r="BI32" s="1303">
        <v>2003</v>
      </c>
      <c r="BJ32" s="1303">
        <v>4527</v>
      </c>
      <c r="BK32" s="1303">
        <v>103</v>
      </c>
      <c r="BL32" s="1303">
        <v>431</v>
      </c>
      <c r="BM32" s="1303">
        <v>195</v>
      </c>
      <c r="BN32" s="1303">
        <v>232</v>
      </c>
      <c r="BO32" s="1303">
        <v>367</v>
      </c>
      <c r="BP32" s="1303">
        <v>2407</v>
      </c>
      <c r="BQ32" s="1303">
        <v>3735</v>
      </c>
      <c r="BR32" s="1303">
        <v>195</v>
      </c>
      <c r="BS32" s="1303">
        <v>626</v>
      </c>
      <c r="BT32" s="1303">
        <v>1058</v>
      </c>
      <c r="BU32" s="1303">
        <v>1864</v>
      </c>
      <c r="BV32" s="1303">
        <v>2116</v>
      </c>
      <c r="BW32" s="1303">
        <v>2503</v>
      </c>
      <c r="BX32" s="1303">
        <v>8362</v>
      </c>
      <c r="BY32" s="1303">
        <v>243</v>
      </c>
      <c r="BZ32" s="1303">
        <v>315</v>
      </c>
      <c r="CA32" s="1326">
        <v>174</v>
      </c>
      <c r="CB32" s="1303">
        <v>989</v>
      </c>
      <c r="CC32" s="1354">
        <v>272</v>
      </c>
      <c r="CD32" s="1303">
        <v>1158</v>
      </c>
      <c r="CE32" s="1326">
        <v>178</v>
      </c>
      <c r="CF32" s="1326">
        <v>65</v>
      </c>
      <c r="CG32" s="1303">
        <v>75</v>
      </c>
      <c r="CH32" s="1303">
        <v>64</v>
      </c>
      <c r="CI32" s="1303">
        <v>11</v>
      </c>
      <c r="CJ32" s="1303">
        <v>7</v>
      </c>
      <c r="CK32" s="1303">
        <v>1</v>
      </c>
      <c r="CL32" s="1303">
        <v>158</v>
      </c>
      <c r="CM32" s="1326">
        <v>6</v>
      </c>
      <c r="CN32" s="1303">
        <v>6</v>
      </c>
      <c r="CO32" s="1303">
        <v>5</v>
      </c>
      <c r="CP32" s="1303">
        <v>0</v>
      </c>
      <c r="CQ32" s="1303">
        <v>0</v>
      </c>
      <c r="CR32" s="1303">
        <v>0</v>
      </c>
      <c r="CS32" s="1303">
        <v>11</v>
      </c>
      <c r="CT32" s="1326">
        <v>1112</v>
      </c>
      <c r="CU32" s="1326">
        <v>95</v>
      </c>
      <c r="CV32" s="1338"/>
      <c r="CW32" s="1326">
        <v>1140</v>
      </c>
      <c r="CX32" s="1326">
        <v>108</v>
      </c>
      <c r="CY32" s="1326">
        <v>30</v>
      </c>
      <c r="CZ32" s="1338"/>
      <c r="DA32" s="1326">
        <v>771</v>
      </c>
      <c r="DB32" s="1326">
        <v>371</v>
      </c>
      <c r="DC32" s="1326">
        <v>136</v>
      </c>
      <c r="DD32" s="1338"/>
      <c r="DE32" s="1326">
        <v>676</v>
      </c>
      <c r="DF32" s="1326">
        <v>250</v>
      </c>
      <c r="DG32" s="1326">
        <v>90</v>
      </c>
      <c r="DH32" s="1326">
        <v>261</v>
      </c>
      <c r="DI32" s="1336">
        <v>0.96322378716744916</v>
      </c>
      <c r="DJ32" s="1326">
        <v>1231</v>
      </c>
      <c r="DK32" s="1326">
        <v>7</v>
      </c>
      <c r="DL32" s="1326">
        <v>40</v>
      </c>
      <c r="DM32" s="1336">
        <v>0.42253521126760563</v>
      </c>
      <c r="DN32" s="1326">
        <v>540</v>
      </c>
      <c r="DO32" s="1326">
        <v>444</v>
      </c>
      <c r="DP32" s="1326">
        <v>294</v>
      </c>
      <c r="DQ32" s="1336">
        <v>0.95931142410015646</v>
      </c>
      <c r="DR32" s="1326">
        <v>1226</v>
      </c>
      <c r="DS32" s="1326">
        <v>15</v>
      </c>
      <c r="DT32" s="1326">
        <v>37</v>
      </c>
      <c r="DU32" s="1336">
        <v>0.40375586854460094</v>
      </c>
      <c r="DV32" s="1326">
        <v>516</v>
      </c>
      <c r="DW32" s="1326">
        <v>469</v>
      </c>
      <c r="DX32" s="1326">
        <v>293</v>
      </c>
      <c r="DY32" s="1336">
        <v>0.95931142410015646</v>
      </c>
      <c r="DZ32" s="1326">
        <v>1226</v>
      </c>
      <c r="EA32" s="1326">
        <v>15</v>
      </c>
      <c r="EB32" s="1326">
        <v>37</v>
      </c>
      <c r="EC32" s="1336">
        <v>0.60563380281690138</v>
      </c>
      <c r="ED32" s="1326">
        <v>774</v>
      </c>
      <c r="EE32" s="1326">
        <v>235</v>
      </c>
      <c r="EF32" s="1326">
        <v>269</v>
      </c>
      <c r="EG32" s="1336">
        <v>0.93818466353677621</v>
      </c>
      <c r="EH32" s="1326">
        <v>1199</v>
      </c>
      <c r="EI32" s="1326">
        <v>35</v>
      </c>
      <c r="EJ32" s="1326">
        <v>44</v>
      </c>
      <c r="EK32" s="1336">
        <v>0.6439749608763693</v>
      </c>
      <c r="EL32" s="1326">
        <v>823</v>
      </c>
      <c r="EM32" s="1326">
        <v>184</v>
      </c>
      <c r="EN32" s="1326">
        <v>271</v>
      </c>
      <c r="EO32" s="1352"/>
      <c r="EP32" s="1326">
        <v>87</v>
      </c>
      <c r="EQ32" s="1326">
        <v>1167</v>
      </c>
      <c r="ER32" s="1326">
        <v>24</v>
      </c>
      <c r="ES32" s="1348">
        <v>48.463254759746185</v>
      </c>
      <c r="ET32" s="1350">
        <v>12.007287037037033</v>
      </c>
      <c r="EU32" s="1317">
        <v>334047.11340110906</v>
      </c>
      <c r="EV32" s="1317">
        <v>30602.410329985654</v>
      </c>
      <c r="EW32" s="1348">
        <v>46.643000000000022</v>
      </c>
      <c r="EX32" s="1350">
        <v>10.022355816226778</v>
      </c>
      <c r="EY32" s="1317">
        <v>242569.92884801549</v>
      </c>
      <c r="EZ32" s="1317">
        <v>19393.552435064932</v>
      </c>
      <c r="FA32" s="1317">
        <v>413296.20424107142</v>
      </c>
      <c r="FB32" s="1317">
        <v>395131.88863892015</v>
      </c>
      <c r="FC32" s="1317">
        <v>313822.19809069211</v>
      </c>
      <c r="FD32" s="1317">
        <v>291732.90658682637</v>
      </c>
      <c r="FE32" s="1303">
        <v>104</v>
      </c>
      <c r="FF32" s="1303">
        <v>78</v>
      </c>
      <c r="FG32" s="1303">
        <v>216</v>
      </c>
      <c r="FH32" s="1303">
        <v>398</v>
      </c>
      <c r="FI32" s="1326">
        <v>63</v>
      </c>
      <c r="FJ32" s="1326">
        <v>46</v>
      </c>
      <c r="FK32" s="1326">
        <v>72</v>
      </c>
      <c r="FL32" s="1326">
        <v>148</v>
      </c>
      <c r="FM32" s="1317">
        <v>184589.78378378379</v>
      </c>
      <c r="FN32" s="1317">
        <v>201635.15789473685</v>
      </c>
      <c r="FO32" s="1317">
        <v>212247.82558139536</v>
      </c>
      <c r="FP32" s="1303">
        <v>59</v>
      </c>
      <c r="FQ32" s="1303">
        <v>171</v>
      </c>
      <c r="FR32" s="1303">
        <v>226</v>
      </c>
      <c r="FS32" s="1303">
        <v>456</v>
      </c>
      <c r="FT32" s="1326">
        <v>37</v>
      </c>
      <c r="FU32" s="1326">
        <v>72</v>
      </c>
      <c r="FV32" s="1326">
        <v>74</v>
      </c>
      <c r="FW32" s="1326">
        <v>139</v>
      </c>
      <c r="FX32" s="1317">
        <v>177398.5</v>
      </c>
      <c r="FY32" s="1317">
        <v>196242.02352941176</v>
      </c>
      <c r="FZ32" s="1317">
        <v>208454.81395348837</v>
      </c>
      <c r="GA32" s="713"/>
      <c r="IC32" s="41"/>
      <c r="ID32" s="41"/>
      <c r="IE32" s="41"/>
      <c r="IF32" s="41"/>
      <c r="IG32" s="41"/>
      <c r="IH32" s="41"/>
      <c r="II32" s="41"/>
      <c r="IJ32" s="41"/>
      <c r="IK32" s="41"/>
      <c r="IL32" s="41"/>
      <c r="IM32" s="41"/>
      <c r="IN32" s="41"/>
      <c r="IO32" s="41"/>
      <c r="IP32" s="41"/>
      <c r="IQ32" s="41"/>
      <c r="IR32" s="41"/>
      <c r="IS32" s="41"/>
    </row>
    <row r="33" spans="1:253" s="40" customFormat="1" ht="13.5" customHeight="1">
      <c r="A33" s="1357"/>
      <c r="B33" s="1359"/>
      <c r="C33" s="1304"/>
      <c r="D33" s="1304"/>
      <c r="E33" s="1304"/>
      <c r="F33" s="1304"/>
      <c r="G33" s="1304"/>
      <c r="H33" s="1304"/>
      <c r="I33" s="1304"/>
      <c r="J33" s="1304"/>
      <c r="K33" s="1304"/>
      <c r="L33" s="1304"/>
      <c r="M33" s="1304"/>
      <c r="N33" s="1304"/>
      <c r="O33" s="1304"/>
      <c r="P33" s="1304"/>
      <c r="Q33" s="1304"/>
      <c r="R33" s="1304"/>
      <c r="S33" s="1304"/>
      <c r="T33" s="1304"/>
      <c r="U33" s="1304"/>
      <c r="V33" s="1304"/>
      <c r="W33" s="1304"/>
      <c r="X33" s="1304"/>
      <c r="Y33" s="1304"/>
      <c r="Z33" s="1304"/>
      <c r="AA33" s="1304"/>
      <c r="AB33" s="1304"/>
      <c r="AC33" s="1304"/>
      <c r="AD33" s="1304"/>
      <c r="AE33" s="1304"/>
      <c r="AF33" s="1304"/>
      <c r="AG33" s="1304"/>
      <c r="AH33" s="1304"/>
      <c r="AI33" s="1304"/>
      <c r="AJ33" s="1304"/>
      <c r="AK33" s="1304"/>
      <c r="AL33" s="1304"/>
      <c r="AM33" s="1304"/>
      <c r="AN33" s="1304"/>
      <c r="AO33" s="1304"/>
      <c r="AP33" s="1304"/>
      <c r="AQ33" s="1304"/>
      <c r="AR33" s="1304"/>
      <c r="AS33" s="1304"/>
      <c r="AT33" s="1304"/>
      <c r="AU33" s="1304"/>
      <c r="AV33" s="1304"/>
      <c r="AW33" s="1304"/>
      <c r="AX33" s="1304"/>
      <c r="AY33" s="1304"/>
      <c r="AZ33" s="1304"/>
      <c r="BA33" s="1304"/>
      <c r="BB33" s="1304"/>
      <c r="BC33" s="1304"/>
      <c r="BD33" s="1304"/>
      <c r="BE33" s="1304"/>
      <c r="BF33" s="1304"/>
      <c r="BG33" s="1304"/>
      <c r="BH33" s="1304"/>
      <c r="BI33" s="1304"/>
      <c r="BJ33" s="1304"/>
      <c r="BK33" s="1304"/>
      <c r="BL33" s="1304"/>
      <c r="BM33" s="1304"/>
      <c r="BN33" s="1304"/>
      <c r="BO33" s="1304"/>
      <c r="BP33" s="1304"/>
      <c r="BQ33" s="1304"/>
      <c r="BR33" s="1304"/>
      <c r="BS33" s="1304"/>
      <c r="BT33" s="1304"/>
      <c r="BU33" s="1304"/>
      <c r="BV33" s="1304"/>
      <c r="BW33" s="1304"/>
      <c r="BX33" s="1304"/>
      <c r="BY33" s="1304"/>
      <c r="BZ33" s="1304"/>
      <c r="CA33" s="1327"/>
      <c r="CB33" s="1304"/>
      <c r="CC33" s="1355"/>
      <c r="CD33" s="1304"/>
      <c r="CE33" s="1327"/>
      <c r="CF33" s="1327"/>
      <c r="CG33" s="1304"/>
      <c r="CH33" s="1304"/>
      <c r="CI33" s="1304"/>
      <c r="CJ33" s="1304"/>
      <c r="CK33" s="1304"/>
      <c r="CL33" s="1304"/>
      <c r="CM33" s="1327"/>
      <c r="CN33" s="1304"/>
      <c r="CO33" s="1304"/>
      <c r="CP33" s="1304"/>
      <c r="CQ33" s="1304"/>
      <c r="CR33" s="1304"/>
      <c r="CS33" s="1304"/>
      <c r="CT33" s="1327"/>
      <c r="CU33" s="1327"/>
      <c r="CV33" s="1339"/>
      <c r="CW33" s="1327"/>
      <c r="CX33" s="1327"/>
      <c r="CY33" s="1327"/>
      <c r="CZ33" s="1339"/>
      <c r="DA33" s="1327"/>
      <c r="DB33" s="1327"/>
      <c r="DC33" s="1327"/>
      <c r="DD33" s="1339"/>
      <c r="DE33" s="1327"/>
      <c r="DF33" s="1327"/>
      <c r="DG33" s="1327"/>
      <c r="DH33" s="1327"/>
      <c r="DI33" s="1337"/>
      <c r="DJ33" s="1327"/>
      <c r="DK33" s="1327"/>
      <c r="DL33" s="1327"/>
      <c r="DM33" s="1337"/>
      <c r="DN33" s="1327"/>
      <c r="DO33" s="1327"/>
      <c r="DP33" s="1327"/>
      <c r="DQ33" s="1337"/>
      <c r="DR33" s="1327"/>
      <c r="DS33" s="1327"/>
      <c r="DT33" s="1327"/>
      <c r="DU33" s="1337"/>
      <c r="DV33" s="1327"/>
      <c r="DW33" s="1327"/>
      <c r="DX33" s="1327"/>
      <c r="DY33" s="1337"/>
      <c r="DZ33" s="1327"/>
      <c r="EA33" s="1327"/>
      <c r="EB33" s="1327"/>
      <c r="EC33" s="1337"/>
      <c r="ED33" s="1327"/>
      <c r="EE33" s="1327"/>
      <c r="EF33" s="1327"/>
      <c r="EG33" s="1337"/>
      <c r="EH33" s="1327"/>
      <c r="EI33" s="1327"/>
      <c r="EJ33" s="1327"/>
      <c r="EK33" s="1337"/>
      <c r="EL33" s="1327"/>
      <c r="EM33" s="1327"/>
      <c r="EN33" s="1327"/>
      <c r="EO33" s="1353"/>
      <c r="EP33" s="1327"/>
      <c r="EQ33" s="1327"/>
      <c r="ER33" s="1327"/>
      <c r="ES33" s="1349"/>
      <c r="ET33" s="1351"/>
      <c r="EU33" s="1318"/>
      <c r="EV33" s="1318"/>
      <c r="EW33" s="1349"/>
      <c r="EX33" s="1351"/>
      <c r="EY33" s="1318"/>
      <c r="EZ33" s="1318"/>
      <c r="FA33" s="1318"/>
      <c r="FB33" s="1318"/>
      <c r="FC33" s="1318"/>
      <c r="FD33" s="1318"/>
      <c r="FE33" s="1304"/>
      <c r="FF33" s="1304"/>
      <c r="FG33" s="1304"/>
      <c r="FH33" s="1304"/>
      <c r="FI33" s="1327"/>
      <c r="FJ33" s="1327"/>
      <c r="FK33" s="1327"/>
      <c r="FL33" s="1327"/>
      <c r="FM33" s="1318"/>
      <c r="FN33" s="1318"/>
      <c r="FO33" s="1318"/>
      <c r="FP33" s="1304"/>
      <c r="FQ33" s="1304"/>
      <c r="FR33" s="1304"/>
      <c r="FS33" s="1304"/>
      <c r="FT33" s="1327"/>
      <c r="FU33" s="1327"/>
      <c r="FV33" s="1327"/>
      <c r="FW33" s="1327"/>
      <c r="FX33" s="1318"/>
      <c r="FY33" s="1318"/>
      <c r="FZ33" s="1318"/>
      <c r="GA33" s="713"/>
      <c r="IC33" s="41"/>
      <c r="ID33" s="41"/>
      <c r="IE33" s="41"/>
      <c r="IF33" s="41"/>
      <c r="IG33" s="41"/>
      <c r="IH33" s="41"/>
      <c r="II33" s="41"/>
      <c r="IJ33" s="41"/>
      <c r="IK33" s="41"/>
      <c r="IL33" s="41"/>
      <c r="IM33" s="41"/>
      <c r="IN33" s="41"/>
      <c r="IO33" s="41"/>
      <c r="IP33" s="41"/>
      <c r="IQ33" s="41"/>
      <c r="IR33" s="41"/>
      <c r="IS33" s="41"/>
    </row>
    <row r="34" spans="1:253" s="40" customFormat="1" ht="12" customHeight="1">
      <c r="A34" s="42"/>
      <c r="B34" s="42"/>
      <c r="C34" s="737" t="s">
        <v>87</v>
      </c>
      <c r="D34" s="42"/>
      <c r="E34" s="42"/>
      <c r="F34" s="42"/>
      <c r="G34" s="42"/>
      <c r="H34" s="42"/>
      <c r="I34" s="42"/>
      <c r="J34" s="42"/>
      <c r="K34" s="42"/>
      <c r="L34" s="42"/>
      <c r="M34" s="42"/>
      <c r="N34" s="42"/>
      <c r="O34" s="42"/>
      <c r="P34" s="42"/>
      <c r="Q34" s="42"/>
      <c r="R34" s="737" t="s">
        <v>87</v>
      </c>
      <c r="S34" s="42"/>
      <c r="T34" s="42"/>
      <c r="U34" s="42"/>
      <c r="V34" s="42"/>
      <c r="W34" s="42"/>
      <c r="X34" s="42"/>
      <c r="Y34" s="42"/>
      <c r="Z34" s="42"/>
      <c r="AA34" s="42"/>
      <c r="AB34" s="42"/>
      <c r="AC34" s="42"/>
      <c r="AD34" s="42"/>
      <c r="AE34" s="42"/>
      <c r="AF34" s="42"/>
      <c r="AG34" s="42" t="s">
        <v>643</v>
      </c>
      <c r="AH34" s="42"/>
      <c r="AI34" s="42"/>
      <c r="AJ34" s="42"/>
      <c r="AK34" s="42"/>
      <c r="AL34" s="42"/>
      <c r="AM34" s="42"/>
      <c r="AN34" s="42"/>
      <c r="AO34" s="42"/>
      <c r="AP34" s="42"/>
      <c r="AQ34" s="42"/>
      <c r="AR34" s="42"/>
      <c r="AS34" s="42"/>
      <c r="AT34" s="42"/>
      <c r="AU34" s="42"/>
      <c r="AV34" s="42" t="s">
        <v>643</v>
      </c>
      <c r="AW34" s="42"/>
      <c r="AX34" s="42"/>
      <c r="AY34" s="42"/>
      <c r="AZ34" s="42"/>
      <c r="BA34" s="42"/>
      <c r="BB34" s="42"/>
      <c r="BC34" s="42"/>
      <c r="BD34" s="42"/>
      <c r="BE34" s="42"/>
      <c r="BF34" s="42"/>
      <c r="BG34" s="42"/>
      <c r="BH34" s="42"/>
      <c r="BI34" s="42"/>
      <c r="BJ34" s="42"/>
      <c r="BK34" s="1055" t="s">
        <v>643</v>
      </c>
      <c r="BL34" s="1055"/>
      <c r="BM34" s="1055"/>
      <c r="BN34" s="1055"/>
      <c r="BO34" s="1055"/>
      <c r="BP34" s="1055"/>
      <c r="BQ34" s="1055"/>
      <c r="BR34" s="1055"/>
      <c r="BS34" s="1055"/>
      <c r="BT34" s="1055"/>
      <c r="BU34" s="1055"/>
      <c r="BV34" s="1055"/>
      <c r="BW34" s="1055"/>
      <c r="BX34" s="1055"/>
      <c r="BY34" s="42"/>
      <c r="BZ34" s="42"/>
      <c r="CA34" s="42"/>
      <c r="CB34" s="42"/>
      <c r="CC34" s="42"/>
      <c r="CD34" s="42"/>
      <c r="CE34" s="42"/>
      <c r="CF34" s="1329" t="s">
        <v>278</v>
      </c>
      <c r="CG34" s="1329"/>
      <c r="CH34" s="1329"/>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68" t="s">
        <v>643</v>
      </c>
      <c r="FF34" s="108"/>
      <c r="FG34" s="108"/>
      <c r="FH34" s="108"/>
      <c r="FI34" s="108"/>
      <c r="FJ34" s="108"/>
      <c r="FK34" s="108"/>
      <c r="FL34" s="108"/>
      <c r="FM34" s="42"/>
      <c r="FN34" s="42"/>
      <c r="FO34" s="42"/>
      <c r="FP34" s="42"/>
      <c r="FQ34" s="42"/>
      <c r="FR34" s="42"/>
      <c r="FS34" s="42"/>
      <c r="FT34" s="108"/>
      <c r="FU34" s="108"/>
      <c r="FV34" s="108"/>
      <c r="FW34" s="108"/>
      <c r="FX34" s="1055"/>
      <c r="FY34" s="1055"/>
      <c r="FZ34" s="1055"/>
      <c r="GA34" s="713"/>
      <c r="IC34" s="41"/>
      <c r="ID34" s="41"/>
      <c r="IE34" s="41"/>
      <c r="IF34" s="41"/>
      <c r="IG34" s="41"/>
      <c r="IH34" s="41"/>
      <c r="II34" s="41"/>
      <c r="IJ34" s="41"/>
      <c r="IK34" s="41"/>
      <c r="IL34" s="41"/>
      <c r="IM34" s="41"/>
      <c r="IN34" s="41"/>
      <c r="IO34" s="41"/>
      <c r="IP34" s="41"/>
      <c r="IQ34" s="41"/>
      <c r="IR34" s="41"/>
      <c r="IS34" s="41"/>
    </row>
    <row r="35" spans="1:253" s="40" customFormat="1" ht="19.5" customHeight="1">
      <c r="A35" s="1360" t="s">
        <v>540</v>
      </c>
      <c r="B35" s="1314" t="s">
        <v>222</v>
      </c>
      <c r="C35" s="1314" t="s">
        <v>358</v>
      </c>
      <c r="D35" s="1314" t="s">
        <v>25</v>
      </c>
      <c r="E35" s="1314" t="s">
        <v>26</v>
      </c>
      <c r="F35" s="1314" t="s">
        <v>359</v>
      </c>
      <c r="G35" s="1314" t="s">
        <v>361</v>
      </c>
      <c r="H35" s="1313" t="s">
        <v>630</v>
      </c>
      <c r="I35" s="1313" t="s">
        <v>150</v>
      </c>
      <c r="J35" s="703"/>
      <c r="K35" s="703"/>
      <c r="L35" s="703"/>
      <c r="M35" s="703"/>
      <c r="N35" s="703"/>
      <c r="O35" s="703"/>
      <c r="P35" s="703"/>
      <c r="Q35" s="703"/>
      <c r="R35" s="1314" t="s">
        <v>237</v>
      </c>
      <c r="S35" s="1314" t="s">
        <v>238</v>
      </c>
      <c r="T35" s="1314" t="s">
        <v>678</v>
      </c>
      <c r="U35" s="1314" t="s">
        <v>240</v>
      </c>
      <c r="V35" s="1314" t="s">
        <v>241</v>
      </c>
      <c r="W35" s="1314" t="s">
        <v>242</v>
      </c>
      <c r="X35" s="1314" t="s">
        <v>246</v>
      </c>
      <c r="Y35" s="703"/>
      <c r="Z35" s="703"/>
      <c r="AA35" s="703"/>
      <c r="AB35" s="703"/>
      <c r="AC35" s="703"/>
      <c r="AD35" s="703"/>
      <c r="AE35" s="703"/>
      <c r="AF35" s="703"/>
      <c r="AG35" s="1313" t="s">
        <v>212</v>
      </c>
      <c r="AH35" s="1313" t="s">
        <v>188</v>
      </c>
      <c r="AI35" s="1313" t="s">
        <v>213</v>
      </c>
      <c r="AJ35" s="1313" t="s">
        <v>214</v>
      </c>
      <c r="AK35" s="1313" t="s">
        <v>215</v>
      </c>
      <c r="AL35" s="1314" t="s">
        <v>362</v>
      </c>
      <c r="AM35" s="1314" t="s">
        <v>225</v>
      </c>
      <c r="AN35" s="676"/>
      <c r="AO35" s="676"/>
      <c r="AP35" s="676"/>
      <c r="AQ35" s="676"/>
      <c r="AR35" s="676"/>
      <c r="AS35" s="676"/>
      <c r="AT35" s="676"/>
      <c r="AU35" s="676"/>
      <c r="AV35" s="1314" t="s">
        <v>394</v>
      </c>
      <c r="AW35" s="1314" t="s">
        <v>395</v>
      </c>
      <c r="AX35" s="1314" t="s">
        <v>396</v>
      </c>
      <c r="AY35" s="1314" t="s">
        <v>397</v>
      </c>
      <c r="AZ35" s="1314" t="s">
        <v>398</v>
      </c>
      <c r="BA35" s="1314" t="s">
        <v>399</v>
      </c>
      <c r="BB35" s="1314" t="s">
        <v>405</v>
      </c>
      <c r="BC35" s="676"/>
      <c r="BD35" s="676"/>
      <c r="BE35" s="676"/>
      <c r="BF35" s="676"/>
      <c r="BG35" s="676"/>
      <c r="BH35" s="676"/>
      <c r="BI35" s="676"/>
      <c r="BJ35" s="676"/>
      <c r="BK35" s="1313" t="s">
        <v>212</v>
      </c>
      <c r="BL35" s="1313" t="s">
        <v>188</v>
      </c>
      <c r="BM35" s="1313" t="s">
        <v>213</v>
      </c>
      <c r="BN35" s="1313" t="s">
        <v>214</v>
      </c>
      <c r="BO35" s="1313" t="s">
        <v>215</v>
      </c>
      <c r="BP35" s="1314" t="s">
        <v>362</v>
      </c>
      <c r="BQ35" s="1314" t="s">
        <v>874</v>
      </c>
      <c r="BR35" s="1060"/>
      <c r="BS35" s="1060"/>
      <c r="BT35" s="1060"/>
      <c r="BU35" s="1060"/>
      <c r="BV35" s="1060"/>
      <c r="BW35" s="1060"/>
      <c r="BX35" s="1060"/>
      <c r="BY35" s="676"/>
      <c r="BZ35" s="676"/>
      <c r="CA35" s="676"/>
      <c r="CB35" s="676"/>
      <c r="CC35" s="676"/>
      <c r="CD35" s="676"/>
      <c r="CE35" s="676"/>
      <c r="CF35" s="1314" t="s">
        <v>273</v>
      </c>
      <c r="CG35" s="1328" t="s">
        <v>358</v>
      </c>
      <c r="CH35" s="1328" t="s">
        <v>276</v>
      </c>
      <c r="CI35" s="1328" t="s">
        <v>359</v>
      </c>
      <c r="CJ35" s="1328" t="s">
        <v>361</v>
      </c>
      <c r="CK35" s="1328" t="s">
        <v>274</v>
      </c>
      <c r="CL35" s="1313" t="s">
        <v>277</v>
      </c>
      <c r="CM35" s="676"/>
      <c r="CN35" s="676"/>
      <c r="CO35" s="676"/>
      <c r="CP35" s="676"/>
      <c r="CQ35" s="676"/>
      <c r="CR35" s="676"/>
      <c r="CS35" s="676"/>
      <c r="CT35" s="676"/>
      <c r="CU35" s="676"/>
      <c r="CV35" s="676"/>
      <c r="CW35" s="676"/>
      <c r="CX35" s="676"/>
      <c r="CY35" s="676"/>
      <c r="CZ35" s="676"/>
      <c r="DA35" s="676"/>
      <c r="DB35" s="676"/>
      <c r="DC35" s="676"/>
      <c r="DD35" s="676"/>
      <c r="DE35" s="676"/>
      <c r="DF35" s="676"/>
      <c r="DG35" s="676"/>
      <c r="DH35" s="676"/>
      <c r="DI35" s="676"/>
      <c r="DJ35" s="676"/>
      <c r="DK35" s="676"/>
      <c r="DL35" s="676"/>
      <c r="DM35" s="676"/>
      <c r="DN35" s="676"/>
      <c r="DO35" s="676"/>
      <c r="DP35" s="676"/>
      <c r="DQ35" s="676"/>
      <c r="DR35" s="676"/>
      <c r="DS35" s="676"/>
      <c r="DT35" s="676"/>
      <c r="DU35" s="676"/>
      <c r="DV35" s="676"/>
      <c r="DW35" s="676"/>
      <c r="DX35" s="676"/>
      <c r="DY35" s="676"/>
      <c r="DZ35" s="676"/>
      <c r="EA35" s="676"/>
      <c r="EB35" s="676"/>
      <c r="EC35" s="676"/>
      <c r="ED35" s="676"/>
      <c r="EE35" s="676"/>
      <c r="EF35" s="676"/>
      <c r="EG35" s="676"/>
      <c r="EH35" s="676"/>
      <c r="EI35" s="676"/>
      <c r="EJ35" s="676"/>
      <c r="EK35" s="676"/>
      <c r="EL35" s="676"/>
      <c r="EM35" s="676"/>
      <c r="EN35" s="676"/>
      <c r="EO35" s="676"/>
      <c r="EP35" s="676"/>
      <c r="EQ35" s="676"/>
      <c r="ER35" s="676"/>
      <c r="ES35" s="676"/>
      <c r="ET35" s="676"/>
      <c r="EU35" s="676"/>
      <c r="EV35" s="676"/>
      <c r="EW35" s="676"/>
      <c r="EX35" s="676"/>
      <c r="EY35" s="676"/>
      <c r="EZ35" s="676"/>
      <c r="FA35" s="676"/>
      <c r="FB35" s="676"/>
      <c r="FC35" s="676"/>
      <c r="FD35" s="676"/>
      <c r="FE35" s="1313" t="s">
        <v>620</v>
      </c>
      <c r="FF35" s="1313"/>
      <c r="FG35" s="1313"/>
      <c r="FH35" s="1313"/>
      <c r="FI35" s="1346" t="s">
        <v>829</v>
      </c>
      <c r="FJ35" s="1347"/>
      <c r="FK35" s="1347"/>
      <c r="FL35" s="1347"/>
      <c r="FM35" s="1313" t="s">
        <v>602</v>
      </c>
      <c r="FN35" s="1313"/>
      <c r="FO35" s="1313"/>
      <c r="FP35" s="676"/>
      <c r="FQ35" s="676"/>
      <c r="FR35" s="676"/>
      <c r="FS35" s="676"/>
      <c r="FT35" s="723"/>
      <c r="FU35" s="723"/>
      <c r="FV35" s="723"/>
      <c r="FW35" s="723"/>
      <c r="FX35" s="1060"/>
      <c r="FY35" s="1060"/>
      <c r="FZ35" s="1060"/>
      <c r="GA35" s="713"/>
      <c r="IC35" s="41"/>
      <c r="ID35" s="41"/>
      <c r="IE35" s="41"/>
      <c r="IF35" s="41"/>
      <c r="IG35" s="41"/>
      <c r="IH35" s="41"/>
      <c r="II35" s="41"/>
      <c r="IJ35" s="41"/>
      <c r="IK35" s="41"/>
      <c r="IL35" s="41"/>
      <c r="IM35" s="41"/>
      <c r="IN35" s="41"/>
      <c r="IO35" s="41"/>
      <c r="IP35" s="41"/>
      <c r="IQ35" s="41"/>
      <c r="IR35" s="41"/>
      <c r="IS35" s="41"/>
    </row>
    <row r="36" spans="1:253" s="40" customFormat="1" ht="23.25" customHeight="1">
      <c r="A36" s="1361"/>
      <c r="B36" s="1314"/>
      <c r="C36" s="1313"/>
      <c r="D36" s="1313"/>
      <c r="E36" s="1313"/>
      <c r="F36" s="1313"/>
      <c r="G36" s="1313"/>
      <c r="H36" s="1313"/>
      <c r="I36" s="1313"/>
      <c r="J36" s="703"/>
      <c r="K36" s="703"/>
      <c r="L36" s="703"/>
      <c r="M36" s="703"/>
      <c r="N36" s="703"/>
      <c r="O36" s="703"/>
      <c r="P36" s="703"/>
      <c r="Q36" s="703"/>
      <c r="R36" s="1313"/>
      <c r="S36" s="1313"/>
      <c r="T36" s="1313"/>
      <c r="U36" s="1313"/>
      <c r="V36" s="1313"/>
      <c r="W36" s="1313"/>
      <c r="X36" s="1313"/>
      <c r="Y36" s="703"/>
      <c r="Z36" s="703"/>
      <c r="AA36" s="703"/>
      <c r="AB36" s="703"/>
      <c r="AC36" s="703"/>
      <c r="AD36" s="703"/>
      <c r="AE36" s="703"/>
      <c r="AF36" s="703"/>
      <c r="AG36" s="1313"/>
      <c r="AH36" s="1313"/>
      <c r="AI36" s="1313"/>
      <c r="AJ36" s="1313"/>
      <c r="AK36" s="1313"/>
      <c r="AL36" s="1313"/>
      <c r="AM36" s="1313"/>
      <c r="AN36" s="676"/>
      <c r="AO36" s="676"/>
      <c r="AP36" s="676"/>
      <c r="AQ36" s="676"/>
      <c r="AR36" s="676"/>
      <c r="AS36" s="676"/>
      <c r="AT36" s="676"/>
      <c r="AU36" s="676"/>
      <c r="AV36" s="1313"/>
      <c r="AW36" s="1313"/>
      <c r="AX36" s="1313"/>
      <c r="AY36" s="1313"/>
      <c r="AZ36" s="1313"/>
      <c r="BA36" s="1313"/>
      <c r="BB36" s="1313"/>
      <c r="BC36" s="676"/>
      <c r="BD36" s="676"/>
      <c r="BE36" s="676"/>
      <c r="BF36" s="676"/>
      <c r="BG36" s="676"/>
      <c r="BH36" s="676"/>
      <c r="BI36" s="676"/>
      <c r="BJ36" s="676"/>
      <c r="BK36" s="1313"/>
      <c r="BL36" s="1313"/>
      <c r="BM36" s="1313"/>
      <c r="BN36" s="1313"/>
      <c r="BO36" s="1313"/>
      <c r="BP36" s="1313"/>
      <c r="BQ36" s="1313"/>
      <c r="BR36" s="1060"/>
      <c r="BS36" s="1060"/>
      <c r="BT36" s="1060"/>
      <c r="BU36" s="1060"/>
      <c r="BV36" s="1060"/>
      <c r="BW36" s="1060"/>
      <c r="BX36" s="1060"/>
      <c r="BY36" s="676"/>
      <c r="BZ36" s="676"/>
      <c r="CA36" s="676"/>
      <c r="CB36" s="676"/>
      <c r="CC36" s="676"/>
      <c r="CD36" s="676"/>
      <c r="CE36" s="676"/>
      <c r="CF36" s="1313"/>
      <c r="CG36" s="1328"/>
      <c r="CH36" s="1328"/>
      <c r="CI36" s="1328"/>
      <c r="CJ36" s="1328"/>
      <c r="CK36" s="1328"/>
      <c r="CL36" s="1313"/>
      <c r="CM36" s="676"/>
      <c r="CN36" s="676"/>
      <c r="CO36" s="676"/>
      <c r="CP36" s="676"/>
      <c r="CQ36" s="676"/>
      <c r="CR36" s="676"/>
      <c r="CS36" s="676"/>
      <c r="CT36" s="676"/>
      <c r="CU36" s="676"/>
      <c r="CV36" s="676"/>
      <c r="CW36" s="676"/>
      <c r="CX36" s="676"/>
      <c r="CY36" s="676"/>
      <c r="CZ36" s="676"/>
      <c r="DA36" s="676"/>
      <c r="DB36" s="676"/>
      <c r="DC36" s="676"/>
      <c r="DD36" s="676"/>
      <c r="DE36" s="676"/>
      <c r="DF36" s="676"/>
      <c r="DG36" s="676"/>
      <c r="DH36" s="676"/>
      <c r="DI36" s="676"/>
      <c r="DJ36" s="676"/>
      <c r="DK36" s="676"/>
      <c r="DL36" s="676"/>
      <c r="DM36" s="676"/>
      <c r="DN36" s="676"/>
      <c r="DO36" s="676"/>
      <c r="DP36" s="676"/>
      <c r="DQ36" s="676"/>
      <c r="DR36" s="676"/>
      <c r="DS36" s="676"/>
      <c r="DT36" s="676"/>
      <c r="DU36" s="676"/>
      <c r="DV36" s="676"/>
      <c r="DW36" s="676"/>
      <c r="DX36" s="676"/>
      <c r="DY36" s="676"/>
      <c r="DZ36" s="676"/>
      <c r="EA36" s="676"/>
      <c r="EB36" s="676"/>
      <c r="EC36" s="676"/>
      <c r="ED36" s="676"/>
      <c r="EE36" s="676"/>
      <c r="EF36" s="676"/>
      <c r="EG36" s="676"/>
      <c r="EH36" s="676"/>
      <c r="EI36" s="676"/>
      <c r="EJ36" s="676"/>
      <c r="EK36" s="676"/>
      <c r="EL36" s="676"/>
      <c r="EM36" s="676"/>
      <c r="EN36" s="676"/>
      <c r="EO36" s="676"/>
      <c r="EP36" s="676"/>
      <c r="EQ36" s="676"/>
      <c r="ER36" s="676"/>
      <c r="ES36" s="676"/>
      <c r="ET36" s="676"/>
      <c r="EU36" s="676"/>
      <c r="EV36" s="676"/>
      <c r="EW36" s="676"/>
      <c r="EX36" s="676"/>
      <c r="EY36" s="676"/>
      <c r="EZ36" s="676"/>
      <c r="FA36" s="676"/>
      <c r="FB36" s="676"/>
      <c r="FC36" s="676"/>
      <c r="FD36" s="676"/>
      <c r="FE36" s="683" t="s">
        <v>38</v>
      </c>
      <c r="FF36" s="683" t="s">
        <v>20</v>
      </c>
      <c r="FG36" s="683" t="s">
        <v>41</v>
      </c>
      <c r="FH36" s="684" t="s">
        <v>87</v>
      </c>
      <c r="FI36" s="683" t="s">
        <v>38</v>
      </c>
      <c r="FJ36" s="683" t="s">
        <v>20</v>
      </c>
      <c r="FK36" s="683" t="s">
        <v>41</v>
      </c>
      <c r="FL36" s="1063" t="s">
        <v>828</v>
      </c>
      <c r="FM36" s="683" t="s">
        <v>38</v>
      </c>
      <c r="FN36" s="683" t="s">
        <v>20</v>
      </c>
      <c r="FO36" s="683" t="s">
        <v>41</v>
      </c>
      <c r="FP36" s="676"/>
      <c r="FQ36" s="676"/>
      <c r="FR36" s="676"/>
      <c r="FS36" s="676"/>
      <c r="FT36" s="723"/>
      <c r="FU36" s="723"/>
      <c r="FV36" s="723"/>
      <c r="FW36" s="723"/>
      <c r="FX36" s="1060"/>
      <c r="FY36" s="1060"/>
      <c r="FZ36" s="1060"/>
      <c r="GA36" s="713"/>
      <c r="IC36" s="41"/>
      <c r="ID36" s="41"/>
      <c r="IE36" s="41"/>
      <c r="IF36" s="41"/>
      <c r="IG36" s="41"/>
      <c r="IH36" s="41"/>
      <c r="II36" s="41"/>
      <c r="IJ36" s="41"/>
      <c r="IK36" s="41"/>
      <c r="IL36" s="41"/>
      <c r="IM36" s="41"/>
      <c r="IN36" s="41"/>
      <c r="IO36" s="41"/>
      <c r="IP36" s="41"/>
      <c r="IQ36" s="41"/>
      <c r="IR36" s="41"/>
      <c r="IS36" s="41"/>
    </row>
    <row r="37" spans="1:253" s="40" customFormat="1" ht="13.5" customHeight="1">
      <c r="A37" s="1313" t="s">
        <v>151</v>
      </c>
      <c r="B37" s="1354">
        <v>0</v>
      </c>
      <c r="C37" s="1322">
        <v>0</v>
      </c>
      <c r="D37" s="1322">
        <v>0</v>
      </c>
      <c r="E37" s="1322">
        <v>0</v>
      </c>
      <c r="F37" s="1322">
        <v>0</v>
      </c>
      <c r="G37" s="1322">
        <v>0</v>
      </c>
      <c r="H37" s="1322">
        <v>0</v>
      </c>
      <c r="I37" s="1322">
        <v>0</v>
      </c>
      <c r="J37" s="703"/>
      <c r="K37" s="703"/>
      <c r="L37" s="703"/>
      <c r="M37" s="703"/>
      <c r="N37" s="703"/>
      <c r="O37" s="703"/>
      <c r="P37" s="703"/>
      <c r="Q37" s="703"/>
      <c r="R37" s="1322">
        <v>0</v>
      </c>
      <c r="S37" s="1322">
        <v>0</v>
      </c>
      <c r="T37" s="1322">
        <v>0</v>
      </c>
      <c r="U37" s="1322">
        <v>0</v>
      </c>
      <c r="V37" s="1322">
        <v>0</v>
      </c>
      <c r="W37" s="1322">
        <v>0</v>
      </c>
      <c r="X37" s="1322">
        <v>0</v>
      </c>
      <c r="Y37" s="703"/>
      <c r="Z37" s="703"/>
      <c r="AA37" s="703"/>
      <c r="AB37" s="703"/>
      <c r="AC37" s="703"/>
      <c r="AD37" s="703"/>
      <c r="AE37" s="703"/>
      <c r="AF37" s="703"/>
      <c r="AG37" s="1303">
        <v>0</v>
      </c>
      <c r="AH37" s="1303">
        <v>0</v>
      </c>
      <c r="AI37" s="1303">
        <v>0</v>
      </c>
      <c r="AJ37" s="1303">
        <v>0</v>
      </c>
      <c r="AK37" s="1303">
        <v>0</v>
      </c>
      <c r="AL37" s="1303">
        <v>0</v>
      </c>
      <c r="AM37" s="1303">
        <v>0</v>
      </c>
      <c r="AN37" s="676"/>
      <c r="AO37" s="676"/>
      <c r="AP37" s="676"/>
      <c r="AQ37" s="676"/>
      <c r="AR37" s="676"/>
      <c r="AS37" s="676"/>
      <c r="AT37" s="676"/>
      <c r="AU37" s="676"/>
      <c r="AV37" s="1303">
        <v>0</v>
      </c>
      <c r="AW37" s="1303">
        <v>0</v>
      </c>
      <c r="AX37" s="1303">
        <v>0</v>
      </c>
      <c r="AY37" s="1303">
        <v>0</v>
      </c>
      <c r="AZ37" s="1303">
        <v>0</v>
      </c>
      <c r="BA37" s="1303">
        <v>0</v>
      </c>
      <c r="BB37" s="1303">
        <v>0</v>
      </c>
      <c r="BC37" s="676"/>
      <c r="BD37" s="676"/>
      <c r="BE37" s="676"/>
      <c r="BF37" s="676"/>
      <c r="BG37" s="676"/>
      <c r="BH37" s="676"/>
      <c r="BI37" s="676"/>
      <c r="BJ37" s="676"/>
      <c r="BK37" s="1303">
        <v>0</v>
      </c>
      <c r="BL37" s="1303">
        <v>0</v>
      </c>
      <c r="BM37" s="1303">
        <v>0</v>
      </c>
      <c r="BN37" s="1303">
        <v>0</v>
      </c>
      <c r="BO37" s="1303">
        <v>0</v>
      </c>
      <c r="BP37" s="1303">
        <v>0</v>
      </c>
      <c r="BQ37" s="1303">
        <v>0</v>
      </c>
      <c r="BR37" s="1060"/>
      <c r="BS37" s="1060"/>
      <c r="BT37" s="1060"/>
      <c r="BU37" s="1060"/>
      <c r="BV37" s="1060"/>
      <c r="BW37" s="1060"/>
      <c r="BX37" s="1060"/>
      <c r="BY37" s="676"/>
      <c r="BZ37" s="676"/>
      <c r="CA37" s="676"/>
      <c r="CB37" s="676"/>
      <c r="CC37" s="676"/>
      <c r="CD37" s="676"/>
      <c r="CE37" s="676"/>
      <c r="CF37" s="1334">
        <v>0</v>
      </c>
      <c r="CG37" s="1331">
        <v>0</v>
      </c>
      <c r="CH37" s="1331">
        <v>0</v>
      </c>
      <c r="CI37" s="1331">
        <v>0</v>
      </c>
      <c r="CJ37" s="1331">
        <v>0</v>
      </c>
      <c r="CK37" s="1331">
        <v>0</v>
      </c>
      <c r="CL37" s="1331">
        <v>0</v>
      </c>
      <c r="CM37" s="676"/>
      <c r="CN37" s="676"/>
      <c r="CO37" s="676"/>
      <c r="CP37" s="676"/>
      <c r="CQ37" s="676"/>
      <c r="CR37" s="676"/>
      <c r="CS37" s="676"/>
      <c r="CT37" s="676"/>
      <c r="CU37" s="676"/>
      <c r="CV37" s="676"/>
      <c r="CW37" s="676"/>
      <c r="CX37" s="676"/>
      <c r="CY37" s="676"/>
      <c r="CZ37" s="676"/>
      <c r="DA37" s="676"/>
      <c r="DB37" s="676"/>
      <c r="DC37" s="676"/>
      <c r="DD37" s="676"/>
      <c r="DE37" s="676"/>
      <c r="DF37" s="676"/>
      <c r="DG37" s="676"/>
      <c r="DH37" s="676"/>
      <c r="DI37" s="676"/>
      <c r="DJ37" s="676"/>
      <c r="DK37" s="676"/>
      <c r="DL37" s="676"/>
      <c r="DM37" s="676"/>
      <c r="DN37" s="676"/>
      <c r="DO37" s="676"/>
      <c r="DP37" s="676"/>
      <c r="DQ37" s="676"/>
      <c r="DR37" s="676"/>
      <c r="DS37" s="676"/>
      <c r="DT37" s="676"/>
      <c r="DU37" s="676"/>
      <c r="DV37" s="676"/>
      <c r="DW37" s="676"/>
      <c r="DX37" s="676"/>
      <c r="DY37" s="676"/>
      <c r="DZ37" s="676"/>
      <c r="EA37" s="676"/>
      <c r="EB37" s="676"/>
      <c r="EC37" s="676"/>
      <c r="ED37" s="676"/>
      <c r="EE37" s="676"/>
      <c r="EF37" s="676"/>
      <c r="EG37" s="676"/>
      <c r="EH37" s="676"/>
      <c r="EI37" s="676"/>
      <c r="EJ37" s="676"/>
      <c r="EK37" s="676"/>
      <c r="EL37" s="676"/>
      <c r="EM37" s="676"/>
      <c r="EN37" s="676"/>
      <c r="EO37" s="676"/>
      <c r="EP37" s="676"/>
      <c r="EQ37" s="676"/>
      <c r="ER37" s="676"/>
      <c r="ES37" s="676"/>
      <c r="ET37" s="676"/>
      <c r="EU37" s="676"/>
      <c r="EV37" s="676"/>
      <c r="EW37" s="676"/>
      <c r="EX37" s="676"/>
      <c r="EY37" s="676"/>
      <c r="EZ37" s="676"/>
      <c r="FA37" s="676"/>
      <c r="FB37" s="676"/>
      <c r="FC37" s="676"/>
      <c r="FD37" s="676"/>
      <c r="FE37" s="1342">
        <v>0</v>
      </c>
      <c r="FF37" s="1342">
        <v>0</v>
      </c>
      <c r="FG37" s="1342">
        <v>0</v>
      </c>
      <c r="FH37" s="1342">
        <v>0</v>
      </c>
      <c r="FI37" s="1326">
        <v>0</v>
      </c>
      <c r="FJ37" s="1326">
        <v>0</v>
      </c>
      <c r="FK37" s="1326">
        <v>0</v>
      </c>
      <c r="FL37" s="1326">
        <v>0</v>
      </c>
      <c r="FM37" s="1344" t="e">
        <v>#DIV/0!</v>
      </c>
      <c r="FN37" s="1344" t="e">
        <v>#DIV/0!</v>
      </c>
      <c r="FO37" s="1344" t="e">
        <v>#DIV/0!</v>
      </c>
      <c r="FP37" s="676"/>
      <c r="FQ37" s="676"/>
      <c r="FR37" s="676"/>
      <c r="FS37" s="676"/>
      <c r="FT37" s="724"/>
      <c r="FU37" s="724"/>
      <c r="FV37" s="724"/>
      <c r="FW37" s="724"/>
      <c r="FX37" s="1060"/>
      <c r="FY37" s="1060"/>
      <c r="FZ37" s="1060"/>
      <c r="GA37" s="713"/>
      <c r="IC37" s="41"/>
      <c r="ID37" s="41"/>
      <c r="IE37" s="41"/>
      <c r="IF37" s="41"/>
      <c r="IG37" s="41"/>
      <c r="IH37" s="41"/>
      <c r="II37" s="41"/>
      <c r="IJ37" s="41"/>
      <c r="IK37" s="41"/>
      <c r="IL37" s="41"/>
      <c r="IM37" s="41"/>
      <c r="IN37" s="41"/>
      <c r="IO37" s="41"/>
      <c r="IP37" s="41"/>
      <c r="IQ37" s="41"/>
      <c r="IR37" s="41"/>
      <c r="IS37" s="41"/>
    </row>
    <row r="38" spans="1:253" s="40" customFormat="1" ht="13.5" customHeight="1">
      <c r="A38" s="1313"/>
      <c r="B38" s="1355"/>
      <c r="C38" s="1323"/>
      <c r="D38" s="1323"/>
      <c r="E38" s="1323"/>
      <c r="F38" s="1323"/>
      <c r="G38" s="1323"/>
      <c r="H38" s="1323"/>
      <c r="I38" s="1323"/>
      <c r="J38" s="703"/>
      <c r="K38" s="703"/>
      <c r="L38" s="703"/>
      <c r="M38" s="703"/>
      <c r="N38" s="703"/>
      <c r="O38" s="703"/>
      <c r="P38" s="703"/>
      <c r="Q38" s="703"/>
      <c r="R38" s="1323"/>
      <c r="S38" s="1323"/>
      <c r="T38" s="1323"/>
      <c r="U38" s="1323"/>
      <c r="V38" s="1323"/>
      <c r="W38" s="1323"/>
      <c r="X38" s="1323"/>
      <c r="Y38" s="703"/>
      <c r="Z38" s="703"/>
      <c r="AA38" s="703"/>
      <c r="AB38" s="703"/>
      <c r="AC38" s="703"/>
      <c r="AD38" s="703"/>
      <c r="AE38" s="703"/>
      <c r="AF38" s="703"/>
      <c r="AG38" s="1304"/>
      <c r="AH38" s="1304"/>
      <c r="AI38" s="1304"/>
      <c r="AJ38" s="1304"/>
      <c r="AK38" s="1304"/>
      <c r="AL38" s="1304"/>
      <c r="AM38" s="1304"/>
      <c r="AN38" s="676"/>
      <c r="AO38" s="676"/>
      <c r="AP38" s="676"/>
      <c r="AQ38" s="676"/>
      <c r="AR38" s="676"/>
      <c r="AS38" s="676"/>
      <c r="AT38" s="676"/>
      <c r="AU38" s="676"/>
      <c r="AV38" s="1304"/>
      <c r="AW38" s="1304"/>
      <c r="AX38" s="1304"/>
      <c r="AY38" s="1304"/>
      <c r="AZ38" s="1304"/>
      <c r="BA38" s="1304"/>
      <c r="BB38" s="1304"/>
      <c r="BC38" s="676"/>
      <c r="BD38" s="676"/>
      <c r="BE38" s="676"/>
      <c r="BF38" s="676"/>
      <c r="BG38" s="676"/>
      <c r="BH38" s="676"/>
      <c r="BI38" s="676"/>
      <c r="BJ38" s="676"/>
      <c r="BK38" s="1304"/>
      <c r="BL38" s="1304"/>
      <c r="BM38" s="1304"/>
      <c r="BN38" s="1304"/>
      <c r="BO38" s="1304"/>
      <c r="BP38" s="1304"/>
      <c r="BQ38" s="1304"/>
      <c r="BR38" s="1060"/>
      <c r="BS38" s="1060"/>
      <c r="BT38" s="1060"/>
      <c r="BU38" s="1060"/>
      <c r="BV38" s="1060"/>
      <c r="BW38" s="1060"/>
      <c r="BX38" s="1060"/>
      <c r="BY38" s="676"/>
      <c r="BZ38" s="676"/>
      <c r="CA38" s="676"/>
      <c r="CB38" s="676"/>
      <c r="CC38" s="676"/>
      <c r="CD38" s="676"/>
      <c r="CE38" s="676"/>
      <c r="CF38" s="1335"/>
      <c r="CG38" s="1332"/>
      <c r="CH38" s="1332"/>
      <c r="CI38" s="1332"/>
      <c r="CJ38" s="1332"/>
      <c r="CK38" s="1332"/>
      <c r="CL38" s="1332"/>
      <c r="CM38" s="676"/>
      <c r="CN38" s="676"/>
      <c r="CO38" s="676"/>
      <c r="CP38" s="676"/>
      <c r="CQ38" s="676"/>
      <c r="CR38" s="676"/>
      <c r="CS38" s="676"/>
      <c r="CT38" s="676"/>
      <c r="CU38" s="676"/>
      <c r="CV38" s="676"/>
      <c r="CW38" s="676"/>
      <c r="CX38" s="676"/>
      <c r="CY38" s="676"/>
      <c r="CZ38" s="676"/>
      <c r="DA38" s="676"/>
      <c r="DB38" s="676"/>
      <c r="DC38" s="676"/>
      <c r="DD38" s="676"/>
      <c r="DE38" s="676"/>
      <c r="DF38" s="676"/>
      <c r="DG38" s="676"/>
      <c r="DH38" s="676"/>
      <c r="DI38" s="676"/>
      <c r="DJ38" s="676"/>
      <c r="DK38" s="676"/>
      <c r="DL38" s="676"/>
      <c r="DM38" s="676"/>
      <c r="DN38" s="676"/>
      <c r="DO38" s="676"/>
      <c r="DP38" s="676"/>
      <c r="DQ38" s="676"/>
      <c r="DR38" s="676"/>
      <c r="DS38" s="676"/>
      <c r="DT38" s="676"/>
      <c r="DU38" s="676"/>
      <c r="DV38" s="676"/>
      <c r="DW38" s="676"/>
      <c r="DX38" s="676"/>
      <c r="DY38" s="676"/>
      <c r="DZ38" s="676"/>
      <c r="EA38" s="676"/>
      <c r="EB38" s="676"/>
      <c r="EC38" s="676"/>
      <c r="ED38" s="676"/>
      <c r="EE38" s="676"/>
      <c r="EF38" s="676"/>
      <c r="EG38" s="676"/>
      <c r="EH38" s="676"/>
      <c r="EI38" s="676"/>
      <c r="EJ38" s="676"/>
      <c r="EK38" s="676"/>
      <c r="EL38" s="676"/>
      <c r="EM38" s="676"/>
      <c r="EN38" s="676"/>
      <c r="EO38" s="676"/>
      <c r="EP38" s="676"/>
      <c r="EQ38" s="676"/>
      <c r="ER38" s="676"/>
      <c r="ES38" s="676"/>
      <c r="ET38" s="676"/>
      <c r="EU38" s="676"/>
      <c r="EV38" s="676"/>
      <c r="EW38" s="676"/>
      <c r="EX38" s="676"/>
      <c r="EY38" s="676"/>
      <c r="EZ38" s="676"/>
      <c r="FA38" s="676"/>
      <c r="FB38" s="676"/>
      <c r="FC38" s="676"/>
      <c r="FD38" s="676"/>
      <c r="FE38" s="1343"/>
      <c r="FF38" s="1343"/>
      <c r="FG38" s="1343"/>
      <c r="FH38" s="1343"/>
      <c r="FI38" s="1327"/>
      <c r="FJ38" s="1327"/>
      <c r="FK38" s="1327"/>
      <c r="FL38" s="1327"/>
      <c r="FM38" s="1345"/>
      <c r="FN38" s="1345"/>
      <c r="FO38" s="1345"/>
      <c r="FP38" s="676"/>
      <c r="FQ38" s="676"/>
      <c r="FR38" s="676"/>
      <c r="FS38" s="676"/>
      <c r="FT38" s="724"/>
      <c r="FU38" s="724"/>
      <c r="FV38" s="724"/>
      <c r="FW38" s="724"/>
      <c r="FX38" s="1060"/>
      <c r="FY38" s="1060"/>
      <c r="FZ38" s="1060"/>
      <c r="GA38" s="713"/>
      <c r="IC38" s="41"/>
      <c r="ID38" s="41"/>
      <c r="IE38" s="41"/>
      <c r="IF38" s="41"/>
      <c r="IG38" s="41"/>
      <c r="IH38" s="41"/>
      <c r="II38" s="41"/>
      <c r="IJ38" s="41"/>
      <c r="IK38" s="41"/>
      <c r="IL38" s="41"/>
      <c r="IM38" s="41"/>
      <c r="IN38" s="41"/>
      <c r="IO38" s="41"/>
      <c r="IP38" s="41"/>
      <c r="IQ38" s="41"/>
      <c r="IR38" s="41"/>
      <c r="IS38" s="41"/>
    </row>
    <row r="39" spans="1:253" s="40" customFormat="1" ht="13.5" customHeight="1">
      <c r="A39" s="1313" t="s">
        <v>630</v>
      </c>
      <c r="B39" s="1354">
        <v>126</v>
      </c>
      <c r="C39" s="1322">
        <v>3253</v>
      </c>
      <c r="D39" s="1322">
        <v>887</v>
      </c>
      <c r="E39" s="1322">
        <v>1742</v>
      </c>
      <c r="F39" s="1322">
        <v>5</v>
      </c>
      <c r="G39" s="1322">
        <v>95</v>
      </c>
      <c r="H39" s="1322">
        <v>57</v>
      </c>
      <c r="I39" s="1322">
        <v>6039</v>
      </c>
      <c r="J39" s="703"/>
      <c r="K39" s="703"/>
      <c r="L39" s="703"/>
      <c r="M39" s="703"/>
      <c r="N39" s="703"/>
      <c r="O39" s="703"/>
      <c r="P39" s="703"/>
      <c r="Q39" s="703"/>
      <c r="R39" s="1322">
        <v>1721</v>
      </c>
      <c r="S39" s="1322">
        <v>512</v>
      </c>
      <c r="T39" s="1322">
        <v>612</v>
      </c>
      <c r="U39" s="1322">
        <v>2</v>
      </c>
      <c r="V39" s="1322">
        <v>10</v>
      </c>
      <c r="W39" s="1322">
        <v>28</v>
      </c>
      <c r="X39" s="1322">
        <v>2885</v>
      </c>
      <c r="Y39" s="703"/>
      <c r="Z39" s="703"/>
      <c r="AA39" s="703"/>
      <c r="AB39" s="703"/>
      <c r="AC39" s="703"/>
      <c r="AD39" s="703"/>
      <c r="AE39" s="703"/>
      <c r="AF39" s="703"/>
      <c r="AG39" s="1303">
        <v>14</v>
      </c>
      <c r="AH39" s="1303">
        <v>868</v>
      </c>
      <c r="AI39" s="1303">
        <v>622</v>
      </c>
      <c r="AJ39" s="1303">
        <v>617</v>
      </c>
      <c r="AK39" s="1303">
        <v>736</v>
      </c>
      <c r="AL39" s="1303">
        <v>378</v>
      </c>
      <c r="AM39" s="1303">
        <v>3235</v>
      </c>
      <c r="AN39" s="676"/>
      <c r="AO39" s="676"/>
      <c r="AP39" s="676"/>
      <c r="AQ39" s="676"/>
      <c r="AR39" s="676"/>
      <c r="AS39" s="676"/>
      <c r="AT39" s="676"/>
      <c r="AU39" s="676"/>
      <c r="AV39" s="1303">
        <v>0</v>
      </c>
      <c r="AW39" s="1303">
        <v>72</v>
      </c>
      <c r="AX39" s="1303">
        <v>83</v>
      </c>
      <c r="AY39" s="1303">
        <v>122</v>
      </c>
      <c r="AZ39" s="1303">
        <v>112</v>
      </c>
      <c r="BA39" s="1303">
        <v>91</v>
      </c>
      <c r="BB39" s="1303">
        <v>480</v>
      </c>
      <c r="BC39" s="676"/>
      <c r="BD39" s="676"/>
      <c r="BE39" s="676"/>
      <c r="BF39" s="676"/>
      <c r="BG39" s="676"/>
      <c r="BH39" s="676"/>
      <c r="BI39" s="676"/>
      <c r="BJ39" s="676"/>
      <c r="BK39" s="1303">
        <v>78</v>
      </c>
      <c r="BL39" s="1303">
        <v>207</v>
      </c>
      <c r="BM39" s="1303">
        <v>212</v>
      </c>
      <c r="BN39" s="1303">
        <v>400</v>
      </c>
      <c r="BO39" s="1303">
        <v>537</v>
      </c>
      <c r="BP39" s="1303">
        <v>1183</v>
      </c>
      <c r="BQ39" s="1303">
        <v>2617</v>
      </c>
      <c r="BR39" s="1060"/>
      <c r="BS39" s="1060"/>
      <c r="BT39" s="1060"/>
      <c r="BU39" s="1060"/>
      <c r="BV39" s="1060"/>
      <c r="BW39" s="1060"/>
      <c r="BX39" s="1060"/>
      <c r="BY39" s="676"/>
      <c r="BZ39" s="676"/>
      <c r="CA39" s="676"/>
      <c r="CB39" s="676"/>
      <c r="CC39" s="676"/>
      <c r="CD39" s="676"/>
      <c r="CE39" s="676"/>
      <c r="CF39" s="1334">
        <v>5</v>
      </c>
      <c r="CG39" s="1331">
        <v>5</v>
      </c>
      <c r="CH39" s="1331">
        <v>0</v>
      </c>
      <c r="CI39" s="1331">
        <v>10</v>
      </c>
      <c r="CJ39" s="1331">
        <v>0</v>
      </c>
      <c r="CK39" s="1331">
        <v>0</v>
      </c>
      <c r="CL39" s="1331">
        <v>15</v>
      </c>
      <c r="CM39" s="676"/>
      <c r="CN39" s="676"/>
      <c r="CO39" s="676"/>
      <c r="CP39" s="676"/>
      <c r="CQ39" s="676"/>
      <c r="CR39" s="676"/>
      <c r="CS39" s="676"/>
      <c r="CT39" s="676"/>
      <c r="CU39" s="676"/>
      <c r="CV39" s="676"/>
      <c r="CW39" s="676"/>
      <c r="CX39" s="676"/>
      <c r="CY39" s="676"/>
      <c r="CZ39" s="676"/>
      <c r="DA39" s="676"/>
      <c r="DB39" s="676"/>
      <c r="DC39" s="676"/>
      <c r="DD39" s="676"/>
      <c r="DE39" s="676"/>
      <c r="DF39" s="676"/>
      <c r="DG39" s="676"/>
      <c r="DH39" s="676"/>
      <c r="DI39" s="676"/>
      <c r="DJ39" s="676"/>
      <c r="DK39" s="676"/>
      <c r="DL39" s="676"/>
      <c r="DM39" s="676"/>
      <c r="DN39" s="676"/>
      <c r="DO39" s="676"/>
      <c r="DP39" s="676"/>
      <c r="DQ39" s="676"/>
      <c r="DR39" s="676"/>
      <c r="DS39" s="676"/>
      <c r="DT39" s="676"/>
      <c r="DU39" s="676"/>
      <c r="DV39" s="676"/>
      <c r="DW39" s="676"/>
      <c r="DX39" s="676"/>
      <c r="DY39" s="676"/>
      <c r="DZ39" s="676"/>
      <c r="EA39" s="676"/>
      <c r="EB39" s="676"/>
      <c r="EC39" s="676"/>
      <c r="ED39" s="676"/>
      <c r="EE39" s="676"/>
      <c r="EF39" s="676"/>
      <c r="EG39" s="676"/>
      <c r="EH39" s="676"/>
      <c r="EI39" s="676"/>
      <c r="EJ39" s="676"/>
      <c r="EK39" s="676"/>
      <c r="EL39" s="676"/>
      <c r="EM39" s="676"/>
      <c r="EN39" s="676"/>
      <c r="EO39" s="676"/>
      <c r="EP39" s="676"/>
      <c r="EQ39" s="676"/>
      <c r="ER39" s="676"/>
      <c r="ES39" s="676"/>
      <c r="ET39" s="676"/>
      <c r="EU39" s="676"/>
      <c r="EV39" s="676"/>
      <c r="EW39" s="676"/>
      <c r="EX39" s="676"/>
      <c r="EY39" s="676"/>
      <c r="EZ39" s="676"/>
      <c r="FA39" s="676"/>
      <c r="FB39" s="676"/>
      <c r="FC39" s="676"/>
      <c r="FD39" s="676"/>
      <c r="FE39" s="1342">
        <v>8</v>
      </c>
      <c r="FF39" s="1342">
        <v>50</v>
      </c>
      <c r="FG39" s="1342">
        <v>103</v>
      </c>
      <c r="FH39" s="1342">
        <v>161</v>
      </c>
      <c r="FI39" s="1326">
        <v>5</v>
      </c>
      <c r="FJ39" s="1326">
        <v>12</v>
      </c>
      <c r="FK39" s="1326">
        <v>8</v>
      </c>
      <c r="FL39" s="1326">
        <v>20</v>
      </c>
      <c r="FM39" s="1344">
        <v>196000</v>
      </c>
      <c r="FN39" s="1344">
        <v>193710.02200000003</v>
      </c>
      <c r="FO39" s="1344">
        <v>211784.77600554781</v>
      </c>
      <c r="FP39" s="676"/>
      <c r="FQ39" s="676"/>
      <c r="FR39" s="676"/>
      <c r="FS39" s="676"/>
      <c r="FT39" s="724"/>
      <c r="FU39" s="724"/>
      <c r="FV39" s="724"/>
      <c r="FW39" s="724"/>
      <c r="FX39" s="1060"/>
      <c r="FY39" s="1060"/>
      <c r="FZ39" s="1060"/>
      <c r="GA39" s="713"/>
      <c r="IC39" s="41"/>
      <c r="ID39" s="41"/>
      <c r="IE39" s="41"/>
      <c r="IF39" s="41"/>
      <c r="IG39" s="41"/>
      <c r="IH39" s="41"/>
      <c r="II39" s="41"/>
      <c r="IJ39" s="41"/>
      <c r="IK39" s="41"/>
      <c r="IL39" s="41"/>
      <c r="IM39" s="41"/>
      <c r="IN39" s="41"/>
      <c r="IO39" s="41"/>
      <c r="IP39" s="41"/>
      <c r="IQ39" s="41"/>
      <c r="IR39" s="41"/>
      <c r="IS39" s="41"/>
    </row>
    <row r="40" spans="1:253" s="40" customFormat="1" ht="13.5" customHeight="1">
      <c r="A40" s="1313"/>
      <c r="B40" s="1355"/>
      <c r="C40" s="1323"/>
      <c r="D40" s="1323"/>
      <c r="E40" s="1323"/>
      <c r="F40" s="1323"/>
      <c r="G40" s="1323"/>
      <c r="H40" s="1323"/>
      <c r="I40" s="1323"/>
      <c r="J40" s="703"/>
      <c r="K40" s="703"/>
      <c r="L40" s="703"/>
      <c r="M40" s="703"/>
      <c r="N40" s="703"/>
      <c r="O40" s="703"/>
      <c r="P40" s="703"/>
      <c r="Q40" s="703"/>
      <c r="R40" s="1323"/>
      <c r="S40" s="1323"/>
      <c r="T40" s="1323"/>
      <c r="U40" s="1323"/>
      <c r="V40" s="1323"/>
      <c r="W40" s="1323"/>
      <c r="X40" s="1323"/>
      <c r="Y40" s="703"/>
      <c r="Z40" s="703"/>
      <c r="AA40" s="703"/>
      <c r="AB40" s="703"/>
      <c r="AC40" s="703"/>
      <c r="AD40" s="703"/>
      <c r="AE40" s="703"/>
      <c r="AF40" s="703"/>
      <c r="AG40" s="1304"/>
      <c r="AH40" s="1304"/>
      <c r="AI40" s="1304"/>
      <c r="AJ40" s="1304"/>
      <c r="AK40" s="1304"/>
      <c r="AL40" s="1304"/>
      <c r="AM40" s="1304"/>
      <c r="AN40" s="676"/>
      <c r="AO40" s="676"/>
      <c r="AP40" s="676"/>
      <c r="AQ40" s="676"/>
      <c r="AR40" s="676"/>
      <c r="AS40" s="676"/>
      <c r="AT40" s="676"/>
      <c r="AU40" s="676"/>
      <c r="AV40" s="1304"/>
      <c r="AW40" s="1304"/>
      <c r="AX40" s="1304"/>
      <c r="AY40" s="1304"/>
      <c r="AZ40" s="1304"/>
      <c r="BA40" s="1304"/>
      <c r="BB40" s="1304"/>
      <c r="BC40" s="676"/>
      <c r="BD40" s="676"/>
      <c r="BE40" s="676"/>
      <c r="BF40" s="676"/>
      <c r="BG40" s="676"/>
      <c r="BH40" s="676"/>
      <c r="BI40" s="676"/>
      <c r="BJ40" s="676"/>
      <c r="BK40" s="1304"/>
      <c r="BL40" s="1304"/>
      <c r="BM40" s="1304"/>
      <c r="BN40" s="1304"/>
      <c r="BO40" s="1304"/>
      <c r="BP40" s="1304"/>
      <c r="BQ40" s="1304"/>
      <c r="BR40" s="1060"/>
      <c r="BS40" s="1060"/>
      <c r="BT40" s="1060"/>
      <c r="BU40" s="1060"/>
      <c r="BV40" s="1060"/>
      <c r="BW40" s="1060"/>
      <c r="BX40" s="1060"/>
      <c r="BY40" s="676"/>
      <c r="BZ40" s="676"/>
      <c r="CA40" s="676"/>
      <c r="CB40" s="676"/>
      <c r="CC40" s="676"/>
      <c r="CD40" s="676"/>
      <c r="CE40" s="676"/>
      <c r="CF40" s="1335"/>
      <c r="CG40" s="1332"/>
      <c r="CH40" s="1332"/>
      <c r="CI40" s="1332"/>
      <c r="CJ40" s="1332"/>
      <c r="CK40" s="1332"/>
      <c r="CL40" s="1332"/>
      <c r="CM40" s="676"/>
      <c r="CN40" s="676"/>
      <c r="CO40" s="676"/>
      <c r="CP40" s="676"/>
      <c r="CQ40" s="676"/>
      <c r="CR40" s="676"/>
      <c r="CS40" s="676"/>
      <c r="CT40" s="676"/>
      <c r="CU40" s="676"/>
      <c r="CV40" s="676"/>
      <c r="CW40" s="676"/>
      <c r="CX40" s="676"/>
      <c r="CY40" s="676"/>
      <c r="CZ40" s="676"/>
      <c r="DA40" s="676"/>
      <c r="DB40" s="676"/>
      <c r="DC40" s="676"/>
      <c r="DD40" s="676"/>
      <c r="DE40" s="676"/>
      <c r="DF40" s="676"/>
      <c r="DG40" s="676"/>
      <c r="DH40" s="676"/>
      <c r="DI40" s="676"/>
      <c r="DJ40" s="676"/>
      <c r="DK40" s="676"/>
      <c r="DL40" s="676"/>
      <c r="DM40" s="676"/>
      <c r="DN40" s="676"/>
      <c r="DO40" s="676"/>
      <c r="DP40" s="676"/>
      <c r="DQ40" s="676"/>
      <c r="DR40" s="676"/>
      <c r="DS40" s="676"/>
      <c r="DT40" s="676"/>
      <c r="DU40" s="676"/>
      <c r="DV40" s="676"/>
      <c r="DW40" s="676"/>
      <c r="DX40" s="676"/>
      <c r="DY40" s="676"/>
      <c r="DZ40" s="676"/>
      <c r="EA40" s="676"/>
      <c r="EB40" s="676"/>
      <c r="EC40" s="676"/>
      <c r="ED40" s="676"/>
      <c r="EE40" s="676"/>
      <c r="EF40" s="676"/>
      <c r="EG40" s="676"/>
      <c r="EH40" s="676"/>
      <c r="EI40" s="676"/>
      <c r="EJ40" s="676"/>
      <c r="EK40" s="676"/>
      <c r="EL40" s="676"/>
      <c r="EM40" s="676"/>
      <c r="EN40" s="676"/>
      <c r="EO40" s="676"/>
      <c r="EP40" s="676"/>
      <c r="EQ40" s="676"/>
      <c r="ER40" s="676"/>
      <c r="ES40" s="676"/>
      <c r="ET40" s="676"/>
      <c r="EU40" s="676"/>
      <c r="EV40" s="676"/>
      <c r="EW40" s="676"/>
      <c r="EX40" s="676"/>
      <c r="EY40" s="676"/>
      <c r="EZ40" s="676"/>
      <c r="FA40" s="676"/>
      <c r="FB40" s="676"/>
      <c r="FC40" s="676"/>
      <c r="FD40" s="676"/>
      <c r="FE40" s="1343"/>
      <c r="FF40" s="1343"/>
      <c r="FG40" s="1343"/>
      <c r="FH40" s="1343"/>
      <c r="FI40" s="1327"/>
      <c r="FJ40" s="1327"/>
      <c r="FK40" s="1327"/>
      <c r="FL40" s="1327"/>
      <c r="FM40" s="1345"/>
      <c r="FN40" s="1345"/>
      <c r="FO40" s="1345"/>
      <c r="FP40" s="676"/>
      <c r="FQ40" s="676"/>
      <c r="FR40" s="676"/>
      <c r="FS40" s="676"/>
      <c r="FT40" s="724"/>
      <c r="FU40" s="724"/>
      <c r="FV40" s="724"/>
      <c r="FW40" s="724"/>
      <c r="FX40" s="1060"/>
      <c r="FY40" s="1060"/>
      <c r="FZ40" s="1060"/>
      <c r="GA40" s="713"/>
      <c r="IC40" s="41"/>
      <c r="ID40" s="41"/>
      <c r="IE40" s="41"/>
      <c r="IF40" s="41"/>
      <c r="IG40" s="41"/>
      <c r="IH40" s="41"/>
      <c r="II40" s="41"/>
      <c r="IJ40" s="41"/>
      <c r="IK40" s="41"/>
      <c r="IL40" s="41"/>
      <c r="IM40" s="41"/>
      <c r="IN40" s="41"/>
      <c r="IO40" s="41"/>
      <c r="IP40" s="41"/>
      <c r="IQ40" s="41"/>
      <c r="IR40" s="41"/>
      <c r="IS40" s="41"/>
    </row>
    <row r="41" spans="1:253" s="40" customFormat="1" ht="13.5" customHeight="1">
      <c r="A41" s="1313" t="s">
        <v>631</v>
      </c>
      <c r="B41" s="1354">
        <v>145</v>
      </c>
      <c r="C41" s="1322">
        <v>3346</v>
      </c>
      <c r="D41" s="1322">
        <v>839</v>
      </c>
      <c r="E41" s="1322">
        <v>703</v>
      </c>
      <c r="F41" s="1322">
        <v>6</v>
      </c>
      <c r="G41" s="1322">
        <v>77</v>
      </c>
      <c r="H41" s="1322">
        <v>152</v>
      </c>
      <c r="I41" s="1322">
        <v>5123</v>
      </c>
      <c r="J41" s="703"/>
      <c r="K41" s="1324" t="s">
        <v>176</v>
      </c>
      <c r="L41" s="1324"/>
      <c r="M41" s="1324"/>
      <c r="N41" s="1324"/>
      <c r="O41" s="1324"/>
      <c r="P41" s="1324"/>
      <c r="Q41" s="703"/>
      <c r="R41" s="1322">
        <v>1336</v>
      </c>
      <c r="S41" s="1322">
        <v>368</v>
      </c>
      <c r="T41" s="1322">
        <v>256</v>
      </c>
      <c r="U41" s="1322">
        <v>2</v>
      </c>
      <c r="V41" s="1322">
        <v>7</v>
      </c>
      <c r="W41" s="1322">
        <v>79</v>
      </c>
      <c r="X41" s="1322">
        <v>2048</v>
      </c>
      <c r="Y41" s="703"/>
      <c r="Z41" s="1324"/>
      <c r="AA41" s="1324"/>
      <c r="AB41" s="1324"/>
      <c r="AC41" s="1324"/>
      <c r="AD41" s="1324"/>
      <c r="AE41" s="1324"/>
      <c r="AF41" s="703"/>
      <c r="AG41" s="1303">
        <v>37</v>
      </c>
      <c r="AH41" s="1303">
        <v>593</v>
      </c>
      <c r="AI41" s="1303">
        <v>602</v>
      </c>
      <c r="AJ41" s="1303">
        <v>778</v>
      </c>
      <c r="AK41" s="1303">
        <v>777</v>
      </c>
      <c r="AL41" s="1303">
        <v>536</v>
      </c>
      <c r="AM41" s="1303">
        <v>3323</v>
      </c>
      <c r="AN41" s="676"/>
      <c r="AO41" s="676"/>
      <c r="AP41" s="676"/>
      <c r="AQ41" s="676"/>
      <c r="AR41" s="676"/>
      <c r="AS41" s="676"/>
      <c r="AT41" s="676"/>
      <c r="AU41" s="676"/>
      <c r="AV41" s="1303">
        <v>0</v>
      </c>
      <c r="AW41" s="1303">
        <v>95</v>
      </c>
      <c r="AX41" s="1303">
        <v>69</v>
      </c>
      <c r="AY41" s="1303">
        <v>145</v>
      </c>
      <c r="AZ41" s="1303">
        <v>168</v>
      </c>
      <c r="BA41" s="1303">
        <v>87</v>
      </c>
      <c r="BB41" s="1303">
        <v>564</v>
      </c>
      <c r="BC41" s="676"/>
      <c r="BD41" s="676"/>
      <c r="BE41" s="676"/>
      <c r="BF41" s="676"/>
      <c r="BG41" s="676"/>
      <c r="BH41" s="676"/>
      <c r="BI41" s="676"/>
      <c r="BJ41" s="676"/>
      <c r="BK41" s="1303">
        <v>11</v>
      </c>
      <c r="BL41" s="1303">
        <v>68</v>
      </c>
      <c r="BM41" s="1303">
        <v>95</v>
      </c>
      <c r="BN41" s="1303">
        <v>192</v>
      </c>
      <c r="BO41" s="1303">
        <v>273</v>
      </c>
      <c r="BP41" s="1303">
        <v>910</v>
      </c>
      <c r="BQ41" s="1303">
        <v>1549</v>
      </c>
      <c r="BR41" s="1060"/>
      <c r="BS41" s="1060"/>
      <c r="BT41" s="1060"/>
      <c r="BU41" s="1060"/>
      <c r="BV41" s="1060"/>
      <c r="BW41" s="1060"/>
      <c r="BX41" s="1060"/>
      <c r="BY41" s="676"/>
      <c r="BZ41" s="676"/>
      <c r="CA41" s="676"/>
      <c r="CB41" s="676"/>
      <c r="CC41" s="676"/>
      <c r="CD41" s="676"/>
      <c r="CE41" s="676"/>
      <c r="CF41" s="1334">
        <v>6</v>
      </c>
      <c r="CG41" s="1331">
        <v>7</v>
      </c>
      <c r="CH41" s="1331">
        <v>13</v>
      </c>
      <c r="CI41" s="1331">
        <v>0</v>
      </c>
      <c r="CJ41" s="1331">
        <v>0</v>
      </c>
      <c r="CK41" s="1331">
        <v>0</v>
      </c>
      <c r="CL41" s="1331">
        <v>20</v>
      </c>
      <c r="CM41" s="676"/>
      <c r="CN41" s="676"/>
      <c r="CO41" s="676"/>
      <c r="CP41" s="676"/>
      <c r="CQ41" s="676"/>
      <c r="CR41" s="676"/>
      <c r="CS41" s="676"/>
      <c r="CT41" s="676"/>
      <c r="CU41" s="676"/>
      <c r="CV41" s="676"/>
      <c r="CW41" s="676"/>
      <c r="CX41" s="676"/>
      <c r="CY41" s="676"/>
      <c r="CZ41" s="676"/>
      <c r="DA41" s="676"/>
      <c r="DB41" s="676"/>
      <c r="DC41" s="676"/>
      <c r="DD41" s="676"/>
      <c r="DE41" s="676"/>
      <c r="DF41" s="676"/>
      <c r="DG41" s="676"/>
      <c r="DH41" s="676"/>
      <c r="DI41" s="676"/>
      <c r="DJ41" s="676"/>
      <c r="DK41" s="676"/>
      <c r="DL41" s="676"/>
      <c r="DM41" s="676"/>
      <c r="DN41" s="676"/>
      <c r="DO41" s="676"/>
      <c r="DP41" s="676"/>
      <c r="DQ41" s="676"/>
      <c r="DR41" s="676"/>
      <c r="DS41" s="676"/>
      <c r="DT41" s="676"/>
      <c r="DU41" s="676"/>
      <c r="DV41" s="676"/>
      <c r="DW41" s="676"/>
      <c r="DX41" s="676"/>
      <c r="DY41" s="676"/>
      <c r="DZ41" s="676"/>
      <c r="EA41" s="676"/>
      <c r="EB41" s="676"/>
      <c r="EC41" s="676"/>
      <c r="ED41" s="676"/>
      <c r="EE41" s="676"/>
      <c r="EF41" s="676"/>
      <c r="EG41" s="676"/>
      <c r="EH41" s="676"/>
      <c r="EI41" s="676"/>
      <c r="EJ41" s="676"/>
      <c r="EK41" s="676"/>
      <c r="EL41" s="676"/>
      <c r="EM41" s="676"/>
      <c r="EN41" s="676"/>
      <c r="EO41" s="676"/>
      <c r="EP41" s="676"/>
      <c r="EQ41" s="676"/>
      <c r="ER41" s="676"/>
      <c r="ES41" s="676"/>
      <c r="ET41" s="676"/>
      <c r="EU41" s="676"/>
      <c r="EV41" s="676"/>
      <c r="EW41" s="676"/>
      <c r="EX41" s="676"/>
      <c r="EY41" s="676"/>
      <c r="EZ41" s="676"/>
      <c r="FA41" s="676"/>
      <c r="FB41" s="676"/>
      <c r="FC41" s="676"/>
      <c r="FD41" s="676"/>
      <c r="FE41" s="1342">
        <v>24</v>
      </c>
      <c r="FF41" s="1342">
        <v>16</v>
      </c>
      <c r="FG41" s="1342">
        <v>53</v>
      </c>
      <c r="FH41" s="1342">
        <v>93</v>
      </c>
      <c r="FI41" s="1326">
        <v>16</v>
      </c>
      <c r="FJ41" s="1326">
        <v>14</v>
      </c>
      <c r="FK41" s="1326">
        <v>21</v>
      </c>
      <c r="FL41" s="1326">
        <v>37</v>
      </c>
      <c r="FM41" s="1344">
        <v>181934.38541666666</v>
      </c>
      <c r="FN41" s="1344">
        <v>196647.91666666669</v>
      </c>
      <c r="FO41" s="1344">
        <v>211363.54755175312</v>
      </c>
      <c r="FP41" s="676"/>
      <c r="FQ41" s="676"/>
      <c r="FR41" s="676"/>
      <c r="FS41" s="676"/>
      <c r="FT41" s="724"/>
      <c r="FU41" s="724"/>
      <c r="FV41" s="724"/>
      <c r="FW41" s="724"/>
      <c r="FX41" s="1060"/>
      <c r="FY41" s="1060"/>
      <c r="FZ41" s="1060"/>
      <c r="GA41" s="713"/>
      <c r="IC41" s="41"/>
      <c r="ID41" s="41"/>
      <c r="IE41" s="41"/>
      <c r="IF41" s="41"/>
      <c r="IG41" s="41"/>
      <c r="IH41" s="41"/>
      <c r="II41" s="41"/>
      <c r="IJ41" s="41"/>
      <c r="IK41" s="41"/>
      <c r="IL41" s="41"/>
      <c r="IM41" s="41"/>
      <c r="IN41" s="41"/>
      <c r="IO41" s="41"/>
      <c r="IP41" s="41"/>
      <c r="IQ41" s="41"/>
      <c r="IR41" s="41"/>
      <c r="IS41" s="41"/>
    </row>
    <row r="42" spans="1:253" s="40" customFormat="1" ht="13.5" customHeight="1">
      <c r="A42" s="1313"/>
      <c r="B42" s="1355"/>
      <c r="C42" s="1323"/>
      <c r="D42" s="1323"/>
      <c r="E42" s="1323"/>
      <c r="F42" s="1323"/>
      <c r="G42" s="1323"/>
      <c r="H42" s="1323"/>
      <c r="I42" s="1323"/>
      <c r="J42" s="703"/>
      <c r="K42" s="1325" t="s">
        <v>21</v>
      </c>
      <c r="L42" s="1325"/>
      <c r="M42" s="1325"/>
      <c r="N42" s="1325"/>
      <c r="O42" s="1325"/>
      <c r="P42" s="1325"/>
      <c r="Q42" s="703"/>
      <c r="R42" s="1323"/>
      <c r="S42" s="1323"/>
      <c r="T42" s="1323"/>
      <c r="U42" s="1323"/>
      <c r="V42" s="1323"/>
      <c r="W42" s="1323"/>
      <c r="X42" s="1323"/>
      <c r="Y42" s="703"/>
      <c r="Z42" s="1325"/>
      <c r="AA42" s="1325"/>
      <c r="AB42" s="1325"/>
      <c r="AC42" s="1325"/>
      <c r="AD42" s="1325"/>
      <c r="AE42" s="1325"/>
      <c r="AF42" s="703"/>
      <c r="AG42" s="1304"/>
      <c r="AH42" s="1304"/>
      <c r="AI42" s="1304"/>
      <c r="AJ42" s="1304"/>
      <c r="AK42" s="1304"/>
      <c r="AL42" s="1304"/>
      <c r="AM42" s="1304"/>
      <c r="AN42" s="676"/>
      <c r="AO42" s="676"/>
      <c r="AP42" s="676"/>
      <c r="AQ42" s="676"/>
      <c r="AR42" s="676"/>
      <c r="AS42" s="676"/>
      <c r="AT42" s="676"/>
      <c r="AU42" s="676"/>
      <c r="AV42" s="1304"/>
      <c r="AW42" s="1304"/>
      <c r="AX42" s="1304"/>
      <c r="AY42" s="1304"/>
      <c r="AZ42" s="1304"/>
      <c r="BA42" s="1304"/>
      <c r="BB42" s="1304"/>
      <c r="BC42" s="676"/>
      <c r="BD42" s="676"/>
      <c r="BE42" s="676"/>
      <c r="BF42" s="676"/>
      <c r="BG42" s="676"/>
      <c r="BH42" s="676"/>
      <c r="BI42" s="676"/>
      <c r="BJ42" s="676"/>
      <c r="BK42" s="1304"/>
      <c r="BL42" s="1304"/>
      <c r="BM42" s="1304"/>
      <c r="BN42" s="1304"/>
      <c r="BO42" s="1304"/>
      <c r="BP42" s="1304"/>
      <c r="BQ42" s="1304"/>
      <c r="BR42" s="1060"/>
      <c r="BS42" s="1060"/>
      <c r="BT42" s="1060"/>
      <c r="BU42" s="1060"/>
      <c r="BV42" s="1060"/>
      <c r="BW42" s="1060"/>
      <c r="BX42" s="1060"/>
      <c r="BY42" s="676"/>
      <c r="BZ42" s="676"/>
      <c r="CA42" s="676"/>
      <c r="CB42" s="676"/>
      <c r="CC42" s="676"/>
      <c r="CD42" s="676"/>
      <c r="CE42" s="676"/>
      <c r="CF42" s="1335"/>
      <c r="CG42" s="1332"/>
      <c r="CH42" s="1332"/>
      <c r="CI42" s="1332"/>
      <c r="CJ42" s="1332"/>
      <c r="CK42" s="1332"/>
      <c r="CL42" s="1332"/>
      <c r="CM42" s="676"/>
      <c r="CN42" s="676"/>
      <c r="CO42" s="676"/>
      <c r="CP42" s="676"/>
      <c r="CQ42" s="676"/>
      <c r="CR42" s="676"/>
      <c r="CS42" s="676"/>
      <c r="CT42" s="676"/>
      <c r="CU42" s="676"/>
      <c r="CV42" s="676"/>
      <c r="CW42" s="676"/>
      <c r="CX42" s="676"/>
      <c r="CY42" s="676"/>
      <c r="CZ42" s="676"/>
      <c r="DA42" s="676"/>
      <c r="DB42" s="676"/>
      <c r="DC42" s="676"/>
      <c r="DD42" s="676"/>
      <c r="DE42" s="676"/>
      <c r="DF42" s="676"/>
      <c r="DG42" s="676"/>
      <c r="DH42" s="676"/>
      <c r="DI42" s="676"/>
      <c r="DJ42" s="676"/>
      <c r="DK42" s="676"/>
      <c r="DL42" s="676"/>
      <c r="DM42" s="676"/>
      <c r="DN42" s="676"/>
      <c r="DO42" s="676"/>
      <c r="DP42" s="676"/>
      <c r="DQ42" s="676"/>
      <c r="DR42" s="676"/>
      <c r="DS42" s="676"/>
      <c r="DT42" s="676"/>
      <c r="DU42" s="676"/>
      <c r="DV42" s="676"/>
      <c r="DW42" s="676"/>
      <c r="DX42" s="676"/>
      <c r="DY42" s="676"/>
      <c r="DZ42" s="676"/>
      <c r="EA42" s="676"/>
      <c r="EB42" s="676"/>
      <c r="EC42" s="676"/>
      <c r="ED42" s="676"/>
      <c r="EE42" s="676"/>
      <c r="EF42" s="676"/>
      <c r="EG42" s="676"/>
      <c r="EH42" s="676"/>
      <c r="EI42" s="676"/>
      <c r="EJ42" s="676"/>
      <c r="EK42" s="676"/>
      <c r="EL42" s="676"/>
      <c r="EM42" s="676"/>
      <c r="EN42" s="676"/>
      <c r="EO42" s="676"/>
      <c r="EP42" s="676"/>
      <c r="EQ42" s="676"/>
      <c r="ER42" s="676"/>
      <c r="ES42" s="676"/>
      <c r="ET42" s="676"/>
      <c r="EU42" s="676"/>
      <c r="EV42" s="676"/>
      <c r="EW42" s="676"/>
      <c r="EX42" s="676"/>
      <c r="EY42" s="676"/>
      <c r="EZ42" s="676"/>
      <c r="FA42" s="676"/>
      <c r="FB42" s="676"/>
      <c r="FC42" s="676"/>
      <c r="FD42" s="676"/>
      <c r="FE42" s="1343"/>
      <c r="FF42" s="1343"/>
      <c r="FG42" s="1343"/>
      <c r="FH42" s="1343"/>
      <c r="FI42" s="1327"/>
      <c r="FJ42" s="1327"/>
      <c r="FK42" s="1327"/>
      <c r="FL42" s="1327"/>
      <c r="FM42" s="1345"/>
      <c r="FN42" s="1345"/>
      <c r="FO42" s="1345"/>
      <c r="FP42" s="676"/>
      <c r="FQ42" s="676"/>
      <c r="FR42" s="676"/>
      <c r="FS42" s="676"/>
      <c r="FT42" s="724"/>
      <c r="FU42" s="724"/>
      <c r="FV42" s="724"/>
      <c r="FW42" s="724"/>
      <c r="FX42" s="1060"/>
      <c r="FY42" s="1060"/>
      <c r="FZ42" s="1060"/>
      <c r="GA42" s="713"/>
      <c r="IC42" s="41"/>
      <c r="ID42" s="41"/>
      <c r="IE42" s="41"/>
      <c r="IF42" s="41"/>
      <c r="IG42" s="41"/>
      <c r="IH42" s="41"/>
      <c r="II42" s="41"/>
      <c r="IJ42" s="41"/>
      <c r="IK42" s="41"/>
      <c r="IL42" s="41"/>
      <c r="IM42" s="41"/>
      <c r="IN42" s="41"/>
      <c r="IO42" s="41"/>
      <c r="IP42" s="41"/>
      <c r="IQ42" s="41"/>
      <c r="IR42" s="41"/>
      <c r="IS42" s="41"/>
    </row>
    <row r="43" spans="1:253" s="40" customFormat="1" ht="13.5" customHeight="1">
      <c r="A43" s="1314" t="s">
        <v>42</v>
      </c>
      <c r="B43" s="1354">
        <v>42</v>
      </c>
      <c r="C43" s="1322">
        <v>965</v>
      </c>
      <c r="D43" s="1322">
        <v>336</v>
      </c>
      <c r="E43" s="1322">
        <v>749</v>
      </c>
      <c r="F43" s="1322">
        <v>17</v>
      </c>
      <c r="G43" s="1322">
        <v>19</v>
      </c>
      <c r="H43" s="1322">
        <v>26</v>
      </c>
      <c r="I43" s="1322">
        <v>2112</v>
      </c>
      <c r="J43" s="703"/>
      <c r="K43" s="1325"/>
      <c r="L43" s="1325"/>
      <c r="M43" s="1325"/>
      <c r="N43" s="1325"/>
      <c r="O43" s="1325"/>
      <c r="P43" s="1325"/>
      <c r="Q43" s="703"/>
      <c r="R43" s="1322">
        <v>492</v>
      </c>
      <c r="S43" s="1322">
        <v>207</v>
      </c>
      <c r="T43" s="1322">
        <v>288</v>
      </c>
      <c r="U43" s="1322">
        <v>15</v>
      </c>
      <c r="V43" s="1322">
        <v>4</v>
      </c>
      <c r="W43" s="1322">
        <v>15</v>
      </c>
      <c r="X43" s="1322">
        <v>1021</v>
      </c>
      <c r="Y43" s="703"/>
      <c r="Z43" s="1325"/>
      <c r="AA43" s="1325"/>
      <c r="AB43" s="1325"/>
      <c r="AC43" s="1325"/>
      <c r="AD43" s="1325"/>
      <c r="AE43" s="1325"/>
      <c r="AF43" s="703"/>
      <c r="AG43" s="1303">
        <v>0</v>
      </c>
      <c r="AH43" s="1303">
        <v>165</v>
      </c>
      <c r="AI43" s="1303">
        <v>159</v>
      </c>
      <c r="AJ43" s="1303">
        <v>203</v>
      </c>
      <c r="AK43" s="1303">
        <v>207</v>
      </c>
      <c r="AL43" s="1303">
        <v>172</v>
      </c>
      <c r="AM43" s="1303">
        <v>906</v>
      </c>
      <c r="AN43" s="676"/>
      <c r="AO43" s="676"/>
      <c r="AP43" s="676"/>
      <c r="AQ43" s="676"/>
      <c r="AR43" s="676"/>
      <c r="AS43" s="676"/>
      <c r="AT43" s="676"/>
      <c r="AU43" s="676"/>
      <c r="AV43" s="1303">
        <v>0</v>
      </c>
      <c r="AW43" s="1303">
        <v>28</v>
      </c>
      <c r="AX43" s="1303">
        <v>31</v>
      </c>
      <c r="AY43" s="1303">
        <v>43</v>
      </c>
      <c r="AZ43" s="1303">
        <v>24</v>
      </c>
      <c r="BA43" s="1303">
        <v>31</v>
      </c>
      <c r="BB43" s="1303">
        <v>157</v>
      </c>
      <c r="BC43" s="676"/>
      <c r="BD43" s="676"/>
      <c r="BE43" s="676"/>
      <c r="BF43" s="676"/>
      <c r="BG43" s="676"/>
      <c r="BH43" s="676"/>
      <c r="BI43" s="676"/>
      <c r="BJ43" s="676"/>
      <c r="BK43" s="1303">
        <v>7</v>
      </c>
      <c r="BL43" s="1303">
        <v>96</v>
      </c>
      <c r="BM43" s="1303">
        <v>127</v>
      </c>
      <c r="BN43" s="1303">
        <v>152</v>
      </c>
      <c r="BO43" s="1303">
        <v>164</v>
      </c>
      <c r="BP43" s="1303">
        <v>316</v>
      </c>
      <c r="BQ43" s="1303">
        <v>862</v>
      </c>
      <c r="BR43" s="1060"/>
      <c r="BS43" s="1060"/>
      <c r="BT43" s="1060"/>
      <c r="BU43" s="1060"/>
      <c r="BV43" s="1060"/>
      <c r="BW43" s="1060"/>
      <c r="BX43" s="1060"/>
      <c r="BY43" s="676"/>
      <c r="BZ43" s="676"/>
      <c r="CA43" s="676"/>
      <c r="CB43" s="676"/>
      <c r="CC43" s="676"/>
      <c r="CD43" s="676"/>
      <c r="CE43" s="676"/>
      <c r="CF43" s="1334">
        <v>5</v>
      </c>
      <c r="CG43" s="1331">
        <v>4</v>
      </c>
      <c r="CH43" s="1331">
        <v>3</v>
      </c>
      <c r="CI43" s="1331">
        <v>1</v>
      </c>
      <c r="CJ43" s="1331">
        <v>0</v>
      </c>
      <c r="CK43" s="1331">
        <v>0</v>
      </c>
      <c r="CL43" s="1331">
        <v>8</v>
      </c>
      <c r="CM43" s="676"/>
      <c r="CN43" s="677"/>
      <c r="CO43" s="676"/>
      <c r="CP43" s="676"/>
      <c r="CQ43" s="676"/>
      <c r="CR43" s="676"/>
      <c r="CS43" s="676"/>
      <c r="CT43" s="676"/>
      <c r="CU43" s="676"/>
      <c r="CV43" s="676"/>
      <c r="CW43" s="676"/>
      <c r="CX43" s="676"/>
      <c r="CY43" s="676"/>
      <c r="CZ43" s="676"/>
      <c r="DA43" s="676"/>
      <c r="DB43" s="676"/>
      <c r="DC43" s="676"/>
      <c r="DD43" s="676"/>
      <c r="DE43" s="676"/>
      <c r="DF43" s="676"/>
      <c r="DG43" s="676"/>
      <c r="DH43" s="676"/>
      <c r="DI43" s="676"/>
      <c r="DJ43" s="676"/>
      <c r="DK43" s="676"/>
      <c r="DL43" s="676"/>
      <c r="DM43" s="676"/>
      <c r="DN43" s="676"/>
      <c r="DO43" s="676"/>
      <c r="DP43" s="676"/>
      <c r="DQ43" s="676"/>
      <c r="DR43" s="676"/>
      <c r="DS43" s="676"/>
      <c r="DT43" s="676"/>
      <c r="DU43" s="676"/>
      <c r="DV43" s="676"/>
      <c r="DW43" s="676"/>
      <c r="DX43" s="676"/>
      <c r="DY43" s="676"/>
      <c r="DZ43" s="676"/>
      <c r="EA43" s="676"/>
      <c r="EB43" s="676"/>
      <c r="EC43" s="676"/>
      <c r="ED43" s="676"/>
      <c r="EE43" s="676"/>
      <c r="EF43" s="676"/>
      <c r="EG43" s="676"/>
      <c r="EH43" s="676"/>
      <c r="EI43" s="676"/>
      <c r="EJ43" s="676"/>
      <c r="EK43" s="676"/>
      <c r="EL43" s="676"/>
      <c r="EM43" s="676"/>
      <c r="EN43" s="676"/>
      <c r="EO43" s="676"/>
      <c r="EP43" s="676"/>
      <c r="EQ43" s="676"/>
      <c r="ER43" s="676"/>
      <c r="ES43" s="676"/>
      <c r="ET43" s="676"/>
      <c r="EU43" s="676"/>
      <c r="EV43" s="676"/>
      <c r="EW43" s="676"/>
      <c r="EX43" s="676"/>
      <c r="EY43" s="676"/>
      <c r="EZ43" s="676"/>
      <c r="FA43" s="676"/>
      <c r="FB43" s="676"/>
      <c r="FC43" s="676"/>
      <c r="FD43" s="676"/>
      <c r="FE43" s="1342">
        <v>1</v>
      </c>
      <c r="FF43" s="1342">
        <v>23</v>
      </c>
      <c r="FG43" s="1342">
        <v>18</v>
      </c>
      <c r="FH43" s="1342">
        <v>42</v>
      </c>
      <c r="FI43" s="1326">
        <v>1</v>
      </c>
      <c r="FJ43" s="1326">
        <v>12</v>
      </c>
      <c r="FK43" s="1326">
        <v>10</v>
      </c>
      <c r="FL43" s="1326">
        <v>18</v>
      </c>
      <c r="FM43" s="1344" t="e">
        <v>#DIV/0!</v>
      </c>
      <c r="FN43" s="1344">
        <v>201167.89297658866</v>
      </c>
      <c r="FO43" s="1344">
        <v>211991.81818181821</v>
      </c>
      <c r="FP43" s="676"/>
      <c r="FQ43" s="676"/>
      <c r="FR43" s="676"/>
      <c r="FS43" s="676"/>
      <c r="FT43" s="724"/>
      <c r="FU43" s="724"/>
      <c r="FV43" s="724"/>
      <c r="FW43" s="724"/>
      <c r="FX43" s="1060"/>
      <c r="FY43" s="1060"/>
      <c r="FZ43" s="1060"/>
      <c r="GA43" s="713"/>
      <c r="IC43" s="41"/>
      <c r="ID43" s="41"/>
      <c r="IE43" s="41"/>
      <c r="IF43" s="41"/>
      <c r="IG43" s="41"/>
      <c r="IH43" s="41"/>
      <c r="II43" s="41"/>
      <c r="IJ43" s="41"/>
      <c r="IK43" s="41"/>
      <c r="IL43" s="41"/>
      <c r="IM43" s="41"/>
      <c r="IN43" s="41"/>
      <c r="IO43" s="41"/>
      <c r="IP43" s="41"/>
      <c r="IQ43" s="41"/>
      <c r="IR43" s="41"/>
      <c r="IS43" s="41"/>
    </row>
    <row r="44" spans="1:253" s="40" customFormat="1" ht="13.5" customHeight="1">
      <c r="A44" s="1313"/>
      <c r="B44" s="1355"/>
      <c r="C44" s="1323"/>
      <c r="D44" s="1323"/>
      <c r="E44" s="1323"/>
      <c r="F44" s="1323"/>
      <c r="G44" s="1323"/>
      <c r="H44" s="1323"/>
      <c r="I44" s="1323"/>
      <c r="J44" s="703"/>
      <c r="K44" s="1325"/>
      <c r="L44" s="1325"/>
      <c r="M44" s="1325"/>
      <c r="N44" s="1325"/>
      <c r="O44" s="1325"/>
      <c r="P44" s="1325"/>
      <c r="Q44" s="703"/>
      <c r="R44" s="1323"/>
      <c r="S44" s="1323"/>
      <c r="T44" s="1323"/>
      <c r="U44" s="1323"/>
      <c r="V44" s="1323"/>
      <c r="W44" s="1323"/>
      <c r="X44" s="1323"/>
      <c r="Y44" s="703"/>
      <c r="Z44" s="1325"/>
      <c r="AA44" s="1325"/>
      <c r="AB44" s="1325"/>
      <c r="AC44" s="1325"/>
      <c r="AD44" s="1325"/>
      <c r="AE44" s="1325"/>
      <c r="AF44" s="703"/>
      <c r="AG44" s="1304"/>
      <c r="AH44" s="1304"/>
      <c r="AI44" s="1304"/>
      <c r="AJ44" s="1304"/>
      <c r="AK44" s="1304"/>
      <c r="AL44" s="1304"/>
      <c r="AM44" s="1304"/>
      <c r="AN44" s="676"/>
      <c r="AO44" s="676"/>
      <c r="AP44" s="676"/>
      <c r="AQ44" s="676"/>
      <c r="AR44" s="676"/>
      <c r="AS44" s="676"/>
      <c r="AT44" s="676"/>
      <c r="AU44" s="676"/>
      <c r="AV44" s="1304"/>
      <c r="AW44" s="1304"/>
      <c r="AX44" s="1304"/>
      <c r="AY44" s="1304"/>
      <c r="AZ44" s="1304"/>
      <c r="BA44" s="1304"/>
      <c r="BB44" s="1304"/>
      <c r="BC44" s="676"/>
      <c r="BD44" s="676"/>
      <c r="BE44" s="676"/>
      <c r="BF44" s="676"/>
      <c r="BG44" s="676"/>
      <c r="BH44" s="676"/>
      <c r="BI44" s="676"/>
      <c r="BJ44" s="676"/>
      <c r="BK44" s="1304"/>
      <c r="BL44" s="1304"/>
      <c r="BM44" s="1304"/>
      <c r="BN44" s="1304"/>
      <c r="BO44" s="1304"/>
      <c r="BP44" s="1304"/>
      <c r="BQ44" s="1304"/>
      <c r="BR44" s="1060"/>
      <c r="BS44" s="1060"/>
      <c r="BT44" s="1060"/>
      <c r="BU44" s="1060"/>
      <c r="BV44" s="1060"/>
      <c r="BW44" s="1060"/>
      <c r="BX44" s="1060"/>
      <c r="BY44" s="676"/>
      <c r="BZ44" s="676"/>
      <c r="CA44" s="676"/>
      <c r="CB44" s="676"/>
      <c r="CC44" s="676"/>
      <c r="CD44" s="676"/>
      <c r="CE44" s="676"/>
      <c r="CF44" s="1335"/>
      <c r="CG44" s="1332"/>
      <c r="CH44" s="1332"/>
      <c r="CI44" s="1332"/>
      <c r="CJ44" s="1332"/>
      <c r="CK44" s="1332"/>
      <c r="CL44" s="1332"/>
      <c r="CM44" s="676"/>
      <c r="CN44" s="676"/>
      <c r="CO44" s="676"/>
      <c r="CP44" s="676"/>
      <c r="CQ44" s="676"/>
      <c r="CR44" s="676"/>
      <c r="CS44" s="676"/>
      <c r="CT44" s="676"/>
      <c r="CU44" s="676"/>
      <c r="CV44" s="676"/>
      <c r="CW44" s="676"/>
      <c r="CX44" s="676"/>
      <c r="CY44" s="676"/>
      <c r="CZ44" s="676"/>
      <c r="DA44" s="676"/>
      <c r="DB44" s="676"/>
      <c r="DC44" s="676"/>
      <c r="DD44" s="676"/>
      <c r="DE44" s="676"/>
      <c r="DF44" s="676"/>
      <c r="DG44" s="676"/>
      <c r="DH44" s="676"/>
      <c r="DI44" s="676"/>
      <c r="DJ44" s="676"/>
      <c r="DK44" s="676"/>
      <c r="DL44" s="676"/>
      <c r="DM44" s="676"/>
      <c r="DN44" s="676"/>
      <c r="DO44" s="676"/>
      <c r="DP44" s="676"/>
      <c r="DQ44" s="676"/>
      <c r="DR44" s="676"/>
      <c r="DS44" s="676"/>
      <c r="DT44" s="676"/>
      <c r="DU44" s="676"/>
      <c r="DV44" s="676"/>
      <c r="DW44" s="676"/>
      <c r="DX44" s="676"/>
      <c r="DY44" s="676"/>
      <c r="DZ44" s="676"/>
      <c r="EA44" s="676"/>
      <c r="EB44" s="676"/>
      <c r="EC44" s="676"/>
      <c r="ED44" s="676"/>
      <c r="EE44" s="676"/>
      <c r="EF44" s="676"/>
      <c r="EG44" s="676"/>
      <c r="EH44" s="676"/>
      <c r="EI44" s="676"/>
      <c r="EJ44" s="676"/>
      <c r="EK44" s="676"/>
      <c r="EL44" s="676"/>
      <c r="EM44" s="676"/>
      <c r="EN44" s="676"/>
      <c r="EO44" s="676"/>
      <c r="EP44" s="676"/>
      <c r="EQ44" s="676"/>
      <c r="ER44" s="676"/>
      <c r="ES44" s="676"/>
      <c r="ET44" s="676"/>
      <c r="EU44" s="676"/>
      <c r="EV44" s="676"/>
      <c r="EW44" s="676"/>
      <c r="EX44" s="676"/>
      <c r="EY44" s="676"/>
      <c r="EZ44" s="676"/>
      <c r="FA44" s="676"/>
      <c r="FB44" s="676"/>
      <c r="FC44" s="676"/>
      <c r="FD44" s="676"/>
      <c r="FE44" s="1343"/>
      <c r="FF44" s="1343"/>
      <c r="FG44" s="1343"/>
      <c r="FH44" s="1343"/>
      <c r="FI44" s="1327"/>
      <c r="FJ44" s="1327"/>
      <c r="FK44" s="1327"/>
      <c r="FL44" s="1327"/>
      <c r="FM44" s="1345"/>
      <c r="FN44" s="1345"/>
      <c r="FO44" s="1345"/>
      <c r="FP44" s="676"/>
      <c r="FQ44" s="676"/>
      <c r="FR44" s="676"/>
      <c r="FS44" s="676"/>
      <c r="FT44" s="724"/>
      <c r="FU44" s="724"/>
      <c r="FV44" s="724"/>
      <c r="FW44" s="724"/>
      <c r="FX44" s="1060"/>
      <c r="FY44" s="1060"/>
      <c r="FZ44" s="1060"/>
      <c r="GA44" s="713"/>
      <c r="IC44" s="41"/>
      <c r="ID44" s="41"/>
      <c r="IE44" s="41"/>
      <c r="IF44" s="41"/>
      <c r="IG44" s="41"/>
      <c r="IH44" s="41"/>
      <c r="II44" s="41"/>
      <c r="IJ44" s="41"/>
      <c r="IK44" s="41"/>
      <c r="IL44" s="41"/>
      <c r="IM44" s="41"/>
      <c r="IN44" s="41"/>
      <c r="IO44" s="41"/>
      <c r="IP44" s="41"/>
      <c r="IQ44" s="41"/>
      <c r="IR44" s="41"/>
      <c r="IS44" s="41"/>
    </row>
    <row r="45" spans="1:253" s="40" customFormat="1" ht="13.5" customHeight="1">
      <c r="A45" s="1314" t="s">
        <v>44</v>
      </c>
      <c r="B45" s="1354">
        <v>181</v>
      </c>
      <c r="C45" s="1322">
        <v>3530</v>
      </c>
      <c r="D45" s="1322">
        <v>1121</v>
      </c>
      <c r="E45" s="1322">
        <v>1115</v>
      </c>
      <c r="F45" s="1322">
        <v>38</v>
      </c>
      <c r="G45" s="1322">
        <v>76</v>
      </c>
      <c r="H45" s="1322">
        <v>58</v>
      </c>
      <c r="I45" s="1322">
        <v>5938</v>
      </c>
      <c r="J45" s="703"/>
      <c r="K45" s="1325"/>
      <c r="L45" s="1325"/>
      <c r="M45" s="1325"/>
      <c r="N45" s="1325"/>
      <c r="O45" s="1325"/>
      <c r="P45" s="1325"/>
      <c r="Q45" s="703"/>
      <c r="R45" s="1322">
        <v>2104</v>
      </c>
      <c r="S45" s="1322">
        <v>739</v>
      </c>
      <c r="T45" s="1322">
        <v>728</v>
      </c>
      <c r="U45" s="1322">
        <v>22</v>
      </c>
      <c r="V45" s="1322">
        <v>33</v>
      </c>
      <c r="W45" s="1322">
        <v>37</v>
      </c>
      <c r="X45" s="1322">
        <v>3663</v>
      </c>
      <c r="Y45" s="703"/>
      <c r="Z45" s="1325"/>
      <c r="AA45" s="1325"/>
      <c r="AB45" s="1325"/>
      <c r="AC45" s="1325"/>
      <c r="AD45" s="1325"/>
      <c r="AE45" s="1325"/>
      <c r="AF45" s="703"/>
      <c r="AG45" s="1303">
        <v>10</v>
      </c>
      <c r="AH45" s="1303">
        <v>653</v>
      </c>
      <c r="AI45" s="1303">
        <v>608</v>
      </c>
      <c r="AJ45" s="1303">
        <v>851</v>
      </c>
      <c r="AK45" s="1303">
        <v>948</v>
      </c>
      <c r="AL45" s="1303">
        <v>485</v>
      </c>
      <c r="AM45" s="1303">
        <v>3555</v>
      </c>
      <c r="AN45" s="676"/>
      <c r="AO45" s="676"/>
      <c r="AP45" s="676"/>
      <c r="AQ45" s="676"/>
      <c r="AR45" s="676"/>
      <c r="AS45" s="676"/>
      <c r="AT45" s="676"/>
      <c r="AU45" s="676"/>
      <c r="AV45" s="1303">
        <v>0</v>
      </c>
      <c r="AW45" s="1303">
        <v>92</v>
      </c>
      <c r="AX45" s="1303">
        <v>114</v>
      </c>
      <c r="AY45" s="1303">
        <v>200</v>
      </c>
      <c r="AZ45" s="1303">
        <v>176</v>
      </c>
      <c r="BA45" s="1303">
        <v>148</v>
      </c>
      <c r="BB45" s="1303">
        <v>730</v>
      </c>
      <c r="BC45" s="676"/>
      <c r="BD45" s="676"/>
      <c r="BE45" s="676"/>
      <c r="BF45" s="676"/>
      <c r="BG45" s="676"/>
      <c r="BH45" s="676"/>
      <c r="BI45" s="676"/>
      <c r="BJ45" s="676"/>
      <c r="BK45" s="1303">
        <v>16</v>
      </c>
      <c r="BL45" s="1303">
        <v>133</v>
      </c>
      <c r="BM45" s="1303">
        <v>296</v>
      </c>
      <c r="BN45" s="1303">
        <v>510</v>
      </c>
      <c r="BO45" s="1303">
        <v>459</v>
      </c>
      <c r="BP45" s="1303">
        <v>794</v>
      </c>
      <c r="BQ45" s="1303">
        <v>2208</v>
      </c>
      <c r="BR45" s="1060"/>
      <c r="BS45" s="1060"/>
      <c r="BT45" s="1060"/>
      <c r="BU45" s="1060"/>
      <c r="BV45" s="1060"/>
      <c r="BW45" s="1060"/>
      <c r="BX45" s="1060"/>
      <c r="BY45" s="676"/>
      <c r="BZ45" s="676"/>
      <c r="CA45" s="676"/>
      <c r="CB45" s="676"/>
      <c r="CC45" s="676"/>
      <c r="CD45" s="676"/>
      <c r="CE45" s="676"/>
      <c r="CF45" s="1334">
        <v>7</v>
      </c>
      <c r="CG45" s="1331">
        <v>7</v>
      </c>
      <c r="CH45" s="1331">
        <v>8</v>
      </c>
      <c r="CI45" s="1331">
        <v>0</v>
      </c>
      <c r="CJ45" s="1331">
        <v>0</v>
      </c>
      <c r="CK45" s="1331">
        <v>0</v>
      </c>
      <c r="CL45" s="1331">
        <v>15</v>
      </c>
      <c r="CM45" s="676"/>
      <c r="CN45" s="676"/>
      <c r="CO45" s="676"/>
      <c r="CP45" s="676"/>
      <c r="CQ45" s="676"/>
      <c r="CR45" s="676"/>
      <c r="CS45" s="676"/>
      <c r="CT45" s="676"/>
      <c r="CU45" s="676"/>
      <c r="CV45" s="676"/>
      <c r="CW45" s="676"/>
      <c r="CX45" s="676"/>
      <c r="CY45" s="676"/>
      <c r="CZ45" s="676"/>
      <c r="DA45" s="676"/>
      <c r="DB45" s="676"/>
      <c r="DC45" s="676"/>
      <c r="DD45" s="676"/>
      <c r="DE45" s="676"/>
      <c r="DF45" s="676"/>
      <c r="DG45" s="676"/>
      <c r="DH45" s="676"/>
      <c r="DI45" s="676"/>
      <c r="DJ45" s="676"/>
      <c r="DK45" s="676"/>
      <c r="DL45" s="676"/>
      <c r="DM45" s="676"/>
      <c r="DN45" s="676"/>
      <c r="DO45" s="676"/>
      <c r="DP45" s="676"/>
      <c r="DQ45" s="676"/>
      <c r="DR45" s="676"/>
      <c r="DS45" s="676"/>
      <c r="DT45" s="676"/>
      <c r="DU45" s="676"/>
      <c r="DV45" s="676"/>
      <c r="DW45" s="676"/>
      <c r="DX45" s="676"/>
      <c r="DY45" s="676"/>
      <c r="DZ45" s="676"/>
      <c r="EA45" s="676"/>
      <c r="EB45" s="676"/>
      <c r="EC45" s="676"/>
      <c r="ED45" s="676"/>
      <c r="EE45" s="676"/>
      <c r="EF45" s="676"/>
      <c r="EG45" s="676"/>
      <c r="EH45" s="676"/>
      <c r="EI45" s="676"/>
      <c r="EJ45" s="676"/>
      <c r="EK45" s="676"/>
      <c r="EL45" s="676"/>
      <c r="EM45" s="676"/>
      <c r="EN45" s="676"/>
      <c r="EO45" s="676"/>
      <c r="EP45" s="676"/>
      <c r="EQ45" s="676"/>
      <c r="ER45" s="676"/>
      <c r="ES45" s="676"/>
      <c r="ET45" s="676"/>
      <c r="EU45" s="676"/>
      <c r="EV45" s="676"/>
      <c r="EW45" s="676"/>
      <c r="EX45" s="676"/>
      <c r="EY45" s="676"/>
      <c r="EZ45" s="676"/>
      <c r="FA45" s="676"/>
      <c r="FB45" s="676"/>
      <c r="FC45" s="676"/>
      <c r="FD45" s="676"/>
      <c r="FE45" s="1342">
        <v>10</v>
      </c>
      <c r="FF45" s="1342">
        <v>71</v>
      </c>
      <c r="FG45" s="1342">
        <v>37</v>
      </c>
      <c r="FH45" s="1342">
        <v>118</v>
      </c>
      <c r="FI45" s="1326">
        <v>9</v>
      </c>
      <c r="FJ45" s="1326">
        <v>25</v>
      </c>
      <c r="FK45" s="1326">
        <v>14</v>
      </c>
      <c r="FL45" s="1326">
        <v>34</v>
      </c>
      <c r="FM45" s="1344">
        <v>173149</v>
      </c>
      <c r="FN45" s="1344">
        <v>205885.85840375588</v>
      </c>
      <c r="FO45" s="1344">
        <v>208127.60291060293</v>
      </c>
      <c r="FP45" s="676"/>
      <c r="FQ45" s="676"/>
      <c r="FR45" s="676"/>
      <c r="FS45" s="676"/>
      <c r="FT45" s="724"/>
      <c r="FU45" s="724"/>
      <c r="FV45" s="724"/>
      <c r="FW45" s="724"/>
      <c r="FX45" s="1060"/>
      <c r="FY45" s="1060"/>
      <c r="FZ45" s="1060"/>
      <c r="GA45" s="713"/>
      <c r="IC45" s="41"/>
      <c r="ID45" s="41"/>
      <c r="IE45" s="41"/>
      <c r="IF45" s="41"/>
      <c r="IG45" s="41"/>
      <c r="IH45" s="41"/>
      <c r="II45" s="41"/>
      <c r="IJ45" s="41"/>
      <c r="IK45" s="41"/>
      <c r="IL45" s="41"/>
      <c r="IM45" s="41"/>
      <c r="IN45" s="41"/>
      <c r="IO45" s="41"/>
      <c r="IP45" s="41"/>
      <c r="IQ45" s="41"/>
      <c r="IR45" s="41"/>
      <c r="IS45" s="41"/>
    </row>
    <row r="46" spans="1:253" s="40" customFormat="1" ht="13.5" customHeight="1">
      <c r="A46" s="1313"/>
      <c r="B46" s="1355"/>
      <c r="C46" s="1323"/>
      <c r="D46" s="1323"/>
      <c r="E46" s="1323"/>
      <c r="F46" s="1323"/>
      <c r="G46" s="1323"/>
      <c r="H46" s="1323"/>
      <c r="I46" s="1323"/>
      <c r="J46" s="703"/>
      <c r="K46" s="1325"/>
      <c r="L46" s="1325"/>
      <c r="M46" s="1325"/>
      <c r="N46" s="1325"/>
      <c r="O46" s="1325"/>
      <c r="P46" s="1325"/>
      <c r="Q46" s="703"/>
      <c r="R46" s="1323"/>
      <c r="S46" s="1323"/>
      <c r="T46" s="1323"/>
      <c r="U46" s="1323"/>
      <c r="V46" s="1323"/>
      <c r="W46" s="1323"/>
      <c r="X46" s="1323"/>
      <c r="Y46" s="703"/>
      <c r="Z46" s="1325"/>
      <c r="AA46" s="1325"/>
      <c r="AB46" s="1325"/>
      <c r="AC46" s="1325"/>
      <c r="AD46" s="1325"/>
      <c r="AE46" s="1325"/>
      <c r="AF46" s="703"/>
      <c r="AG46" s="1304"/>
      <c r="AH46" s="1304"/>
      <c r="AI46" s="1304"/>
      <c r="AJ46" s="1304"/>
      <c r="AK46" s="1304"/>
      <c r="AL46" s="1304"/>
      <c r="AM46" s="1304"/>
      <c r="AN46" s="676"/>
      <c r="AO46" s="676"/>
      <c r="AP46" s="676"/>
      <c r="AQ46" s="676"/>
      <c r="AR46" s="676"/>
      <c r="AS46" s="676"/>
      <c r="AT46" s="676"/>
      <c r="AU46" s="676"/>
      <c r="AV46" s="1304"/>
      <c r="AW46" s="1304"/>
      <c r="AX46" s="1304"/>
      <c r="AY46" s="1304"/>
      <c r="AZ46" s="1304"/>
      <c r="BA46" s="1304"/>
      <c r="BB46" s="1304"/>
      <c r="BC46" s="676"/>
      <c r="BD46" s="676"/>
      <c r="BE46" s="676"/>
      <c r="BF46" s="676"/>
      <c r="BG46" s="676"/>
      <c r="BH46" s="676"/>
      <c r="BI46" s="676"/>
      <c r="BJ46" s="676"/>
      <c r="BK46" s="1304"/>
      <c r="BL46" s="1304"/>
      <c r="BM46" s="1304"/>
      <c r="BN46" s="1304"/>
      <c r="BO46" s="1304"/>
      <c r="BP46" s="1304"/>
      <c r="BQ46" s="1304"/>
      <c r="BR46" s="1060"/>
      <c r="BS46" s="1060"/>
      <c r="BT46" s="1060"/>
      <c r="BU46" s="1060"/>
      <c r="BV46" s="1060"/>
      <c r="BW46" s="1060"/>
      <c r="BX46" s="1060"/>
      <c r="BY46" s="676"/>
      <c r="BZ46" s="676"/>
      <c r="CA46" s="676"/>
      <c r="CB46" s="676"/>
      <c r="CC46" s="676"/>
      <c r="CD46" s="676"/>
      <c r="CE46" s="676"/>
      <c r="CF46" s="1335"/>
      <c r="CG46" s="1332"/>
      <c r="CH46" s="1332"/>
      <c r="CI46" s="1332"/>
      <c r="CJ46" s="1332"/>
      <c r="CK46" s="1332"/>
      <c r="CL46" s="1332"/>
      <c r="CM46" s="676"/>
      <c r="CN46" s="676"/>
      <c r="CO46" s="676"/>
      <c r="CP46" s="676"/>
      <c r="CQ46" s="676"/>
      <c r="CR46" s="676"/>
      <c r="CS46" s="676"/>
      <c r="CT46" s="676"/>
      <c r="CU46" s="676"/>
      <c r="CV46" s="676"/>
      <c r="CW46" s="676"/>
      <c r="CX46" s="676"/>
      <c r="CY46" s="676"/>
      <c r="CZ46" s="676"/>
      <c r="DA46" s="676"/>
      <c r="DB46" s="676"/>
      <c r="DC46" s="676"/>
      <c r="DD46" s="676"/>
      <c r="DE46" s="676"/>
      <c r="DF46" s="676"/>
      <c r="DG46" s="676"/>
      <c r="DH46" s="676"/>
      <c r="DI46" s="676"/>
      <c r="DJ46" s="676"/>
      <c r="DK46" s="676"/>
      <c r="DL46" s="676"/>
      <c r="DM46" s="676"/>
      <c r="DN46" s="676"/>
      <c r="DO46" s="676"/>
      <c r="DP46" s="676"/>
      <c r="DQ46" s="676"/>
      <c r="DR46" s="676"/>
      <c r="DS46" s="676"/>
      <c r="DT46" s="676"/>
      <c r="DU46" s="676"/>
      <c r="DV46" s="676"/>
      <c r="DW46" s="676"/>
      <c r="DX46" s="676"/>
      <c r="DY46" s="676"/>
      <c r="DZ46" s="676"/>
      <c r="EA46" s="676"/>
      <c r="EB46" s="676"/>
      <c r="EC46" s="676"/>
      <c r="ED46" s="676"/>
      <c r="EE46" s="676"/>
      <c r="EF46" s="676"/>
      <c r="EG46" s="676"/>
      <c r="EH46" s="676"/>
      <c r="EI46" s="676"/>
      <c r="EJ46" s="676"/>
      <c r="EK46" s="676"/>
      <c r="EL46" s="676"/>
      <c r="EM46" s="676"/>
      <c r="EN46" s="676"/>
      <c r="EO46" s="676"/>
      <c r="EP46" s="676"/>
      <c r="EQ46" s="676"/>
      <c r="ER46" s="676"/>
      <c r="ES46" s="676"/>
      <c r="ET46" s="676"/>
      <c r="EU46" s="676"/>
      <c r="EV46" s="676"/>
      <c r="EW46" s="676"/>
      <c r="EX46" s="676"/>
      <c r="EY46" s="676"/>
      <c r="EZ46" s="676"/>
      <c r="FA46" s="676"/>
      <c r="FB46" s="676"/>
      <c r="FC46" s="676"/>
      <c r="FD46" s="676"/>
      <c r="FE46" s="1343"/>
      <c r="FF46" s="1343"/>
      <c r="FG46" s="1343"/>
      <c r="FH46" s="1343"/>
      <c r="FI46" s="1327"/>
      <c r="FJ46" s="1327"/>
      <c r="FK46" s="1327"/>
      <c r="FL46" s="1327"/>
      <c r="FM46" s="1345"/>
      <c r="FN46" s="1345"/>
      <c r="FO46" s="1345"/>
      <c r="FP46" s="676"/>
      <c r="FQ46" s="676"/>
      <c r="FR46" s="676"/>
      <c r="FS46" s="676"/>
      <c r="FT46" s="724"/>
      <c r="FU46" s="724"/>
      <c r="FV46" s="724"/>
      <c r="FW46" s="724"/>
      <c r="FX46" s="1060"/>
      <c r="FY46" s="1060"/>
      <c r="FZ46" s="1060"/>
      <c r="GA46" s="713"/>
      <c r="IC46" s="41"/>
      <c r="ID46" s="41"/>
      <c r="IE46" s="41"/>
      <c r="IF46" s="41"/>
      <c r="IG46" s="41"/>
      <c r="IH46" s="41"/>
      <c r="II46" s="41"/>
      <c r="IJ46" s="41"/>
      <c r="IK46" s="41"/>
      <c r="IL46" s="41"/>
      <c r="IM46" s="41"/>
      <c r="IN46" s="41"/>
      <c r="IO46" s="41"/>
      <c r="IP46" s="41"/>
      <c r="IQ46" s="41"/>
      <c r="IR46" s="41"/>
      <c r="IS46" s="41"/>
    </row>
    <row r="47" spans="1:253" s="40" customFormat="1" ht="13.5" customHeight="1">
      <c r="A47" s="1314" t="s">
        <v>178</v>
      </c>
      <c r="B47" s="1354">
        <v>35</v>
      </c>
      <c r="C47" s="1322">
        <v>156</v>
      </c>
      <c r="D47" s="1322">
        <v>126</v>
      </c>
      <c r="E47" s="1322">
        <v>447</v>
      </c>
      <c r="F47" s="1322">
        <v>0</v>
      </c>
      <c r="G47" s="1322">
        <v>1</v>
      </c>
      <c r="H47" s="1322">
        <v>2</v>
      </c>
      <c r="I47" s="1322">
        <v>732</v>
      </c>
      <c r="J47" s="703"/>
      <c r="K47" s="1325"/>
      <c r="L47" s="1325"/>
      <c r="M47" s="1325"/>
      <c r="N47" s="1325"/>
      <c r="O47" s="1325"/>
      <c r="P47" s="1325"/>
      <c r="Q47" s="703"/>
      <c r="R47" s="1322">
        <v>105</v>
      </c>
      <c r="S47" s="1322">
        <v>67</v>
      </c>
      <c r="T47" s="1322">
        <v>327</v>
      </c>
      <c r="U47" s="1322">
        <v>0</v>
      </c>
      <c r="V47" s="1322">
        <v>1</v>
      </c>
      <c r="W47" s="1322">
        <v>2</v>
      </c>
      <c r="X47" s="1322">
        <v>502</v>
      </c>
      <c r="Y47" s="703"/>
      <c r="Z47" s="1325"/>
      <c r="AA47" s="1325"/>
      <c r="AB47" s="1325"/>
      <c r="AC47" s="1325"/>
      <c r="AD47" s="1325"/>
      <c r="AE47" s="1325"/>
      <c r="AF47" s="703"/>
      <c r="AG47" s="1303">
        <v>1</v>
      </c>
      <c r="AH47" s="1303">
        <v>26</v>
      </c>
      <c r="AI47" s="1303">
        <v>26</v>
      </c>
      <c r="AJ47" s="1303">
        <v>46</v>
      </c>
      <c r="AK47" s="1303">
        <v>42</v>
      </c>
      <c r="AL47" s="1303">
        <v>22</v>
      </c>
      <c r="AM47" s="1303">
        <v>163</v>
      </c>
      <c r="AN47" s="676"/>
      <c r="AO47" s="676"/>
      <c r="AP47" s="676"/>
      <c r="AQ47" s="676"/>
      <c r="AR47" s="676"/>
      <c r="AS47" s="676"/>
      <c r="AT47" s="676"/>
      <c r="AU47" s="676"/>
      <c r="AV47" s="1303">
        <v>0</v>
      </c>
      <c r="AW47" s="1303">
        <v>6</v>
      </c>
      <c r="AX47" s="1303">
        <v>15</v>
      </c>
      <c r="AY47" s="1303">
        <v>32</v>
      </c>
      <c r="AZ47" s="1303">
        <v>38</v>
      </c>
      <c r="BA47" s="1303">
        <v>33</v>
      </c>
      <c r="BB47" s="1303">
        <v>124</v>
      </c>
      <c r="BC47" s="676"/>
      <c r="BD47" s="676"/>
      <c r="BE47" s="676"/>
      <c r="BF47" s="676"/>
      <c r="BG47" s="676"/>
      <c r="BH47" s="676"/>
      <c r="BI47" s="676"/>
      <c r="BJ47" s="676"/>
      <c r="BK47" s="1303">
        <v>111</v>
      </c>
      <c r="BL47" s="1303">
        <v>156</v>
      </c>
      <c r="BM47" s="1303">
        <v>33</v>
      </c>
      <c r="BN47" s="1303">
        <v>91</v>
      </c>
      <c r="BO47" s="1303">
        <v>77</v>
      </c>
      <c r="BP47" s="1303">
        <v>94</v>
      </c>
      <c r="BQ47" s="1303">
        <v>562</v>
      </c>
      <c r="BR47" s="1060"/>
      <c r="BS47" s="1060"/>
      <c r="BT47" s="1060"/>
      <c r="BU47" s="1060"/>
      <c r="BV47" s="1060"/>
      <c r="BW47" s="1060"/>
      <c r="BX47" s="1060"/>
      <c r="BY47" s="676"/>
      <c r="BZ47" s="676"/>
      <c r="CA47" s="676"/>
      <c r="CB47" s="676"/>
      <c r="CC47" s="676"/>
      <c r="CD47" s="676"/>
      <c r="CE47" s="676"/>
      <c r="CF47" s="1334">
        <v>0</v>
      </c>
      <c r="CG47" s="1331">
        <v>0</v>
      </c>
      <c r="CH47" s="1331">
        <v>0</v>
      </c>
      <c r="CI47" s="1331">
        <v>0</v>
      </c>
      <c r="CJ47" s="1331">
        <v>0</v>
      </c>
      <c r="CK47" s="1331">
        <v>0</v>
      </c>
      <c r="CL47" s="1331">
        <v>0</v>
      </c>
      <c r="CM47" s="676"/>
      <c r="CN47" s="676"/>
      <c r="CO47" s="676"/>
      <c r="CP47" s="676"/>
      <c r="CQ47" s="676"/>
      <c r="CR47" s="676"/>
      <c r="CS47" s="676"/>
      <c r="CT47" s="676"/>
      <c r="CU47" s="676"/>
      <c r="CV47" s="676"/>
      <c r="CW47" s="676"/>
      <c r="CX47" s="676"/>
      <c r="CY47" s="676"/>
      <c r="CZ47" s="676"/>
      <c r="DA47" s="676"/>
      <c r="DB47" s="676"/>
      <c r="DC47" s="676"/>
      <c r="DD47" s="676"/>
      <c r="DE47" s="676"/>
      <c r="DF47" s="676"/>
      <c r="DG47" s="676"/>
      <c r="DH47" s="676"/>
      <c r="DI47" s="676"/>
      <c r="DJ47" s="676"/>
      <c r="DK47" s="676"/>
      <c r="DL47" s="676"/>
      <c r="DM47" s="676"/>
      <c r="DN47" s="676"/>
      <c r="DO47" s="676"/>
      <c r="DP47" s="676"/>
      <c r="DQ47" s="676"/>
      <c r="DR47" s="676"/>
      <c r="DS47" s="676"/>
      <c r="DT47" s="676"/>
      <c r="DU47" s="676"/>
      <c r="DV47" s="676"/>
      <c r="DW47" s="676"/>
      <c r="DX47" s="676"/>
      <c r="DY47" s="676"/>
      <c r="DZ47" s="676"/>
      <c r="EA47" s="676"/>
      <c r="EB47" s="676"/>
      <c r="EC47" s="676"/>
      <c r="ED47" s="676"/>
      <c r="EE47" s="676"/>
      <c r="EF47" s="676"/>
      <c r="EG47" s="676"/>
      <c r="EH47" s="676"/>
      <c r="EI47" s="676"/>
      <c r="EJ47" s="676"/>
      <c r="EK47" s="676"/>
      <c r="EL47" s="676"/>
      <c r="EM47" s="676"/>
      <c r="EN47" s="676"/>
      <c r="EO47" s="676"/>
      <c r="EP47" s="676"/>
      <c r="EQ47" s="676"/>
      <c r="ER47" s="676"/>
      <c r="ES47" s="676"/>
      <c r="ET47" s="676"/>
      <c r="EU47" s="676"/>
      <c r="EV47" s="676"/>
      <c r="EW47" s="676"/>
      <c r="EX47" s="676"/>
      <c r="EY47" s="676"/>
      <c r="EZ47" s="676"/>
      <c r="FA47" s="676"/>
      <c r="FB47" s="676"/>
      <c r="FC47" s="676"/>
      <c r="FD47" s="676"/>
      <c r="FE47" s="1342">
        <v>3</v>
      </c>
      <c r="FF47" s="1342">
        <v>0</v>
      </c>
      <c r="FG47" s="1342">
        <v>0</v>
      </c>
      <c r="FH47" s="1342">
        <v>3</v>
      </c>
      <c r="FI47" s="1326">
        <v>3</v>
      </c>
      <c r="FJ47" s="1326">
        <v>0</v>
      </c>
      <c r="FK47" s="1326">
        <v>0</v>
      </c>
      <c r="FL47" s="1326">
        <v>3</v>
      </c>
      <c r="FM47" s="1344">
        <v>211514</v>
      </c>
      <c r="FN47" s="1344" t="e">
        <v>#DIV/0!</v>
      </c>
      <c r="FO47" s="1344" t="e">
        <v>#DIV/0!</v>
      </c>
      <c r="FP47" s="676"/>
      <c r="FQ47" s="676"/>
      <c r="FR47" s="676"/>
      <c r="FS47" s="676"/>
      <c r="FT47" s="724"/>
      <c r="FU47" s="724"/>
      <c r="FV47" s="724"/>
      <c r="FW47" s="724"/>
      <c r="FX47" s="1060"/>
      <c r="FY47" s="1060"/>
      <c r="FZ47" s="1060"/>
      <c r="GA47" s="713"/>
      <c r="IC47" s="41"/>
      <c r="ID47" s="41"/>
      <c r="IE47" s="41"/>
      <c r="IF47" s="41"/>
      <c r="IG47" s="41"/>
      <c r="IH47" s="41"/>
      <c r="II47" s="41"/>
      <c r="IJ47" s="41"/>
      <c r="IK47" s="41"/>
      <c r="IL47" s="41"/>
      <c r="IM47" s="41"/>
      <c r="IN47" s="41"/>
      <c r="IO47" s="41"/>
      <c r="IP47" s="41"/>
      <c r="IQ47" s="41"/>
      <c r="IR47" s="41"/>
      <c r="IS47" s="41"/>
    </row>
    <row r="48" spans="1:253" s="40" customFormat="1" ht="13.5" customHeight="1">
      <c r="A48" s="1313"/>
      <c r="B48" s="1355"/>
      <c r="C48" s="1323"/>
      <c r="D48" s="1323"/>
      <c r="E48" s="1323"/>
      <c r="F48" s="1323"/>
      <c r="G48" s="1323"/>
      <c r="H48" s="1323"/>
      <c r="I48" s="1323"/>
      <c r="J48" s="703"/>
      <c r="K48" s="703"/>
      <c r="L48" s="703"/>
      <c r="M48" s="703"/>
      <c r="N48" s="703"/>
      <c r="O48" s="703"/>
      <c r="P48" s="703"/>
      <c r="Q48" s="703"/>
      <c r="R48" s="1323"/>
      <c r="S48" s="1323"/>
      <c r="T48" s="1323"/>
      <c r="U48" s="1323"/>
      <c r="V48" s="1323"/>
      <c r="W48" s="1323"/>
      <c r="X48" s="1323"/>
      <c r="Y48" s="703"/>
      <c r="Z48" s="703"/>
      <c r="AA48" s="703"/>
      <c r="AB48" s="703"/>
      <c r="AC48" s="703"/>
      <c r="AD48" s="703"/>
      <c r="AE48" s="703"/>
      <c r="AF48" s="703"/>
      <c r="AG48" s="1304"/>
      <c r="AH48" s="1304"/>
      <c r="AI48" s="1304"/>
      <c r="AJ48" s="1304"/>
      <c r="AK48" s="1304"/>
      <c r="AL48" s="1304"/>
      <c r="AM48" s="1304"/>
      <c r="AN48" s="676"/>
      <c r="AO48" s="676"/>
      <c r="AP48" s="676"/>
      <c r="AQ48" s="676"/>
      <c r="AR48" s="676"/>
      <c r="AS48" s="676"/>
      <c r="AT48" s="676"/>
      <c r="AU48" s="676"/>
      <c r="AV48" s="1304"/>
      <c r="AW48" s="1304"/>
      <c r="AX48" s="1304"/>
      <c r="AY48" s="1304"/>
      <c r="AZ48" s="1304"/>
      <c r="BA48" s="1304"/>
      <c r="BB48" s="1304"/>
      <c r="BC48" s="676"/>
      <c r="BD48" s="676"/>
      <c r="BE48" s="676"/>
      <c r="BF48" s="676"/>
      <c r="BG48" s="676"/>
      <c r="BH48" s="676"/>
      <c r="BI48" s="676"/>
      <c r="BJ48" s="676"/>
      <c r="BK48" s="1304"/>
      <c r="BL48" s="1304"/>
      <c r="BM48" s="1304"/>
      <c r="BN48" s="1304"/>
      <c r="BO48" s="1304"/>
      <c r="BP48" s="1304"/>
      <c r="BQ48" s="1304"/>
      <c r="BR48" s="1060"/>
      <c r="BS48" s="1060"/>
      <c r="BT48" s="1060"/>
      <c r="BU48" s="1060"/>
      <c r="BV48" s="1060"/>
      <c r="BW48" s="1060"/>
      <c r="BX48" s="1060"/>
      <c r="BY48" s="676"/>
      <c r="BZ48" s="676"/>
      <c r="CA48" s="676"/>
      <c r="CB48" s="676"/>
      <c r="CC48" s="676"/>
      <c r="CD48" s="676"/>
      <c r="CE48" s="676"/>
      <c r="CF48" s="1335"/>
      <c r="CG48" s="1332"/>
      <c r="CH48" s="1332"/>
      <c r="CI48" s="1332"/>
      <c r="CJ48" s="1332"/>
      <c r="CK48" s="1332"/>
      <c r="CL48" s="1332"/>
      <c r="CM48" s="676"/>
      <c r="CN48" s="676"/>
      <c r="CO48" s="676"/>
      <c r="CP48" s="676"/>
      <c r="CQ48" s="676"/>
      <c r="CR48" s="676"/>
      <c r="CS48" s="676"/>
      <c r="CT48" s="676"/>
      <c r="CU48" s="676"/>
      <c r="CV48" s="676"/>
      <c r="CW48" s="676"/>
      <c r="CX48" s="676"/>
      <c r="CY48" s="676"/>
      <c r="CZ48" s="676"/>
      <c r="DA48" s="676"/>
      <c r="DB48" s="676"/>
      <c r="DC48" s="676"/>
      <c r="DD48" s="676"/>
      <c r="DE48" s="676"/>
      <c r="DF48" s="676"/>
      <c r="DG48" s="676"/>
      <c r="DH48" s="676"/>
      <c r="DI48" s="676"/>
      <c r="DJ48" s="676"/>
      <c r="DK48" s="676"/>
      <c r="DL48" s="676"/>
      <c r="DM48" s="676"/>
      <c r="DN48" s="676"/>
      <c r="DO48" s="676"/>
      <c r="DP48" s="676"/>
      <c r="DQ48" s="676"/>
      <c r="DR48" s="676"/>
      <c r="DS48" s="676"/>
      <c r="DT48" s="676"/>
      <c r="DU48" s="676"/>
      <c r="DV48" s="676"/>
      <c r="DW48" s="676"/>
      <c r="DX48" s="676"/>
      <c r="DY48" s="676"/>
      <c r="DZ48" s="676"/>
      <c r="EA48" s="676"/>
      <c r="EB48" s="676"/>
      <c r="EC48" s="676"/>
      <c r="ED48" s="676"/>
      <c r="EE48" s="676"/>
      <c r="EF48" s="676"/>
      <c r="EG48" s="676"/>
      <c r="EH48" s="676"/>
      <c r="EI48" s="676"/>
      <c r="EJ48" s="676"/>
      <c r="EK48" s="676"/>
      <c r="EL48" s="676"/>
      <c r="EM48" s="676"/>
      <c r="EN48" s="676"/>
      <c r="EO48" s="676"/>
      <c r="EP48" s="676"/>
      <c r="EQ48" s="676"/>
      <c r="ER48" s="676"/>
      <c r="ES48" s="676"/>
      <c r="ET48" s="676"/>
      <c r="EU48" s="676"/>
      <c r="EV48" s="676"/>
      <c r="EW48" s="676"/>
      <c r="EX48" s="676"/>
      <c r="EY48" s="676"/>
      <c r="EZ48" s="676"/>
      <c r="FA48" s="676"/>
      <c r="FB48" s="676"/>
      <c r="FC48" s="676"/>
      <c r="FD48" s="676"/>
      <c r="FE48" s="1343"/>
      <c r="FF48" s="1343"/>
      <c r="FG48" s="1343"/>
      <c r="FH48" s="1343"/>
      <c r="FI48" s="1327"/>
      <c r="FJ48" s="1327"/>
      <c r="FK48" s="1327"/>
      <c r="FL48" s="1327"/>
      <c r="FM48" s="1345"/>
      <c r="FN48" s="1345"/>
      <c r="FO48" s="1345"/>
      <c r="FP48" s="676"/>
      <c r="FQ48" s="676"/>
      <c r="FR48" s="676"/>
      <c r="FS48" s="676"/>
      <c r="FT48" s="724"/>
      <c r="FU48" s="724"/>
      <c r="FV48" s="724"/>
      <c r="FW48" s="724"/>
      <c r="FX48" s="1060"/>
      <c r="FY48" s="1060"/>
      <c r="FZ48" s="1060"/>
      <c r="GA48" s="713"/>
      <c r="IC48" s="41"/>
      <c r="ID48" s="41"/>
      <c r="IE48" s="41"/>
      <c r="IF48" s="41"/>
      <c r="IG48" s="41"/>
      <c r="IH48" s="41"/>
      <c r="II48" s="41"/>
      <c r="IJ48" s="41"/>
      <c r="IK48" s="41"/>
      <c r="IL48" s="41"/>
      <c r="IM48" s="41"/>
      <c r="IN48" s="41"/>
      <c r="IO48" s="41"/>
      <c r="IP48" s="41"/>
      <c r="IQ48" s="41"/>
      <c r="IR48" s="41"/>
      <c r="IS48" s="41"/>
    </row>
    <row r="49" spans="1:253" s="40" customFormat="1" ht="13.5" customHeight="1">
      <c r="A49" s="1313" t="s">
        <v>632</v>
      </c>
      <c r="B49" s="1354">
        <v>21</v>
      </c>
      <c r="C49" s="1322">
        <v>81</v>
      </c>
      <c r="D49" s="1322">
        <v>14</v>
      </c>
      <c r="E49" s="1322">
        <v>19</v>
      </c>
      <c r="F49" s="1322">
        <v>0</v>
      </c>
      <c r="G49" s="1322">
        <v>0</v>
      </c>
      <c r="H49" s="1322">
        <v>3</v>
      </c>
      <c r="I49" s="1322">
        <v>117</v>
      </c>
      <c r="J49" s="703"/>
      <c r="K49" s="1324" t="s">
        <v>177</v>
      </c>
      <c r="L49" s="1324"/>
      <c r="M49" s="1324"/>
      <c r="N49" s="1324"/>
      <c r="O49" s="1324"/>
      <c r="P49" s="1324"/>
      <c r="Q49" s="703"/>
      <c r="R49" s="1322">
        <v>51</v>
      </c>
      <c r="S49" s="1322">
        <v>13</v>
      </c>
      <c r="T49" s="1322">
        <v>12</v>
      </c>
      <c r="U49" s="1322">
        <v>0</v>
      </c>
      <c r="V49" s="1322">
        <v>0</v>
      </c>
      <c r="W49" s="1322">
        <v>1</v>
      </c>
      <c r="X49" s="1322">
        <v>77</v>
      </c>
      <c r="Y49" s="703"/>
      <c r="Z49" s="1324"/>
      <c r="AA49" s="1324"/>
      <c r="AB49" s="1324"/>
      <c r="AC49" s="1324"/>
      <c r="AD49" s="1324"/>
      <c r="AE49" s="1324"/>
      <c r="AF49" s="703"/>
      <c r="AG49" s="1303">
        <v>0</v>
      </c>
      <c r="AH49" s="1303">
        <v>13</v>
      </c>
      <c r="AI49" s="1303">
        <v>16</v>
      </c>
      <c r="AJ49" s="1303">
        <v>14</v>
      </c>
      <c r="AK49" s="1303">
        <v>21</v>
      </c>
      <c r="AL49" s="1303">
        <v>27</v>
      </c>
      <c r="AM49" s="1303">
        <v>91</v>
      </c>
      <c r="AN49" s="676"/>
      <c r="AO49" s="676"/>
      <c r="AP49" s="676"/>
      <c r="AQ49" s="676"/>
      <c r="AR49" s="676"/>
      <c r="AS49" s="676"/>
      <c r="AT49" s="676"/>
      <c r="AU49" s="676"/>
      <c r="AV49" s="1303">
        <v>0</v>
      </c>
      <c r="AW49" s="1303">
        <v>5</v>
      </c>
      <c r="AX49" s="1303">
        <v>10</v>
      </c>
      <c r="AY49" s="1303">
        <v>19</v>
      </c>
      <c r="AZ49" s="1303">
        <v>25</v>
      </c>
      <c r="BA49" s="1303">
        <v>14</v>
      </c>
      <c r="BB49" s="1303">
        <v>73</v>
      </c>
      <c r="BC49" s="676"/>
      <c r="BD49" s="676"/>
      <c r="BE49" s="676"/>
      <c r="BF49" s="676"/>
      <c r="BG49" s="676"/>
      <c r="BH49" s="676"/>
      <c r="BI49" s="676"/>
      <c r="BJ49" s="676"/>
      <c r="BK49" s="1303">
        <v>0</v>
      </c>
      <c r="BL49" s="1303">
        <v>8</v>
      </c>
      <c r="BM49" s="1303">
        <v>4</v>
      </c>
      <c r="BN49" s="1303">
        <v>4</v>
      </c>
      <c r="BO49" s="1303">
        <v>2</v>
      </c>
      <c r="BP49" s="1303">
        <v>14</v>
      </c>
      <c r="BQ49" s="1303">
        <v>32</v>
      </c>
      <c r="BR49" s="1060"/>
      <c r="BS49" s="1060"/>
      <c r="BT49" s="1060"/>
      <c r="BU49" s="1060"/>
      <c r="BV49" s="1060"/>
      <c r="BW49" s="1060"/>
      <c r="BX49" s="1060"/>
      <c r="BY49" s="676"/>
      <c r="BZ49" s="676"/>
      <c r="CA49" s="676"/>
      <c r="CB49" s="676"/>
      <c r="CC49" s="676"/>
      <c r="CD49" s="676"/>
      <c r="CE49" s="676"/>
      <c r="CF49" s="1334">
        <v>2</v>
      </c>
      <c r="CG49" s="1331">
        <v>2</v>
      </c>
      <c r="CH49" s="1331">
        <v>1</v>
      </c>
      <c r="CI49" s="1331">
        <v>0</v>
      </c>
      <c r="CJ49" s="1331">
        <v>0</v>
      </c>
      <c r="CK49" s="1331">
        <v>0</v>
      </c>
      <c r="CL49" s="1331">
        <v>3</v>
      </c>
      <c r="CM49" s="676"/>
      <c r="CN49" s="676"/>
      <c r="CO49" s="676"/>
      <c r="CP49" s="676"/>
      <c r="CQ49" s="676"/>
      <c r="CR49" s="676"/>
      <c r="CS49" s="676"/>
      <c r="CT49" s="676"/>
      <c r="CU49" s="676"/>
      <c r="CV49" s="676"/>
      <c r="CW49" s="676"/>
      <c r="CX49" s="676"/>
      <c r="CY49" s="676"/>
      <c r="CZ49" s="676"/>
      <c r="DA49" s="676"/>
      <c r="DB49" s="676"/>
      <c r="DC49" s="676"/>
      <c r="DD49" s="676"/>
      <c r="DE49" s="676"/>
      <c r="DF49" s="676"/>
      <c r="DG49" s="676"/>
      <c r="DH49" s="676"/>
      <c r="DI49" s="676"/>
      <c r="DJ49" s="676"/>
      <c r="DK49" s="676"/>
      <c r="DL49" s="676"/>
      <c r="DM49" s="676"/>
      <c r="DN49" s="676"/>
      <c r="DO49" s="676"/>
      <c r="DP49" s="676"/>
      <c r="DQ49" s="676"/>
      <c r="DR49" s="676"/>
      <c r="DS49" s="676"/>
      <c r="DT49" s="676"/>
      <c r="DU49" s="676"/>
      <c r="DV49" s="676"/>
      <c r="DW49" s="676"/>
      <c r="DX49" s="676"/>
      <c r="DY49" s="676"/>
      <c r="DZ49" s="676"/>
      <c r="EA49" s="676"/>
      <c r="EB49" s="676"/>
      <c r="EC49" s="676"/>
      <c r="ED49" s="676"/>
      <c r="EE49" s="676"/>
      <c r="EF49" s="676"/>
      <c r="EG49" s="676"/>
      <c r="EH49" s="676"/>
      <c r="EI49" s="676"/>
      <c r="EJ49" s="676"/>
      <c r="EK49" s="676"/>
      <c r="EL49" s="676"/>
      <c r="EM49" s="676"/>
      <c r="EN49" s="676"/>
      <c r="EO49" s="676"/>
      <c r="EP49" s="676"/>
      <c r="EQ49" s="676"/>
      <c r="ER49" s="676"/>
      <c r="ES49" s="676"/>
      <c r="ET49" s="676"/>
      <c r="EU49" s="676"/>
      <c r="EV49" s="676"/>
      <c r="EW49" s="676"/>
      <c r="EX49" s="676"/>
      <c r="EY49" s="676"/>
      <c r="EZ49" s="676"/>
      <c r="FA49" s="676"/>
      <c r="FB49" s="676"/>
      <c r="FC49" s="676"/>
      <c r="FD49" s="676"/>
      <c r="FE49" s="1342">
        <v>0</v>
      </c>
      <c r="FF49" s="1342">
        <v>0</v>
      </c>
      <c r="FG49" s="1342">
        <v>0</v>
      </c>
      <c r="FH49" s="1342">
        <v>0</v>
      </c>
      <c r="FI49" s="1326">
        <v>0</v>
      </c>
      <c r="FJ49" s="1326">
        <v>0</v>
      </c>
      <c r="FK49" s="1326">
        <v>0</v>
      </c>
      <c r="FL49" s="1326">
        <v>0</v>
      </c>
      <c r="FM49" s="1344" t="e">
        <v>#DIV/0!</v>
      </c>
      <c r="FN49" s="1344" t="e">
        <v>#DIV/0!</v>
      </c>
      <c r="FO49" s="1344" t="e">
        <v>#DIV/0!</v>
      </c>
      <c r="FP49" s="676"/>
      <c r="FQ49" s="676"/>
      <c r="FR49" s="676"/>
      <c r="FS49" s="676"/>
      <c r="FT49" s="724"/>
      <c r="FU49" s="724"/>
      <c r="FV49" s="724"/>
      <c r="FW49" s="724"/>
      <c r="FX49" s="1060"/>
      <c r="FY49" s="1060"/>
      <c r="FZ49" s="1060"/>
      <c r="GA49" s="713"/>
      <c r="IC49" s="41"/>
      <c r="ID49" s="41"/>
      <c r="IE49" s="41"/>
      <c r="IF49" s="41"/>
      <c r="IG49" s="41"/>
      <c r="IH49" s="41"/>
      <c r="II49" s="41"/>
      <c r="IJ49" s="41"/>
      <c r="IK49" s="41"/>
      <c r="IL49" s="41"/>
      <c r="IM49" s="41"/>
      <c r="IN49" s="41"/>
      <c r="IO49" s="41"/>
      <c r="IP49" s="41"/>
      <c r="IQ49" s="41"/>
      <c r="IR49" s="41"/>
      <c r="IS49" s="41"/>
    </row>
    <row r="50" spans="1:253" s="40" customFormat="1" ht="13.5" customHeight="1">
      <c r="A50" s="1313"/>
      <c r="B50" s="1355"/>
      <c r="C50" s="1323"/>
      <c r="D50" s="1323"/>
      <c r="E50" s="1323"/>
      <c r="F50" s="1323"/>
      <c r="G50" s="1323"/>
      <c r="H50" s="1323"/>
      <c r="I50" s="1323"/>
      <c r="J50" s="703"/>
      <c r="K50" s="1325" t="s">
        <v>22</v>
      </c>
      <c r="L50" s="1324"/>
      <c r="M50" s="1324"/>
      <c r="N50" s="1324"/>
      <c r="O50" s="1324"/>
      <c r="P50" s="1324"/>
      <c r="Q50" s="703"/>
      <c r="R50" s="1323"/>
      <c r="S50" s="1323"/>
      <c r="T50" s="1323"/>
      <c r="U50" s="1323"/>
      <c r="V50" s="1323"/>
      <c r="W50" s="1323"/>
      <c r="X50" s="1323"/>
      <c r="Y50" s="703"/>
      <c r="Z50" s="1325"/>
      <c r="AA50" s="1324"/>
      <c r="AB50" s="1324"/>
      <c r="AC50" s="1324"/>
      <c r="AD50" s="1324"/>
      <c r="AE50" s="1324"/>
      <c r="AF50" s="703"/>
      <c r="AG50" s="1304"/>
      <c r="AH50" s="1304"/>
      <c r="AI50" s="1304"/>
      <c r="AJ50" s="1304"/>
      <c r="AK50" s="1304"/>
      <c r="AL50" s="1304"/>
      <c r="AM50" s="1304"/>
      <c r="AN50" s="676"/>
      <c r="AO50" s="676"/>
      <c r="AP50" s="676"/>
      <c r="AQ50" s="676"/>
      <c r="AR50" s="676"/>
      <c r="AS50" s="676"/>
      <c r="AT50" s="676"/>
      <c r="AU50" s="676"/>
      <c r="AV50" s="1304"/>
      <c r="AW50" s="1304"/>
      <c r="AX50" s="1304"/>
      <c r="AY50" s="1304"/>
      <c r="AZ50" s="1304"/>
      <c r="BA50" s="1304"/>
      <c r="BB50" s="1304"/>
      <c r="BC50" s="676"/>
      <c r="BD50" s="676"/>
      <c r="BE50" s="676"/>
      <c r="BF50" s="676"/>
      <c r="BG50" s="676"/>
      <c r="BH50" s="676"/>
      <c r="BI50" s="676"/>
      <c r="BJ50" s="676"/>
      <c r="BK50" s="1304"/>
      <c r="BL50" s="1304"/>
      <c r="BM50" s="1304"/>
      <c r="BN50" s="1304"/>
      <c r="BO50" s="1304"/>
      <c r="BP50" s="1304"/>
      <c r="BQ50" s="1304"/>
      <c r="BR50" s="1060"/>
      <c r="BS50" s="1060"/>
      <c r="BT50" s="1060"/>
      <c r="BU50" s="1060"/>
      <c r="BV50" s="1060"/>
      <c r="BW50" s="1060"/>
      <c r="BX50" s="1060"/>
      <c r="BY50" s="676"/>
      <c r="BZ50" s="676"/>
      <c r="CA50" s="676"/>
      <c r="CB50" s="676"/>
      <c r="CC50" s="676"/>
      <c r="CD50" s="676"/>
      <c r="CE50" s="676"/>
      <c r="CF50" s="1335"/>
      <c r="CG50" s="1332"/>
      <c r="CH50" s="1332"/>
      <c r="CI50" s="1332"/>
      <c r="CJ50" s="1332"/>
      <c r="CK50" s="1332"/>
      <c r="CL50" s="1332"/>
      <c r="CM50" s="676"/>
      <c r="CN50" s="677"/>
      <c r="CO50" s="676"/>
      <c r="CP50" s="676"/>
      <c r="CQ50" s="676"/>
      <c r="CR50" s="676"/>
      <c r="CS50" s="676"/>
      <c r="CT50" s="676"/>
      <c r="CU50" s="676"/>
      <c r="CV50" s="676"/>
      <c r="CW50" s="676"/>
      <c r="CX50" s="676"/>
      <c r="CY50" s="676"/>
      <c r="CZ50" s="676"/>
      <c r="DA50" s="676"/>
      <c r="DB50" s="676"/>
      <c r="DC50" s="676"/>
      <c r="DD50" s="676"/>
      <c r="DE50" s="676"/>
      <c r="DF50" s="676"/>
      <c r="DG50" s="676"/>
      <c r="DH50" s="676"/>
      <c r="DI50" s="676"/>
      <c r="DJ50" s="676"/>
      <c r="DK50" s="676"/>
      <c r="DL50" s="676"/>
      <c r="DM50" s="676"/>
      <c r="DN50" s="676"/>
      <c r="DO50" s="676"/>
      <c r="DP50" s="676"/>
      <c r="DQ50" s="676"/>
      <c r="DR50" s="676"/>
      <c r="DS50" s="676"/>
      <c r="DT50" s="676"/>
      <c r="DU50" s="676"/>
      <c r="DV50" s="676"/>
      <c r="DW50" s="676"/>
      <c r="DX50" s="676"/>
      <c r="DY50" s="676"/>
      <c r="DZ50" s="676"/>
      <c r="EA50" s="676"/>
      <c r="EB50" s="676"/>
      <c r="EC50" s="676"/>
      <c r="ED50" s="676"/>
      <c r="EE50" s="676"/>
      <c r="EF50" s="676"/>
      <c r="EG50" s="676"/>
      <c r="EH50" s="676"/>
      <c r="EI50" s="676"/>
      <c r="EJ50" s="676"/>
      <c r="EK50" s="676"/>
      <c r="EL50" s="676"/>
      <c r="EM50" s="676"/>
      <c r="EN50" s="676"/>
      <c r="EO50" s="676"/>
      <c r="EP50" s="676"/>
      <c r="EQ50" s="676"/>
      <c r="ER50" s="676"/>
      <c r="ES50" s="676"/>
      <c r="ET50" s="676"/>
      <c r="EU50" s="676"/>
      <c r="EV50" s="676"/>
      <c r="EW50" s="676"/>
      <c r="EX50" s="676"/>
      <c r="EY50" s="676"/>
      <c r="EZ50" s="676"/>
      <c r="FA50" s="676"/>
      <c r="FB50" s="676"/>
      <c r="FC50" s="676"/>
      <c r="FD50" s="676"/>
      <c r="FE50" s="1343"/>
      <c r="FF50" s="1343"/>
      <c r="FG50" s="1343"/>
      <c r="FH50" s="1343"/>
      <c r="FI50" s="1327"/>
      <c r="FJ50" s="1327"/>
      <c r="FK50" s="1327"/>
      <c r="FL50" s="1327"/>
      <c r="FM50" s="1345"/>
      <c r="FN50" s="1345"/>
      <c r="FO50" s="1345"/>
      <c r="FP50" s="676"/>
      <c r="FQ50" s="676"/>
      <c r="FR50" s="676"/>
      <c r="FS50" s="676"/>
      <c r="FT50" s="724"/>
      <c r="FU50" s="724"/>
      <c r="FV50" s="724"/>
      <c r="FW50" s="724"/>
      <c r="FX50" s="1060"/>
      <c r="FY50" s="1060"/>
      <c r="FZ50" s="1060"/>
      <c r="GA50" s="713"/>
      <c r="IC50" s="41"/>
      <c r="ID50" s="41"/>
      <c r="IE50" s="41"/>
      <c r="IF50" s="41"/>
      <c r="IG50" s="41"/>
      <c r="IH50" s="41"/>
      <c r="II50" s="41"/>
      <c r="IJ50" s="41"/>
      <c r="IK50" s="41"/>
      <c r="IL50" s="41"/>
      <c r="IM50" s="41"/>
      <c r="IN50" s="41"/>
      <c r="IO50" s="41"/>
      <c r="IP50" s="41"/>
      <c r="IQ50" s="41"/>
      <c r="IR50" s="41"/>
      <c r="IS50" s="41"/>
    </row>
    <row r="51" spans="1:253" s="40" customFormat="1" ht="13.5" customHeight="1">
      <c r="A51" s="1314" t="s">
        <v>179</v>
      </c>
      <c r="B51" s="1354">
        <v>21</v>
      </c>
      <c r="C51" s="1322">
        <v>419</v>
      </c>
      <c r="D51" s="1322">
        <v>18</v>
      </c>
      <c r="E51" s="1322">
        <v>33</v>
      </c>
      <c r="F51" s="1322">
        <v>1</v>
      </c>
      <c r="G51" s="1322">
        <v>0</v>
      </c>
      <c r="H51" s="1322">
        <v>11</v>
      </c>
      <c r="I51" s="1322">
        <v>482</v>
      </c>
      <c r="J51" s="703"/>
      <c r="K51" s="1324"/>
      <c r="L51" s="1324"/>
      <c r="M51" s="1324"/>
      <c r="N51" s="1324"/>
      <c r="O51" s="1324"/>
      <c r="P51" s="1324"/>
      <c r="Q51" s="703"/>
      <c r="R51" s="1322">
        <v>180</v>
      </c>
      <c r="S51" s="1322">
        <v>13</v>
      </c>
      <c r="T51" s="1322">
        <v>21</v>
      </c>
      <c r="U51" s="1322">
        <v>1</v>
      </c>
      <c r="V51" s="1322">
        <v>0</v>
      </c>
      <c r="W51" s="1322">
        <v>4</v>
      </c>
      <c r="X51" s="1322">
        <v>219</v>
      </c>
      <c r="Y51" s="703"/>
      <c r="Z51" s="1324"/>
      <c r="AA51" s="1324"/>
      <c r="AB51" s="1324"/>
      <c r="AC51" s="1324"/>
      <c r="AD51" s="1324"/>
      <c r="AE51" s="1324"/>
      <c r="AF51" s="703"/>
      <c r="AG51" s="1303">
        <v>3</v>
      </c>
      <c r="AH51" s="1303">
        <v>80</v>
      </c>
      <c r="AI51" s="1303">
        <v>103</v>
      </c>
      <c r="AJ51" s="1303">
        <v>97</v>
      </c>
      <c r="AK51" s="1303">
        <v>107</v>
      </c>
      <c r="AL51" s="1303">
        <v>32</v>
      </c>
      <c r="AM51" s="1303">
        <v>422</v>
      </c>
      <c r="AN51" s="676"/>
      <c r="AO51" s="676"/>
      <c r="AP51" s="676"/>
      <c r="AQ51" s="676"/>
      <c r="AR51" s="676"/>
      <c r="AS51" s="676"/>
      <c r="AT51" s="676"/>
      <c r="AU51" s="676"/>
      <c r="AV51" s="1303">
        <v>0</v>
      </c>
      <c r="AW51" s="1303">
        <v>8</v>
      </c>
      <c r="AX51" s="1303">
        <v>9</v>
      </c>
      <c r="AY51" s="1303">
        <v>14</v>
      </c>
      <c r="AZ51" s="1303">
        <v>20</v>
      </c>
      <c r="BA51" s="1303">
        <v>11</v>
      </c>
      <c r="BB51" s="1303">
        <v>62</v>
      </c>
      <c r="BC51" s="676"/>
      <c r="BD51" s="676"/>
      <c r="BE51" s="676"/>
      <c r="BF51" s="676"/>
      <c r="BG51" s="676"/>
      <c r="BH51" s="676"/>
      <c r="BI51" s="676"/>
      <c r="BJ51" s="676"/>
      <c r="BK51" s="1303">
        <v>5</v>
      </c>
      <c r="BL51" s="1303">
        <v>4</v>
      </c>
      <c r="BM51" s="1303">
        <v>6</v>
      </c>
      <c r="BN51" s="1303">
        <v>8</v>
      </c>
      <c r="BO51" s="1303">
        <v>4</v>
      </c>
      <c r="BP51" s="1303">
        <v>19</v>
      </c>
      <c r="BQ51" s="1303">
        <v>46</v>
      </c>
      <c r="BR51" s="1060"/>
      <c r="BS51" s="1060"/>
      <c r="BT51" s="1060"/>
      <c r="BU51" s="1060"/>
      <c r="BV51" s="1060"/>
      <c r="BW51" s="1060"/>
      <c r="BX51" s="1060"/>
      <c r="BY51" s="676"/>
      <c r="BZ51" s="676"/>
      <c r="CA51" s="676"/>
      <c r="CB51" s="676"/>
      <c r="CC51" s="676"/>
      <c r="CD51" s="676"/>
      <c r="CE51" s="676"/>
      <c r="CF51" s="1334">
        <v>0</v>
      </c>
      <c r="CG51" s="1331">
        <v>0</v>
      </c>
      <c r="CH51" s="1331">
        <v>0</v>
      </c>
      <c r="CI51" s="1331">
        <v>0</v>
      </c>
      <c r="CJ51" s="1331">
        <v>0</v>
      </c>
      <c r="CK51" s="1331">
        <v>0</v>
      </c>
      <c r="CL51" s="1331">
        <v>0</v>
      </c>
      <c r="CM51" s="676"/>
      <c r="CN51" s="676"/>
      <c r="CO51" s="676"/>
      <c r="CP51" s="676"/>
      <c r="CQ51" s="676"/>
      <c r="CR51" s="676"/>
      <c r="CS51" s="676"/>
      <c r="CT51" s="676"/>
      <c r="CU51" s="676"/>
      <c r="CV51" s="676"/>
      <c r="CW51" s="676"/>
      <c r="CX51" s="676"/>
      <c r="CY51" s="676"/>
      <c r="CZ51" s="676"/>
      <c r="DA51" s="676"/>
      <c r="DB51" s="676"/>
      <c r="DC51" s="676"/>
      <c r="DD51" s="676"/>
      <c r="DE51" s="676"/>
      <c r="DF51" s="676"/>
      <c r="DG51" s="676"/>
      <c r="DH51" s="676"/>
      <c r="DI51" s="676"/>
      <c r="DJ51" s="676"/>
      <c r="DK51" s="676"/>
      <c r="DL51" s="676"/>
      <c r="DM51" s="676"/>
      <c r="DN51" s="676"/>
      <c r="DO51" s="676"/>
      <c r="DP51" s="676"/>
      <c r="DQ51" s="676"/>
      <c r="DR51" s="676"/>
      <c r="DS51" s="676"/>
      <c r="DT51" s="676"/>
      <c r="DU51" s="676"/>
      <c r="DV51" s="676"/>
      <c r="DW51" s="676"/>
      <c r="DX51" s="676"/>
      <c r="DY51" s="676"/>
      <c r="DZ51" s="676"/>
      <c r="EA51" s="676"/>
      <c r="EB51" s="676"/>
      <c r="EC51" s="676"/>
      <c r="ED51" s="676"/>
      <c r="EE51" s="676"/>
      <c r="EF51" s="676"/>
      <c r="EG51" s="676"/>
      <c r="EH51" s="676"/>
      <c r="EI51" s="676"/>
      <c r="EJ51" s="676"/>
      <c r="EK51" s="676"/>
      <c r="EL51" s="676"/>
      <c r="EM51" s="676"/>
      <c r="EN51" s="676"/>
      <c r="EO51" s="676"/>
      <c r="EP51" s="676"/>
      <c r="EQ51" s="676"/>
      <c r="ER51" s="676"/>
      <c r="ES51" s="676"/>
      <c r="ET51" s="676"/>
      <c r="EU51" s="676"/>
      <c r="EV51" s="676"/>
      <c r="EW51" s="676"/>
      <c r="EX51" s="676"/>
      <c r="EY51" s="676"/>
      <c r="EZ51" s="676"/>
      <c r="FA51" s="676"/>
      <c r="FB51" s="676"/>
      <c r="FC51" s="676"/>
      <c r="FD51" s="676"/>
      <c r="FE51" s="1342">
        <v>2</v>
      </c>
      <c r="FF51" s="1342">
        <v>0</v>
      </c>
      <c r="FG51" s="1342">
        <v>4</v>
      </c>
      <c r="FH51" s="1342">
        <v>6</v>
      </c>
      <c r="FI51" s="1326">
        <v>2</v>
      </c>
      <c r="FJ51" s="1326">
        <v>0</v>
      </c>
      <c r="FK51" s="1326">
        <v>2</v>
      </c>
      <c r="FL51" s="1326">
        <v>3</v>
      </c>
      <c r="FM51" s="1344">
        <v>168746.66666666666</v>
      </c>
      <c r="FN51" s="1344" t="e">
        <v>#DIV/0!</v>
      </c>
      <c r="FO51" s="1344">
        <v>220812.5</v>
      </c>
      <c r="FP51" s="676"/>
      <c r="FQ51" s="676"/>
      <c r="FR51" s="676"/>
      <c r="FS51" s="676"/>
      <c r="FT51" s="724"/>
      <c r="FU51" s="724"/>
      <c r="FV51" s="724"/>
      <c r="FW51" s="724"/>
      <c r="FX51" s="1060"/>
      <c r="FY51" s="1060"/>
      <c r="FZ51" s="1060"/>
      <c r="GA51" s="713"/>
      <c r="IC51" s="41"/>
      <c r="ID51" s="41"/>
      <c r="IE51" s="41"/>
      <c r="IF51" s="41"/>
      <c r="IG51" s="41"/>
      <c r="IH51" s="41"/>
      <c r="II51" s="41"/>
      <c r="IJ51" s="41"/>
      <c r="IK51" s="41"/>
      <c r="IL51" s="41"/>
      <c r="IM51" s="41"/>
      <c r="IN51" s="41"/>
      <c r="IO51" s="41"/>
      <c r="IP51" s="41"/>
      <c r="IQ51" s="41"/>
      <c r="IR51" s="41"/>
      <c r="IS51" s="41"/>
    </row>
    <row r="52" spans="1:253" s="40" customFormat="1" ht="13.5" customHeight="1">
      <c r="A52" s="1313"/>
      <c r="B52" s="1355"/>
      <c r="C52" s="1323"/>
      <c r="D52" s="1323"/>
      <c r="E52" s="1323"/>
      <c r="F52" s="1323"/>
      <c r="G52" s="1323"/>
      <c r="H52" s="1323"/>
      <c r="I52" s="1323"/>
      <c r="J52" s="703"/>
      <c r="K52" s="1324"/>
      <c r="L52" s="1324"/>
      <c r="M52" s="1324"/>
      <c r="N52" s="1324"/>
      <c r="O52" s="1324"/>
      <c r="P52" s="1324"/>
      <c r="Q52" s="703"/>
      <c r="R52" s="1323"/>
      <c r="S52" s="1323"/>
      <c r="T52" s="1323"/>
      <c r="U52" s="1323"/>
      <c r="V52" s="1323"/>
      <c r="W52" s="1323"/>
      <c r="X52" s="1323"/>
      <c r="Y52" s="703"/>
      <c r="Z52" s="1324"/>
      <c r="AA52" s="1324"/>
      <c r="AB52" s="1324"/>
      <c r="AC52" s="1324"/>
      <c r="AD52" s="1324"/>
      <c r="AE52" s="1324"/>
      <c r="AF52" s="703"/>
      <c r="AG52" s="1304"/>
      <c r="AH52" s="1304"/>
      <c r="AI52" s="1304"/>
      <c r="AJ52" s="1304"/>
      <c r="AK52" s="1304"/>
      <c r="AL52" s="1304"/>
      <c r="AM52" s="1304"/>
      <c r="AN52" s="676"/>
      <c r="AO52" s="676"/>
      <c r="AP52" s="676"/>
      <c r="AQ52" s="676"/>
      <c r="AR52" s="676"/>
      <c r="AS52" s="676"/>
      <c r="AT52" s="676"/>
      <c r="AU52" s="676"/>
      <c r="AV52" s="1304"/>
      <c r="AW52" s="1304"/>
      <c r="AX52" s="1304"/>
      <c r="AY52" s="1304"/>
      <c r="AZ52" s="1304"/>
      <c r="BA52" s="1304"/>
      <c r="BB52" s="1304"/>
      <c r="BC52" s="676"/>
      <c r="BD52" s="676"/>
      <c r="BE52" s="676"/>
      <c r="BF52" s="676"/>
      <c r="BG52" s="676"/>
      <c r="BH52" s="676"/>
      <c r="BI52" s="676"/>
      <c r="BJ52" s="676"/>
      <c r="BK52" s="1304"/>
      <c r="BL52" s="1304"/>
      <c r="BM52" s="1304"/>
      <c r="BN52" s="1304"/>
      <c r="BO52" s="1304"/>
      <c r="BP52" s="1304"/>
      <c r="BQ52" s="1304"/>
      <c r="BR52" s="1060"/>
      <c r="BS52" s="1060"/>
      <c r="BT52" s="1060"/>
      <c r="BU52" s="1060"/>
      <c r="BV52" s="1060"/>
      <c r="BW52" s="1060"/>
      <c r="BX52" s="1060"/>
      <c r="BY52" s="676"/>
      <c r="BZ52" s="676"/>
      <c r="CA52" s="676"/>
      <c r="CB52" s="676"/>
      <c r="CC52" s="676"/>
      <c r="CD52" s="676"/>
      <c r="CE52" s="676"/>
      <c r="CF52" s="1335"/>
      <c r="CG52" s="1332"/>
      <c r="CH52" s="1332"/>
      <c r="CI52" s="1332"/>
      <c r="CJ52" s="1332"/>
      <c r="CK52" s="1332"/>
      <c r="CL52" s="1332"/>
      <c r="CM52" s="676"/>
      <c r="CN52" s="676"/>
      <c r="CO52" s="676"/>
      <c r="CP52" s="676"/>
      <c r="CQ52" s="676"/>
      <c r="CR52" s="676"/>
      <c r="CS52" s="676"/>
      <c r="CT52" s="676"/>
      <c r="CU52" s="676"/>
      <c r="CV52" s="676"/>
      <c r="CW52" s="676"/>
      <c r="CX52" s="676"/>
      <c r="CY52" s="676"/>
      <c r="CZ52" s="676"/>
      <c r="DA52" s="676"/>
      <c r="DB52" s="676"/>
      <c r="DC52" s="676"/>
      <c r="DD52" s="676"/>
      <c r="DE52" s="676"/>
      <c r="DF52" s="676"/>
      <c r="DG52" s="676"/>
      <c r="DH52" s="676"/>
      <c r="DI52" s="676"/>
      <c r="DJ52" s="676"/>
      <c r="DK52" s="676"/>
      <c r="DL52" s="676"/>
      <c r="DM52" s="676"/>
      <c r="DN52" s="676"/>
      <c r="DO52" s="676"/>
      <c r="DP52" s="676"/>
      <c r="DQ52" s="676"/>
      <c r="DR52" s="676"/>
      <c r="DS52" s="676"/>
      <c r="DT52" s="676"/>
      <c r="DU52" s="676"/>
      <c r="DV52" s="676"/>
      <c r="DW52" s="676"/>
      <c r="DX52" s="676"/>
      <c r="DY52" s="676"/>
      <c r="DZ52" s="676"/>
      <c r="EA52" s="676"/>
      <c r="EB52" s="676"/>
      <c r="EC52" s="676"/>
      <c r="ED52" s="676"/>
      <c r="EE52" s="676"/>
      <c r="EF52" s="676"/>
      <c r="EG52" s="676"/>
      <c r="EH52" s="676"/>
      <c r="EI52" s="676"/>
      <c r="EJ52" s="676"/>
      <c r="EK52" s="676"/>
      <c r="EL52" s="676"/>
      <c r="EM52" s="676"/>
      <c r="EN52" s="676"/>
      <c r="EO52" s="676"/>
      <c r="EP52" s="676"/>
      <c r="EQ52" s="676"/>
      <c r="ER52" s="676"/>
      <c r="ES52" s="676"/>
      <c r="ET52" s="676"/>
      <c r="EU52" s="676"/>
      <c r="EV52" s="676"/>
      <c r="EW52" s="676"/>
      <c r="EX52" s="676"/>
      <c r="EY52" s="676"/>
      <c r="EZ52" s="676"/>
      <c r="FA52" s="676"/>
      <c r="FB52" s="676"/>
      <c r="FC52" s="676"/>
      <c r="FD52" s="676"/>
      <c r="FE52" s="1343"/>
      <c r="FF52" s="1343"/>
      <c r="FG52" s="1343"/>
      <c r="FH52" s="1343"/>
      <c r="FI52" s="1327"/>
      <c r="FJ52" s="1327"/>
      <c r="FK52" s="1327"/>
      <c r="FL52" s="1327"/>
      <c r="FM52" s="1345"/>
      <c r="FN52" s="1345"/>
      <c r="FO52" s="1345"/>
      <c r="FP52" s="676"/>
      <c r="FQ52" s="676"/>
      <c r="FR52" s="676"/>
      <c r="FS52" s="676"/>
      <c r="FT52" s="724"/>
      <c r="FU52" s="724"/>
      <c r="FV52" s="724"/>
      <c r="FW52" s="724"/>
      <c r="FX52" s="1060"/>
      <c r="FY52" s="1060"/>
      <c r="FZ52" s="1060"/>
      <c r="GA52" s="713"/>
      <c r="IC52" s="41"/>
      <c r="ID52" s="41"/>
      <c r="IE52" s="41"/>
      <c r="IF52" s="41"/>
      <c r="IG52" s="41"/>
      <c r="IH52" s="41"/>
      <c r="II52" s="41"/>
      <c r="IJ52" s="41"/>
      <c r="IK52" s="41"/>
      <c r="IL52" s="41"/>
      <c r="IM52" s="41"/>
      <c r="IN52" s="41"/>
      <c r="IO52" s="41"/>
      <c r="IP52" s="41"/>
      <c r="IQ52" s="41"/>
      <c r="IR52" s="41"/>
      <c r="IS52" s="41"/>
    </row>
    <row r="53" spans="1:253" s="40" customFormat="1" ht="13.5" customHeight="1">
      <c r="A53" s="1314" t="s">
        <v>180</v>
      </c>
      <c r="B53" s="1354">
        <v>241</v>
      </c>
      <c r="C53" s="1322">
        <v>4309</v>
      </c>
      <c r="D53" s="1322">
        <v>983</v>
      </c>
      <c r="E53" s="1322">
        <v>589</v>
      </c>
      <c r="F53" s="1322">
        <v>68</v>
      </c>
      <c r="G53" s="1322">
        <v>65</v>
      </c>
      <c r="H53" s="1322">
        <v>52</v>
      </c>
      <c r="I53" s="1322">
        <v>6066</v>
      </c>
      <c r="J53" s="703"/>
      <c r="K53" s="1324"/>
      <c r="L53" s="1324"/>
      <c r="M53" s="1324"/>
      <c r="N53" s="1324"/>
      <c r="O53" s="1324"/>
      <c r="P53" s="1324"/>
      <c r="Q53" s="703"/>
      <c r="R53" s="1322">
        <v>1797</v>
      </c>
      <c r="S53" s="1322">
        <v>319</v>
      </c>
      <c r="T53" s="1322">
        <v>340</v>
      </c>
      <c r="U53" s="1322">
        <v>14</v>
      </c>
      <c r="V53" s="1322">
        <v>9</v>
      </c>
      <c r="W53" s="1322">
        <v>28</v>
      </c>
      <c r="X53" s="1322">
        <v>2507</v>
      </c>
      <c r="Y53" s="703"/>
      <c r="Z53" s="1324"/>
      <c r="AA53" s="1324"/>
      <c r="AB53" s="1324"/>
      <c r="AC53" s="1324"/>
      <c r="AD53" s="1324"/>
      <c r="AE53" s="1324"/>
      <c r="AF53" s="703"/>
      <c r="AG53" s="1303">
        <v>29</v>
      </c>
      <c r="AH53" s="1303">
        <v>816</v>
      </c>
      <c r="AI53" s="1303">
        <v>903</v>
      </c>
      <c r="AJ53" s="1303">
        <v>993</v>
      </c>
      <c r="AK53" s="1303">
        <v>1046</v>
      </c>
      <c r="AL53" s="1303">
        <v>507</v>
      </c>
      <c r="AM53" s="1303">
        <v>4294</v>
      </c>
      <c r="AN53" s="676"/>
      <c r="AO53" s="676"/>
      <c r="AP53" s="676"/>
      <c r="AQ53" s="676"/>
      <c r="AR53" s="676"/>
      <c r="AS53" s="676"/>
      <c r="AT53" s="676"/>
      <c r="AU53" s="676"/>
      <c r="AV53" s="1303">
        <v>0</v>
      </c>
      <c r="AW53" s="1303">
        <v>92</v>
      </c>
      <c r="AX53" s="1303">
        <v>116</v>
      </c>
      <c r="AY53" s="1303">
        <v>205</v>
      </c>
      <c r="AZ53" s="1303">
        <v>206</v>
      </c>
      <c r="BA53" s="1303">
        <v>149</v>
      </c>
      <c r="BB53" s="1303">
        <v>768</v>
      </c>
      <c r="BC53" s="676"/>
      <c r="BD53" s="676"/>
      <c r="BE53" s="676"/>
      <c r="BF53" s="676"/>
      <c r="BG53" s="676"/>
      <c r="BH53" s="676"/>
      <c r="BI53" s="676"/>
      <c r="BJ53" s="676"/>
      <c r="BK53" s="1303">
        <v>35</v>
      </c>
      <c r="BL53" s="1303">
        <v>160</v>
      </c>
      <c r="BM53" s="1303">
        <v>153</v>
      </c>
      <c r="BN53" s="1303">
        <v>255</v>
      </c>
      <c r="BO53" s="1303">
        <v>420</v>
      </c>
      <c r="BP53" s="1303">
        <v>508</v>
      </c>
      <c r="BQ53" s="1303">
        <v>1531</v>
      </c>
      <c r="BR53" s="1060"/>
      <c r="BS53" s="1060"/>
      <c r="BT53" s="1060"/>
      <c r="BU53" s="1060"/>
      <c r="BV53" s="1060"/>
      <c r="BW53" s="1060"/>
      <c r="BX53" s="1060"/>
      <c r="BY53" s="676"/>
      <c r="BZ53" s="676"/>
      <c r="CA53" s="676"/>
      <c r="CB53" s="676"/>
      <c r="CC53" s="676"/>
      <c r="CD53" s="676"/>
      <c r="CE53" s="676"/>
      <c r="CF53" s="1334">
        <v>19</v>
      </c>
      <c r="CG53" s="1331">
        <v>22</v>
      </c>
      <c r="CH53" s="1331">
        <v>27</v>
      </c>
      <c r="CI53" s="1331">
        <v>0</v>
      </c>
      <c r="CJ53" s="1331">
        <v>1</v>
      </c>
      <c r="CK53" s="1331">
        <v>0</v>
      </c>
      <c r="CL53" s="1331">
        <v>50</v>
      </c>
      <c r="CM53" s="676"/>
      <c r="CN53" s="676"/>
      <c r="CO53" s="676"/>
      <c r="CP53" s="676"/>
      <c r="CQ53" s="676"/>
      <c r="CR53" s="676"/>
      <c r="CS53" s="676"/>
      <c r="CT53" s="676"/>
      <c r="CU53" s="676"/>
      <c r="CV53" s="676"/>
      <c r="CW53" s="676"/>
      <c r="CX53" s="676"/>
      <c r="CY53" s="676"/>
      <c r="CZ53" s="676"/>
      <c r="DA53" s="676"/>
      <c r="DB53" s="676"/>
      <c r="DC53" s="676"/>
      <c r="DD53" s="676"/>
      <c r="DE53" s="676"/>
      <c r="DF53" s="676"/>
      <c r="DG53" s="676"/>
      <c r="DH53" s="676"/>
      <c r="DI53" s="676"/>
      <c r="DJ53" s="676"/>
      <c r="DK53" s="676"/>
      <c r="DL53" s="676"/>
      <c r="DM53" s="676"/>
      <c r="DN53" s="676"/>
      <c r="DO53" s="676"/>
      <c r="DP53" s="676"/>
      <c r="DQ53" s="676"/>
      <c r="DR53" s="676"/>
      <c r="DS53" s="676"/>
      <c r="DT53" s="676"/>
      <c r="DU53" s="676"/>
      <c r="DV53" s="676"/>
      <c r="DW53" s="676"/>
      <c r="DX53" s="676"/>
      <c r="DY53" s="676"/>
      <c r="DZ53" s="676"/>
      <c r="EA53" s="676"/>
      <c r="EB53" s="676"/>
      <c r="EC53" s="676"/>
      <c r="ED53" s="676"/>
      <c r="EE53" s="676"/>
      <c r="EF53" s="676"/>
      <c r="EG53" s="676"/>
      <c r="EH53" s="676"/>
      <c r="EI53" s="676"/>
      <c r="EJ53" s="676"/>
      <c r="EK53" s="676"/>
      <c r="EL53" s="676"/>
      <c r="EM53" s="676"/>
      <c r="EN53" s="676"/>
      <c r="EO53" s="676"/>
      <c r="EP53" s="676"/>
      <c r="EQ53" s="676"/>
      <c r="ER53" s="676"/>
      <c r="ES53" s="676"/>
      <c r="ET53" s="676"/>
      <c r="EU53" s="676"/>
      <c r="EV53" s="676"/>
      <c r="EW53" s="676"/>
      <c r="EX53" s="676"/>
      <c r="EY53" s="676"/>
      <c r="EZ53" s="676"/>
      <c r="FA53" s="676"/>
      <c r="FB53" s="676"/>
      <c r="FC53" s="676"/>
      <c r="FD53" s="676"/>
      <c r="FE53" s="1342">
        <v>23</v>
      </c>
      <c r="FF53" s="1342">
        <v>41</v>
      </c>
      <c r="FG53" s="1342">
        <v>63</v>
      </c>
      <c r="FH53" s="1342">
        <v>127</v>
      </c>
      <c r="FI53" s="1326">
        <v>11</v>
      </c>
      <c r="FJ53" s="1326">
        <v>17</v>
      </c>
      <c r="FK53" s="1326">
        <v>21</v>
      </c>
      <c r="FL53" s="1326">
        <v>37</v>
      </c>
      <c r="FM53" s="1344">
        <v>180509.64458247065</v>
      </c>
      <c r="FN53" s="1344">
        <v>201219.47770386795</v>
      </c>
      <c r="FO53" s="1344">
        <v>212574.56701940036</v>
      </c>
      <c r="FP53" s="676"/>
      <c r="FQ53" s="676"/>
      <c r="FR53" s="676"/>
      <c r="FS53" s="676"/>
      <c r="FT53" s="724"/>
      <c r="FU53" s="724"/>
      <c r="FV53" s="724"/>
      <c r="FW53" s="724"/>
      <c r="FX53" s="1060"/>
      <c r="FY53" s="1060"/>
      <c r="FZ53" s="1060"/>
      <c r="GA53" s="713"/>
      <c r="IC53" s="41"/>
      <c r="ID53" s="41"/>
      <c r="IE53" s="41"/>
      <c r="IF53" s="41"/>
      <c r="IG53" s="41"/>
      <c r="IH53" s="41"/>
      <c r="II53" s="41"/>
      <c r="IJ53" s="41"/>
      <c r="IK53" s="41"/>
      <c r="IL53" s="41"/>
      <c r="IM53" s="41"/>
      <c r="IN53" s="41"/>
      <c r="IO53" s="41"/>
      <c r="IP53" s="41"/>
      <c r="IQ53" s="41"/>
      <c r="IR53" s="41"/>
      <c r="IS53" s="41"/>
    </row>
    <row r="54" spans="1:253" s="40" customFormat="1" ht="13.5" customHeight="1">
      <c r="A54" s="1313"/>
      <c r="B54" s="1355"/>
      <c r="C54" s="1323"/>
      <c r="D54" s="1323"/>
      <c r="E54" s="1323"/>
      <c r="F54" s="1323"/>
      <c r="G54" s="1323"/>
      <c r="H54" s="1323"/>
      <c r="I54" s="1323"/>
      <c r="J54" s="703"/>
      <c r="K54" s="1324"/>
      <c r="L54" s="1324"/>
      <c r="M54" s="1324"/>
      <c r="N54" s="1324"/>
      <c r="O54" s="1324"/>
      <c r="P54" s="1324"/>
      <c r="Q54" s="703"/>
      <c r="R54" s="1323"/>
      <c r="S54" s="1323"/>
      <c r="T54" s="1323"/>
      <c r="U54" s="1323"/>
      <c r="V54" s="1323"/>
      <c r="W54" s="1323"/>
      <c r="X54" s="1323"/>
      <c r="Y54" s="703"/>
      <c r="Z54" s="1324"/>
      <c r="AA54" s="1324"/>
      <c r="AB54" s="1324"/>
      <c r="AC54" s="1324"/>
      <c r="AD54" s="1324"/>
      <c r="AE54" s="1324"/>
      <c r="AF54" s="703"/>
      <c r="AG54" s="1304"/>
      <c r="AH54" s="1304"/>
      <c r="AI54" s="1304"/>
      <c r="AJ54" s="1304"/>
      <c r="AK54" s="1304"/>
      <c r="AL54" s="1304"/>
      <c r="AM54" s="1304"/>
      <c r="AN54" s="676"/>
      <c r="AO54" s="676"/>
      <c r="AP54" s="676"/>
      <c r="AQ54" s="676"/>
      <c r="AR54" s="676"/>
      <c r="AS54" s="676"/>
      <c r="AT54" s="676"/>
      <c r="AU54" s="676"/>
      <c r="AV54" s="1304"/>
      <c r="AW54" s="1304"/>
      <c r="AX54" s="1304"/>
      <c r="AY54" s="1304"/>
      <c r="AZ54" s="1304"/>
      <c r="BA54" s="1304"/>
      <c r="BB54" s="1304"/>
      <c r="BC54" s="676"/>
      <c r="BD54" s="676"/>
      <c r="BE54" s="676"/>
      <c r="BF54" s="676"/>
      <c r="BG54" s="676"/>
      <c r="BH54" s="676"/>
      <c r="BI54" s="676"/>
      <c r="BJ54" s="676"/>
      <c r="BK54" s="1304"/>
      <c r="BL54" s="1304"/>
      <c r="BM54" s="1304"/>
      <c r="BN54" s="1304"/>
      <c r="BO54" s="1304"/>
      <c r="BP54" s="1304"/>
      <c r="BQ54" s="1304"/>
      <c r="BR54" s="1060"/>
      <c r="BS54" s="1060"/>
      <c r="BT54" s="1060"/>
      <c r="BU54" s="1060"/>
      <c r="BV54" s="1060"/>
      <c r="BW54" s="1060"/>
      <c r="BX54" s="1060"/>
      <c r="BY54" s="676"/>
      <c r="BZ54" s="676"/>
      <c r="CA54" s="676"/>
      <c r="CB54" s="676"/>
      <c r="CC54" s="676"/>
      <c r="CD54" s="676"/>
      <c r="CE54" s="676"/>
      <c r="CF54" s="1335"/>
      <c r="CG54" s="1332"/>
      <c r="CH54" s="1332"/>
      <c r="CI54" s="1332"/>
      <c r="CJ54" s="1332"/>
      <c r="CK54" s="1332"/>
      <c r="CL54" s="1332"/>
      <c r="CM54" s="676"/>
      <c r="CN54" s="676"/>
      <c r="CO54" s="676"/>
      <c r="CP54" s="676"/>
      <c r="CQ54" s="676"/>
      <c r="CR54" s="676"/>
      <c r="CS54" s="676"/>
      <c r="CT54" s="676"/>
      <c r="CU54" s="676"/>
      <c r="CV54" s="676"/>
      <c r="CW54" s="676"/>
      <c r="CX54" s="676"/>
      <c r="CY54" s="676"/>
      <c r="CZ54" s="676"/>
      <c r="DA54" s="676"/>
      <c r="DB54" s="676"/>
      <c r="DC54" s="676"/>
      <c r="DD54" s="676"/>
      <c r="DE54" s="676"/>
      <c r="DF54" s="676"/>
      <c r="DG54" s="676"/>
      <c r="DH54" s="676"/>
      <c r="DI54" s="676"/>
      <c r="DJ54" s="676"/>
      <c r="DK54" s="676"/>
      <c r="DL54" s="676"/>
      <c r="DM54" s="676"/>
      <c r="DN54" s="676"/>
      <c r="DO54" s="676"/>
      <c r="DP54" s="676"/>
      <c r="DQ54" s="676"/>
      <c r="DR54" s="676"/>
      <c r="DS54" s="676"/>
      <c r="DT54" s="676"/>
      <c r="DU54" s="676"/>
      <c r="DV54" s="676"/>
      <c r="DW54" s="676"/>
      <c r="DX54" s="676"/>
      <c r="DY54" s="676"/>
      <c r="DZ54" s="676"/>
      <c r="EA54" s="676"/>
      <c r="EB54" s="676"/>
      <c r="EC54" s="676"/>
      <c r="ED54" s="676"/>
      <c r="EE54" s="676"/>
      <c r="EF54" s="676"/>
      <c r="EG54" s="676"/>
      <c r="EH54" s="676"/>
      <c r="EI54" s="676"/>
      <c r="EJ54" s="676"/>
      <c r="EK54" s="676"/>
      <c r="EL54" s="676"/>
      <c r="EM54" s="676"/>
      <c r="EN54" s="676"/>
      <c r="EO54" s="676"/>
      <c r="EP54" s="676"/>
      <c r="EQ54" s="676"/>
      <c r="ER54" s="676"/>
      <c r="ES54" s="676"/>
      <c r="ET54" s="676"/>
      <c r="EU54" s="676"/>
      <c r="EV54" s="676"/>
      <c r="EW54" s="676"/>
      <c r="EX54" s="676"/>
      <c r="EY54" s="676"/>
      <c r="EZ54" s="676"/>
      <c r="FA54" s="676"/>
      <c r="FB54" s="676"/>
      <c r="FC54" s="676"/>
      <c r="FD54" s="676"/>
      <c r="FE54" s="1343"/>
      <c r="FF54" s="1343"/>
      <c r="FG54" s="1343"/>
      <c r="FH54" s="1343"/>
      <c r="FI54" s="1327"/>
      <c r="FJ54" s="1327"/>
      <c r="FK54" s="1327"/>
      <c r="FL54" s="1327"/>
      <c r="FM54" s="1345"/>
      <c r="FN54" s="1345"/>
      <c r="FO54" s="1345"/>
      <c r="FP54" s="676"/>
      <c r="FQ54" s="676"/>
      <c r="FR54" s="676"/>
      <c r="FS54" s="676"/>
      <c r="FT54" s="724"/>
      <c r="FU54" s="724"/>
      <c r="FV54" s="724"/>
      <c r="FW54" s="724"/>
      <c r="FX54" s="1060"/>
      <c r="FY54" s="1060"/>
      <c r="FZ54" s="1060"/>
      <c r="GA54" s="713"/>
      <c r="IC54" s="41"/>
      <c r="ID54" s="41"/>
      <c r="IE54" s="41"/>
      <c r="IF54" s="41"/>
      <c r="IG54" s="41"/>
      <c r="IH54" s="41"/>
      <c r="II54" s="41"/>
      <c r="IJ54" s="41"/>
      <c r="IK54" s="41"/>
      <c r="IL54" s="41"/>
      <c r="IM54" s="41"/>
      <c r="IN54" s="41"/>
      <c r="IO54" s="41"/>
      <c r="IP54" s="41"/>
      <c r="IQ54" s="41"/>
      <c r="IR54" s="41"/>
      <c r="IS54" s="41"/>
    </row>
    <row r="55" spans="1:253" s="40" customFormat="1" ht="13.5" customHeight="1">
      <c r="A55" s="1313" t="s">
        <v>624</v>
      </c>
      <c r="B55" s="1354">
        <v>26</v>
      </c>
      <c r="C55" s="1322">
        <v>2516</v>
      </c>
      <c r="D55" s="1322">
        <v>319</v>
      </c>
      <c r="E55" s="1322">
        <v>361</v>
      </c>
      <c r="F55" s="1322">
        <v>51</v>
      </c>
      <c r="G55" s="1322">
        <v>8</v>
      </c>
      <c r="H55" s="1322">
        <v>1</v>
      </c>
      <c r="I55" s="1322">
        <v>3256</v>
      </c>
      <c r="J55" s="703"/>
      <c r="K55" s="703"/>
      <c r="L55" s="703"/>
      <c r="M55" s="703"/>
      <c r="N55" s="703"/>
      <c r="O55" s="703"/>
      <c r="P55" s="703"/>
      <c r="Q55" s="703"/>
      <c r="R55" s="1322">
        <v>755</v>
      </c>
      <c r="S55" s="1322">
        <v>94</v>
      </c>
      <c r="T55" s="1322">
        <v>189</v>
      </c>
      <c r="U55" s="1322">
        <v>24</v>
      </c>
      <c r="V55" s="1322">
        <v>8</v>
      </c>
      <c r="W55" s="1322">
        <v>0</v>
      </c>
      <c r="X55" s="1322">
        <v>1070</v>
      </c>
      <c r="Y55" s="703"/>
      <c r="Z55" s="703"/>
      <c r="AA55" s="703"/>
      <c r="AB55" s="703"/>
      <c r="AC55" s="703"/>
      <c r="AD55" s="703"/>
      <c r="AE55" s="703"/>
      <c r="AF55" s="703"/>
      <c r="AG55" s="1303">
        <v>14</v>
      </c>
      <c r="AH55" s="1303">
        <v>206</v>
      </c>
      <c r="AI55" s="1303">
        <v>306</v>
      </c>
      <c r="AJ55" s="1303">
        <v>588</v>
      </c>
      <c r="AK55" s="1303">
        <v>972</v>
      </c>
      <c r="AL55" s="1303">
        <v>379</v>
      </c>
      <c r="AM55" s="1303">
        <v>2465</v>
      </c>
      <c r="AN55" s="676"/>
      <c r="AO55" s="676"/>
      <c r="AP55" s="676"/>
      <c r="AQ55" s="676"/>
      <c r="AR55" s="676"/>
      <c r="AS55" s="676"/>
      <c r="AT55" s="676"/>
      <c r="AU55" s="676"/>
      <c r="AV55" s="1303">
        <v>0</v>
      </c>
      <c r="AW55" s="1303">
        <v>7</v>
      </c>
      <c r="AX55" s="1303">
        <v>12</v>
      </c>
      <c r="AY55" s="1303">
        <v>27</v>
      </c>
      <c r="AZ55" s="1303">
        <v>6</v>
      </c>
      <c r="BA55" s="1303">
        <v>16</v>
      </c>
      <c r="BB55" s="1303">
        <v>68</v>
      </c>
      <c r="BC55" s="676"/>
      <c r="BD55" s="676"/>
      <c r="BE55" s="676"/>
      <c r="BF55" s="676"/>
      <c r="BG55" s="676"/>
      <c r="BH55" s="676"/>
      <c r="BI55" s="676"/>
      <c r="BJ55" s="676"/>
      <c r="BK55" s="1303">
        <v>2</v>
      </c>
      <c r="BL55" s="1303">
        <v>9</v>
      </c>
      <c r="BM55" s="1303">
        <v>24</v>
      </c>
      <c r="BN55" s="1303">
        <v>82</v>
      </c>
      <c r="BO55" s="1303">
        <v>106</v>
      </c>
      <c r="BP55" s="1303">
        <v>421</v>
      </c>
      <c r="BQ55" s="1303">
        <v>644</v>
      </c>
      <c r="BR55" s="1060"/>
      <c r="BS55" s="1060"/>
      <c r="BT55" s="1060"/>
      <c r="BU55" s="1060"/>
      <c r="BV55" s="1060"/>
      <c r="BW55" s="1060"/>
      <c r="BX55" s="1060"/>
      <c r="BY55" s="676"/>
      <c r="BZ55" s="676"/>
      <c r="CA55" s="676"/>
      <c r="CB55" s="676"/>
      <c r="CC55" s="676"/>
      <c r="CD55" s="676"/>
      <c r="CE55" s="676"/>
      <c r="CF55" s="1334">
        <v>0</v>
      </c>
      <c r="CG55" s="1331">
        <v>0</v>
      </c>
      <c r="CH55" s="1331">
        <v>0</v>
      </c>
      <c r="CI55" s="1331">
        <v>0</v>
      </c>
      <c r="CJ55" s="1331">
        <v>0</v>
      </c>
      <c r="CK55" s="1331">
        <v>0</v>
      </c>
      <c r="CL55" s="1331">
        <v>0</v>
      </c>
      <c r="CM55" s="676"/>
      <c r="CN55" s="676"/>
      <c r="CO55" s="676"/>
      <c r="CP55" s="676"/>
      <c r="CQ55" s="676"/>
      <c r="CR55" s="676"/>
      <c r="CS55" s="676"/>
      <c r="CT55" s="676"/>
      <c r="CU55" s="676"/>
      <c r="CV55" s="676"/>
      <c r="CW55" s="676"/>
      <c r="CX55" s="676"/>
      <c r="CY55" s="676"/>
      <c r="CZ55" s="676"/>
      <c r="DA55" s="676"/>
      <c r="DB55" s="676"/>
      <c r="DC55" s="676"/>
      <c r="DD55" s="676"/>
      <c r="DE55" s="676"/>
      <c r="DF55" s="676"/>
      <c r="DG55" s="676"/>
      <c r="DH55" s="676"/>
      <c r="DI55" s="676"/>
      <c r="DJ55" s="676"/>
      <c r="DK55" s="676"/>
      <c r="DL55" s="676"/>
      <c r="DM55" s="676"/>
      <c r="DN55" s="676"/>
      <c r="DO55" s="676"/>
      <c r="DP55" s="676"/>
      <c r="DQ55" s="676"/>
      <c r="DR55" s="676"/>
      <c r="DS55" s="676"/>
      <c r="DT55" s="676"/>
      <c r="DU55" s="676"/>
      <c r="DV55" s="676"/>
      <c r="DW55" s="676"/>
      <c r="DX55" s="676"/>
      <c r="DY55" s="676"/>
      <c r="DZ55" s="676"/>
      <c r="EA55" s="676"/>
      <c r="EB55" s="676"/>
      <c r="EC55" s="676"/>
      <c r="ED55" s="676"/>
      <c r="EE55" s="676"/>
      <c r="EF55" s="676"/>
      <c r="EG55" s="676"/>
      <c r="EH55" s="676"/>
      <c r="EI55" s="676"/>
      <c r="EJ55" s="676"/>
      <c r="EK55" s="676"/>
      <c r="EL55" s="676"/>
      <c r="EM55" s="676"/>
      <c r="EN55" s="676"/>
      <c r="EO55" s="676"/>
      <c r="EP55" s="676"/>
      <c r="EQ55" s="676"/>
      <c r="ER55" s="676"/>
      <c r="ES55" s="676"/>
      <c r="ET55" s="676"/>
      <c r="EU55" s="676"/>
      <c r="EV55" s="676"/>
      <c r="EW55" s="676"/>
      <c r="EX55" s="676"/>
      <c r="EY55" s="676"/>
      <c r="EZ55" s="676"/>
      <c r="FA55" s="676"/>
      <c r="FB55" s="676"/>
      <c r="FC55" s="676"/>
      <c r="FD55" s="676"/>
      <c r="FE55" s="1342">
        <v>4</v>
      </c>
      <c r="FF55" s="1342">
        <v>2</v>
      </c>
      <c r="FG55" s="1342">
        <v>15</v>
      </c>
      <c r="FH55" s="1342">
        <v>21</v>
      </c>
      <c r="FI55" s="1326">
        <v>2</v>
      </c>
      <c r="FJ55" s="1326">
        <v>1</v>
      </c>
      <c r="FK55" s="1326">
        <v>2</v>
      </c>
      <c r="FL55" s="1326">
        <v>3</v>
      </c>
      <c r="FM55" s="1344">
        <v>174125</v>
      </c>
      <c r="FN55" s="1344">
        <v>176500</v>
      </c>
      <c r="FO55" s="1344">
        <v>187175</v>
      </c>
      <c r="FP55" s="676"/>
      <c r="FQ55" s="676"/>
      <c r="FR55" s="676"/>
      <c r="FS55" s="676"/>
      <c r="FT55" s="724"/>
      <c r="FU55" s="724"/>
      <c r="FV55" s="724"/>
      <c r="FW55" s="724"/>
      <c r="FX55" s="1060"/>
      <c r="FY55" s="1060"/>
      <c r="FZ55" s="1060"/>
      <c r="GA55" s="713"/>
      <c r="IC55" s="41"/>
      <c r="ID55" s="41"/>
      <c r="IE55" s="41"/>
      <c r="IF55" s="41"/>
      <c r="IG55" s="41"/>
      <c r="IH55" s="41"/>
      <c r="II55" s="41"/>
      <c r="IJ55" s="41"/>
      <c r="IK55" s="41"/>
      <c r="IL55" s="41"/>
      <c r="IM55" s="41"/>
      <c r="IN55" s="41"/>
      <c r="IO55" s="41"/>
      <c r="IP55" s="41"/>
      <c r="IQ55" s="41"/>
      <c r="IR55" s="41"/>
      <c r="IS55" s="41"/>
    </row>
    <row r="56" spans="1:253" s="40" customFormat="1" ht="13.5" customHeight="1">
      <c r="A56" s="1313"/>
      <c r="B56" s="1355"/>
      <c r="C56" s="1323"/>
      <c r="D56" s="1323"/>
      <c r="E56" s="1323"/>
      <c r="F56" s="1323"/>
      <c r="G56" s="1323"/>
      <c r="H56" s="1323"/>
      <c r="I56" s="1323"/>
      <c r="J56" s="703"/>
      <c r="K56" s="703"/>
      <c r="L56" s="703"/>
      <c r="M56" s="703"/>
      <c r="N56" s="703"/>
      <c r="O56" s="703"/>
      <c r="P56" s="703"/>
      <c r="Q56" s="703"/>
      <c r="R56" s="1323"/>
      <c r="S56" s="1323"/>
      <c r="T56" s="1323"/>
      <c r="U56" s="1323"/>
      <c r="V56" s="1323"/>
      <c r="W56" s="1323"/>
      <c r="X56" s="1323"/>
      <c r="Y56" s="703"/>
      <c r="Z56" s="703"/>
      <c r="AA56" s="703"/>
      <c r="AB56" s="703"/>
      <c r="AC56" s="703"/>
      <c r="AD56" s="703"/>
      <c r="AE56" s="703"/>
      <c r="AF56" s="703"/>
      <c r="AG56" s="1304"/>
      <c r="AH56" s="1304"/>
      <c r="AI56" s="1304"/>
      <c r="AJ56" s="1304"/>
      <c r="AK56" s="1304"/>
      <c r="AL56" s="1304"/>
      <c r="AM56" s="1304"/>
      <c r="AN56" s="676"/>
      <c r="AO56" s="676"/>
      <c r="AP56" s="676"/>
      <c r="AQ56" s="676"/>
      <c r="AR56" s="676"/>
      <c r="AS56" s="676"/>
      <c r="AT56" s="676"/>
      <c r="AU56" s="676"/>
      <c r="AV56" s="1304"/>
      <c r="AW56" s="1304"/>
      <c r="AX56" s="1304"/>
      <c r="AY56" s="1304"/>
      <c r="AZ56" s="1304"/>
      <c r="BA56" s="1304"/>
      <c r="BB56" s="1304"/>
      <c r="BC56" s="676"/>
      <c r="BD56" s="676"/>
      <c r="BE56" s="676"/>
      <c r="BF56" s="676"/>
      <c r="BG56" s="676"/>
      <c r="BH56" s="676"/>
      <c r="BI56" s="676"/>
      <c r="BJ56" s="676"/>
      <c r="BK56" s="1304"/>
      <c r="BL56" s="1304"/>
      <c r="BM56" s="1304"/>
      <c r="BN56" s="1304"/>
      <c r="BO56" s="1304"/>
      <c r="BP56" s="1304"/>
      <c r="BQ56" s="1304"/>
      <c r="BR56" s="1060"/>
      <c r="BS56" s="1060"/>
      <c r="BT56" s="1060"/>
      <c r="BU56" s="1060"/>
      <c r="BV56" s="1060"/>
      <c r="BW56" s="1060"/>
      <c r="BX56" s="1060"/>
      <c r="BY56" s="676"/>
      <c r="BZ56" s="676"/>
      <c r="CA56" s="676"/>
      <c r="CB56" s="676"/>
      <c r="CC56" s="676"/>
      <c r="CD56" s="676"/>
      <c r="CE56" s="676"/>
      <c r="CF56" s="1335"/>
      <c r="CG56" s="1332"/>
      <c r="CH56" s="1332"/>
      <c r="CI56" s="1332"/>
      <c r="CJ56" s="1332"/>
      <c r="CK56" s="1332"/>
      <c r="CL56" s="1332"/>
      <c r="CM56" s="676"/>
      <c r="CN56" s="676"/>
      <c r="CO56" s="676"/>
      <c r="CP56" s="676"/>
      <c r="CQ56" s="676"/>
      <c r="CR56" s="676"/>
      <c r="CS56" s="676"/>
      <c r="CT56" s="676"/>
      <c r="CU56" s="676"/>
      <c r="CV56" s="676"/>
      <c r="CW56" s="676"/>
      <c r="CX56" s="676"/>
      <c r="CY56" s="676"/>
      <c r="CZ56" s="676"/>
      <c r="DA56" s="676"/>
      <c r="DB56" s="676"/>
      <c r="DC56" s="676"/>
      <c r="DD56" s="676"/>
      <c r="DE56" s="676"/>
      <c r="DF56" s="676"/>
      <c r="DG56" s="676"/>
      <c r="DH56" s="676"/>
      <c r="DI56" s="676"/>
      <c r="DJ56" s="676"/>
      <c r="DK56" s="676"/>
      <c r="DL56" s="676"/>
      <c r="DM56" s="676"/>
      <c r="DN56" s="676"/>
      <c r="DO56" s="676"/>
      <c r="DP56" s="676"/>
      <c r="DQ56" s="676"/>
      <c r="DR56" s="676"/>
      <c r="DS56" s="676"/>
      <c r="DT56" s="676"/>
      <c r="DU56" s="676"/>
      <c r="DV56" s="676"/>
      <c r="DW56" s="676"/>
      <c r="DX56" s="676"/>
      <c r="DY56" s="676"/>
      <c r="DZ56" s="676"/>
      <c r="EA56" s="676"/>
      <c r="EB56" s="676"/>
      <c r="EC56" s="676"/>
      <c r="ED56" s="676"/>
      <c r="EE56" s="676"/>
      <c r="EF56" s="676"/>
      <c r="EG56" s="676"/>
      <c r="EH56" s="676"/>
      <c r="EI56" s="676"/>
      <c r="EJ56" s="676"/>
      <c r="EK56" s="676"/>
      <c r="EL56" s="676"/>
      <c r="EM56" s="676"/>
      <c r="EN56" s="676"/>
      <c r="EO56" s="676"/>
      <c r="EP56" s="676"/>
      <c r="EQ56" s="676"/>
      <c r="ER56" s="676"/>
      <c r="ES56" s="676"/>
      <c r="ET56" s="676"/>
      <c r="EU56" s="676"/>
      <c r="EV56" s="676"/>
      <c r="EW56" s="676"/>
      <c r="EX56" s="676"/>
      <c r="EY56" s="676"/>
      <c r="EZ56" s="676"/>
      <c r="FA56" s="676"/>
      <c r="FB56" s="676"/>
      <c r="FC56" s="676"/>
      <c r="FD56" s="676"/>
      <c r="FE56" s="1343"/>
      <c r="FF56" s="1343"/>
      <c r="FG56" s="1343"/>
      <c r="FH56" s="1343"/>
      <c r="FI56" s="1327"/>
      <c r="FJ56" s="1327"/>
      <c r="FK56" s="1327"/>
      <c r="FL56" s="1327"/>
      <c r="FM56" s="1345"/>
      <c r="FN56" s="1345"/>
      <c r="FO56" s="1345"/>
      <c r="FP56" s="676"/>
      <c r="FQ56" s="676"/>
      <c r="FR56" s="676"/>
      <c r="FS56" s="676"/>
      <c r="FT56" s="724"/>
      <c r="FU56" s="724"/>
      <c r="FV56" s="724"/>
      <c r="FW56" s="724"/>
      <c r="FX56" s="1060"/>
      <c r="FY56" s="1060"/>
      <c r="FZ56" s="1060"/>
      <c r="GA56" s="713"/>
      <c r="IC56" s="41"/>
      <c r="ID56" s="41"/>
      <c r="IE56" s="41"/>
      <c r="IF56" s="41"/>
      <c r="IG56" s="41"/>
      <c r="IH56" s="41"/>
      <c r="II56" s="41"/>
      <c r="IJ56" s="41"/>
      <c r="IK56" s="41"/>
      <c r="IL56" s="41"/>
      <c r="IM56" s="41"/>
      <c r="IN56" s="41"/>
      <c r="IO56" s="41"/>
      <c r="IP56" s="41"/>
      <c r="IQ56" s="41"/>
      <c r="IR56" s="41"/>
      <c r="IS56" s="41"/>
    </row>
    <row r="57" spans="1:253" s="40" customFormat="1" ht="13.5" customHeight="1">
      <c r="A57" s="1314" t="s">
        <v>43</v>
      </c>
      <c r="B57" s="1354">
        <v>13</v>
      </c>
      <c r="C57" s="1322">
        <v>597</v>
      </c>
      <c r="D57" s="1322">
        <v>46</v>
      </c>
      <c r="E57" s="1322">
        <v>2</v>
      </c>
      <c r="F57" s="1322">
        <v>0</v>
      </c>
      <c r="G57" s="1322">
        <v>12</v>
      </c>
      <c r="H57" s="1322">
        <v>0</v>
      </c>
      <c r="I57" s="1322">
        <v>657</v>
      </c>
      <c r="J57" s="703"/>
      <c r="K57" s="703"/>
      <c r="L57" s="703"/>
      <c r="M57" s="703"/>
      <c r="N57" s="703"/>
      <c r="O57" s="703"/>
      <c r="P57" s="703"/>
      <c r="Q57" s="703"/>
      <c r="R57" s="1322">
        <v>249</v>
      </c>
      <c r="S57" s="1322">
        <v>20</v>
      </c>
      <c r="T57" s="1322">
        <v>1</v>
      </c>
      <c r="U57" s="1322">
        <v>0</v>
      </c>
      <c r="V57" s="1322">
        <v>2</v>
      </c>
      <c r="W57" s="1322">
        <v>0</v>
      </c>
      <c r="X57" s="1322">
        <v>272</v>
      </c>
      <c r="Y57" s="703"/>
      <c r="Z57" s="703"/>
      <c r="AA57" s="703"/>
      <c r="AB57" s="703"/>
      <c r="AC57" s="703"/>
      <c r="AD57" s="703"/>
      <c r="AE57" s="703"/>
      <c r="AF57" s="703"/>
      <c r="AG57" s="1303">
        <v>1</v>
      </c>
      <c r="AH57" s="1303">
        <v>121</v>
      </c>
      <c r="AI57" s="1303">
        <v>114</v>
      </c>
      <c r="AJ57" s="1303">
        <v>148</v>
      </c>
      <c r="AK57" s="1303">
        <v>162</v>
      </c>
      <c r="AL57" s="1303">
        <v>52</v>
      </c>
      <c r="AM57" s="1303">
        <v>598</v>
      </c>
      <c r="AN57" s="676"/>
      <c r="AO57" s="676"/>
      <c r="AP57" s="676"/>
      <c r="AQ57" s="676"/>
      <c r="AR57" s="676"/>
      <c r="AS57" s="676"/>
      <c r="AT57" s="676"/>
      <c r="AU57" s="676"/>
      <c r="AV57" s="1303">
        <v>0</v>
      </c>
      <c r="AW57" s="1303">
        <v>17</v>
      </c>
      <c r="AX57" s="1303">
        <v>11</v>
      </c>
      <c r="AY57" s="1303">
        <v>11</v>
      </c>
      <c r="AZ57" s="1303">
        <v>11</v>
      </c>
      <c r="BA57" s="1303">
        <v>7</v>
      </c>
      <c r="BB57" s="1303">
        <v>57</v>
      </c>
      <c r="BC57" s="676"/>
      <c r="BD57" s="676"/>
      <c r="BE57" s="676"/>
      <c r="BF57" s="676"/>
      <c r="BG57" s="676"/>
      <c r="BH57" s="676"/>
      <c r="BI57" s="676"/>
      <c r="BJ57" s="676"/>
      <c r="BK57" s="1303">
        <v>0</v>
      </c>
      <c r="BL57" s="1303">
        <v>3</v>
      </c>
      <c r="BM57" s="1303">
        <v>4</v>
      </c>
      <c r="BN57" s="1303">
        <v>12</v>
      </c>
      <c r="BO57" s="1303">
        <v>16</v>
      </c>
      <c r="BP57" s="1303">
        <v>15</v>
      </c>
      <c r="BQ57" s="1303">
        <v>50</v>
      </c>
      <c r="BR57" s="1060"/>
      <c r="BS57" s="1060"/>
      <c r="BT57" s="1060"/>
      <c r="BU57" s="1060"/>
      <c r="BV57" s="1060"/>
      <c r="BW57" s="1060"/>
      <c r="BX57" s="1060"/>
      <c r="BY57" s="676"/>
      <c r="BZ57" s="676"/>
      <c r="CA57" s="676"/>
      <c r="CB57" s="676"/>
      <c r="CC57" s="676"/>
      <c r="CD57" s="676"/>
      <c r="CE57" s="676"/>
      <c r="CF57" s="1334">
        <v>0</v>
      </c>
      <c r="CG57" s="1331">
        <v>0</v>
      </c>
      <c r="CH57" s="1331">
        <v>0</v>
      </c>
      <c r="CI57" s="1331">
        <v>0</v>
      </c>
      <c r="CJ57" s="1331">
        <v>0</v>
      </c>
      <c r="CK57" s="1331">
        <v>0</v>
      </c>
      <c r="CL57" s="1331">
        <v>0</v>
      </c>
      <c r="CM57" s="676"/>
      <c r="CN57" s="676"/>
      <c r="CO57" s="676"/>
      <c r="CP57" s="676"/>
      <c r="CQ57" s="676"/>
      <c r="CR57" s="676"/>
      <c r="CS57" s="676"/>
      <c r="CT57" s="676"/>
      <c r="CU57" s="676"/>
      <c r="CV57" s="676"/>
      <c r="CW57" s="676"/>
      <c r="CX57" s="676"/>
      <c r="CY57" s="676"/>
      <c r="CZ57" s="676"/>
      <c r="DA57" s="676"/>
      <c r="DB57" s="676"/>
      <c r="DC57" s="676"/>
      <c r="DD57" s="676"/>
      <c r="DE57" s="676"/>
      <c r="DF57" s="676"/>
      <c r="DG57" s="676"/>
      <c r="DH57" s="676"/>
      <c r="DI57" s="676"/>
      <c r="DJ57" s="676"/>
      <c r="DK57" s="676"/>
      <c r="DL57" s="676"/>
      <c r="DM57" s="676"/>
      <c r="DN57" s="676"/>
      <c r="DO57" s="676"/>
      <c r="DP57" s="676"/>
      <c r="DQ57" s="676"/>
      <c r="DR57" s="676"/>
      <c r="DS57" s="676"/>
      <c r="DT57" s="676"/>
      <c r="DU57" s="676"/>
      <c r="DV57" s="676"/>
      <c r="DW57" s="676"/>
      <c r="DX57" s="676"/>
      <c r="DY57" s="676"/>
      <c r="DZ57" s="676"/>
      <c r="EA57" s="676"/>
      <c r="EB57" s="676"/>
      <c r="EC57" s="676"/>
      <c r="ED57" s="676"/>
      <c r="EE57" s="676"/>
      <c r="EF57" s="676"/>
      <c r="EG57" s="676"/>
      <c r="EH57" s="676"/>
      <c r="EI57" s="676"/>
      <c r="EJ57" s="676"/>
      <c r="EK57" s="676"/>
      <c r="EL57" s="676"/>
      <c r="EM57" s="676"/>
      <c r="EN57" s="676"/>
      <c r="EO57" s="676"/>
      <c r="EP57" s="676"/>
      <c r="EQ57" s="676"/>
      <c r="ER57" s="676"/>
      <c r="ES57" s="676"/>
      <c r="ET57" s="676"/>
      <c r="EU57" s="676"/>
      <c r="EV57" s="676"/>
      <c r="EW57" s="676"/>
      <c r="EX57" s="676"/>
      <c r="EY57" s="676"/>
      <c r="EZ57" s="676"/>
      <c r="FA57" s="676"/>
      <c r="FB57" s="676"/>
      <c r="FC57" s="676"/>
      <c r="FD57" s="676"/>
      <c r="FE57" s="1342">
        <v>0</v>
      </c>
      <c r="FF57" s="1342">
        <v>2</v>
      </c>
      <c r="FG57" s="1342">
        <v>16</v>
      </c>
      <c r="FH57" s="1342">
        <v>18</v>
      </c>
      <c r="FI57" s="1326">
        <v>0</v>
      </c>
      <c r="FJ57" s="1326">
        <v>2</v>
      </c>
      <c r="FK57" s="1326">
        <v>5</v>
      </c>
      <c r="FL57" s="1326">
        <v>6</v>
      </c>
      <c r="FM57" s="1344" t="e">
        <v>#DIV/0!</v>
      </c>
      <c r="FN57" s="1344">
        <v>193000</v>
      </c>
      <c r="FO57" s="1344">
        <v>213513.33333333337</v>
      </c>
      <c r="FP57" s="676"/>
      <c r="FQ57" s="676"/>
      <c r="FR57" s="676"/>
      <c r="FS57" s="676"/>
      <c r="FT57" s="724"/>
      <c r="FU57" s="724"/>
      <c r="FV57" s="724"/>
      <c r="FW57" s="724"/>
      <c r="FX57" s="1060"/>
      <c r="FY57" s="1060"/>
      <c r="FZ57" s="1060"/>
      <c r="GA57" s="713"/>
      <c r="IC57" s="41"/>
      <c r="ID57" s="41"/>
      <c r="IE57" s="41"/>
      <c r="IF57" s="41"/>
      <c r="IG57" s="41"/>
      <c r="IH57" s="41"/>
      <c r="II57" s="41"/>
      <c r="IJ57" s="41"/>
      <c r="IK57" s="41"/>
      <c r="IL57" s="41"/>
      <c r="IM57" s="41"/>
      <c r="IN57" s="41"/>
      <c r="IO57" s="41"/>
      <c r="IP57" s="41"/>
      <c r="IQ57" s="41"/>
      <c r="IR57" s="41"/>
      <c r="IS57" s="41"/>
    </row>
    <row r="58" spans="1:253" s="40" customFormat="1" ht="13.5" customHeight="1">
      <c r="A58" s="1313"/>
      <c r="B58" s="1355"/>
      <c r="C58" s="1323"/>
      <c r="D58" s="1323"/>
      <c r="E58" s="1323"/>
      <c r="F58" s="1323"/>
      <c r="G58" s="1323"/>
      <c r="H58" s="1323"/>
      <c r="I58" s="1323"/>
      <c r="J58" s="703"/>
      <c r="K58" s="703"/>
      <c r="L58" s="703"/>
      <c r="M58" s="703"/>
      <c r="N58" s="703"/>
      <c r="O58" s="703"/>
      <c r="P58" s="703"/>
      <c r="Q58" s="703"/>
      <c r="R58" s="1323"/>
      <c r="S58" s="1323"/>
      <c r="T58" s="1323"/>
      <c r="U58" s="1323"/>
      <c r="V58" s="1323"/>
      <c r="W58" s="1323"/>
      <c r="X58" s="1323"/>
      <c r="Y58" s="703"/>
      <c r="Z58" s="703"/>
      <c r="AA58" s="703"/>
      <c r="AB58" s="703"/>
      <c r="AC58" s="703"/>
      <c r="AD58" s="703"/>
      <c r="AE58" s="703"/>
      <c r="AF58" s="703"/>
      <c r="AG58" s="1304"/>
      <c r="AH58" s="1304"/>
      <c r="AI58" s="1304"/>
      <c r="AJ58" s="1304"/>
      <c r="AK58" s="1304"/>
      <c r="AL58" s="1304"/>
      <c r="AM58" s="1304"/>
      <c r="AN58" s="676"/>
      <c r="AO58" s="676"/>
      <c r="AP58" s="676"/>
      <c r="AQ58" s="676"/>
      <c r="AR58" s="676"/>
      <c r="AS58" s="676"/>
      <c r="AT58" s="676"/>
      <c r="AU58" s="676"/>
      <c r="AV58" s="1304"/>
      <c r="AW58" s="1304"/>
      <c r="AX58" s="1304"/>
      <c r="AY58" s="1304"/>
      <c r="AZ58" s="1304"/>
      <c r="BA58" s="1304"/>
      <c r="BB58" s="1304"/>
      <c r="BC58" s="676"/>
      <c r="BD58" s="676"/>
      <c r="BE58" s="676"/>
      <c r="BF58" s="676"/>
      <c r="BG58" s="676"/>
      <c r="BH58" s="676"/>
      <c r="BI58" s="676"/>
      <c r="BJ58" s="676"/>
      <c r="BK58" s="1304"/>
      <c r="BL58" s="1304"/>
      <c r="BM58" s="1304"/>
      <c r="BN58" s="1304"/>
      <c r="BO58" s="1304"/>
      <c r="BP58" s="1304"/>
      <c r="BQ58" s="1304"/>
      <c r="BR58" s="1060"/>
      <c r="BS58" s="1060"/>
      <c r="BT58" s="1060"/>
      <c r="BU58" s="1060"/>
      <c r="BV58" s="1060"/>
      <c r="BW58" s="1060"/>
      <c r="BX58" s="1060"/>
      <c r="BY58" s="676"/>
      <c r="BZ58" s="676"/>
      <c r="CA58" s="676"/>
      <c r="CB58" s="676"/>
      <c r="CC58" s="676"/>
      <c r="CD58" s="676"/>
      <c r="CE58" s="676"/>
      <c r="CF58" s="1335"/>
      <c r="CG58" s="1332"/>
      <c r="CH58" s="1332"/>
      <c r="CI58" s="1332"/>
      <c r="CJ58" s="1332"/>
      <c r="CK58" s="1332"/>
      <c r="CL58" s="1332"/>
      <c r="CM58" s="676"/>
      <c r="CN58" s="676"/>
      <c r="CO58" s="676"/>
      <c r="CP58" s="676"/>
      <c r="CQ58" s="676"/>
      <c r="CR58" s="676"/>
      <c r="CS58" s="676"/>
      <c r="CT58" s="676"/>
      <c r="CU58" s="676"/>
      <c r="CV58" s="676"/>
      <c r="CW58" s="676"/>
      <c r="CX58" s="676"/>
      <c r="CY58" s="676"/>
      <c r="CZ58" s="676"/>
      <c r="DA58" s="676"/>
      <c r="DB58" s="676"/>
      <c r="DC58" s="676"/>
      <c r="DD58" s="676"/>
      <c r="DE58" s="676"/>
      <c r="DF58" s="676"/>
      <c r="DG58" s="676"/>
      <c r="DH58" s="676"/>
      <c r="DI58" s="676"/>
      <c r="DJ58" s="676"/>
      <c r="DK58" s="676"/>
      <c r="DL58" s="676"/>
      <c r="DM58" s="676"/>
      <c r="DN58" s="676"/>
      <c r="DO58" s="676"/>
      <c r="DP58" s="676"/>
      <c r="DQ58" s="676"/>
      <c r="DR58" s="676"/>
      <c r="DS58" s="676"/>
      <c r="DT58" s="676"/>
      <c r="DU58" s="676"/>
      <c r="DV58" s="676"/>
      <c r="DW58" s="676"/>
      <c r="DX58" s="676"/>
      <c r="DY58" s="676"/>
      <c r="DZ58" s="676"/>
      <c r="EA58" s="676"/>
      <c r="EB58" s="676"/>
      <c r="EC58" s="676"/>
      <c r="ED58" s="676"/>
      <c r="EE58" s="676"/>
      <c r="EF58" s="676"/>
      <c r="EG58" s="676"/>
      <c r="EH58" s="676"/>
      <c r="EI58" s="676"/>
      <c r="EJ58" s="676"/>
      <c r="EK58" s="676"/>
      <c r="EL58" s="676"/>
      <c r="EM58" s="676"/>
      <c r="EN58" s="676"/>
      <c r="EO58" s="676"/>
      <c r="EP58" s="676"/>
      <c r="EQ58" s="676"/>
      <c r="ER58" s="676"/>
      <c r="ES58" s="676"/>
      <c r="ET58" s="676"/>
      <c r="EU58" s="676"/>
      <c r="EV58" s="676"/>
      <c r="EW58" s="676"/>
      <c r="EX58" s="676"/>
      <c r="EY58" s="676"/>
      <c r="EZ58" s="676"/>
      <c r="FA58" s="676"/>
      <c r="FB58" s="676"/>
      <c r="FC58" s="676"/>
      <c r="FD58" s="676"/>
      <c r="FE58" s="1343"/>
      <c r="FF58" s="1343"/>
      <c r="FG58" s="1343"/>
      <c r="FH58" s="1343"/>
      <c r="FI58" s="1327"/>
      <c r="FJ58" s="1327"/>
      <c r="FK58" s="1327"/>
      <c r="FL58" s="1327"/>
      <c r="FM58" s="1345"/>
      <c r="FN58" s="1345"/>
      <c r="FO58" s="1345"/>
      <c r="FP58" s="676"/>
      <c r="FQ58" s="676"/>
      <c r="FR58" s="676"/>
      <c r="FS58" s="676"/>
      <c r="FT58" s="724"/>
      <c r="FU58" s="724"/>
      <c r="FV58" s="724"/>
      <c r="FW58" s="724"/>
      <c r="FX58" s="1060"/>
      <c r="FY58" s="1060"/>
      <c r="FZ58" s="1060"/>
      <c r="GA58" s="713"/>
      <c r="IC58" s="41"/>
      <c r="ID58" s="41"/>
      <c r="IE58" s="41"/>
      <c r="IF58" s="41"/>
      <c r="IG58" s="41"/>
      <c r="IH58" s="41"/>
      <c r="II58" s="41"/>
      <c r="IJ58" s="41"/>
      <c r="IK58" s="41"/>
      <c r="IL58" s="41"/>
      <c r="IM58" s="41"/>
      <c r="IN58" s="41"/>
      <c r="IO58" s="41"/>
      <c r="IP58" s="41"/>
      <c r="IQ58" s="41"/>
      <c r="IR58" s="41"/>
      <c r="IS58" s="41"/>
    </row>
    <row r="59" spans="1:253" s="40" customFormat="1" ht="13.5" customHeight="1">
      <c r="A59" s="1313" t="s">
        <v>633</v>
      </c>
      <c r="B59" s="1354">
        <v>190</v>
      </c>
      <c r="C59" s="1322">
        <v>5003</v>
      </c>
      <c r="D59" s="1322">
        <v>1210</v>
      </c>
      <c r="E59" s="1322">
        <v>513</v>
      </c>
      <c r="F59" s="1322">
        <v>8</v>
      </c>
      <c r="G59" s="1322">
        <v>128</v>
      </c>
      <c r="H59" s="1322">
        <v>129</v>
      </c>
      <c r="I59" s="1322">
        <v>6991</v>
      </c>
      <c r="J59" s="703"/>
      <c r="K59" s="703"/>
      <c r="L59" s="703"/>
      <c r="M59" s="703"/>
      <c r="N59" s="703"/>
      <c r="O59" s="703"/>
      <c r="P59" s="703"/>
      <c r="Q59" s="703"/>
      <c r="R59" s="1322">
        <v>2340</v>
      </c>
      <c r="S59" s="1322">
        <v>667</v>
      </c>
      <c r="T59" s="1322">
        <v>368</v>
      </c>
      <c r="U59" s="1322">
        <v>5</v>
      </c>
      <c r="V59" s="1322">
        <v>26</v>
      </c>
      <c r="W59" s="1322">
        <v>61</v>
      </c>
      <c r="X59" s="1322">
        <v>3467</v>
      </c>
      <c r="Y59" s="703"/>
      <c r="Z59" s="703"/>
      <c r="AA59" s="703"/>
      <c r="AB59" s="703"/>
      <c r="AC59" s="703"/>
      <c r="AD59" s="703"/>
      <c r="AE59" s="703"/>
      <c r="AF59" s="703"/>
      <c r="AG59" s="1303">
        <v>63</v>
      </c>
      <c r="AH59" s="1303">
        <v>1148</v>
      </c>
      <c r="AI59" s="1303">
        <v>1078</v>
      </c>
      <c r="AJ59" s="1303">
        <v>1129</v>
      </c>
      <c r="AK59" s="1303">
        <v>1033</v>
      </c>
      <c r="AL59" s="1303">
        <v>524</v>
      </c>
      <c r="AM59" s="1303">
        <v>4975</v>
      </c>
      <c r="AN59" s="676"/>
      <c r="AO59" s="676"/>
      <c r="AP59" s="676"/>
      <c r="AQ59" s="676"/>
      <c r="AR59" s="676"/>
      <c r="AS59" s="676"/>
      <c r="AT59" s="676"/>
      <c r="AU59" s="676"/>
      <c r="AV59" s="1303">
        <v>0</v>
      </c>
      <c r="AW59" s="1303">
        <v>75</v>
      </c>
      <c r="AX59" s="1303">
        <v>109</v>
      </c>
      <c r="AY59" s="1303">
        <v>169</v>
      </c>
      <c r="AZ59" s="1303">
        <v>164</v>
      </c>
      <c r="BA59" s="1303">
        <v>108</v>
      </c>
      <c r="BB59" s="1303">
        <v>625</v>
      </c>
      <c r="BC59" s="676"/>
      <c r="BD59" s="676"/>
      <c r="BE59" s="676"/>
      <c r="BF59" s="676"/>
      <c r="BG59" s="676"/>
      <c r="BH59" s="676"/>
      <c r="BI59" s="676"/>
      <c r="BJ59" s="676"/>
      <c r="BK59" s="1303">
        <v>32</v>
      </c>
      <c r="BL59" s="1303">
        <v>200</v>
      </c>
      <c r="BM59" s="1303">
        <v>267</v>
      </c>
      <c r="BN59" s="1303">
        <v>333</v>
      </c>
      <c r="BO59" s="1303">
        <v>389</v>
      </c>
      <c r="BP59" s="1303">
        <v>503</v>
      </c>
      <c r="BQ59" s="1303">
        <v>1724</v>
      </c>
      <c r="BR59" s="1060"/>
      <c r="BS59" s="1060"/>
      <c r="BT59" s="1060"/>
      <c r="BU59" s="1060"/>
      <c r="BV59" s="1060"/>
      <c r="BW59" s="1060"/>
      <c r="BX59" s="1060"/>
      <c r="BY59" s="676"/>
      <c r="BZ59" s="676"/>
      <c r="CA59" s="676"/>
      <c r="CB59" s="676"/>
      <c r="CC59" s="676"/>
      <c r="CD59" s="676"/>
      <c r="CE59" s="676"/>
      <c r="CF59" s="1334">
        <v>10</v>
      </c>
      <c r="CG59" s="1331">
        <v>12</v>
      </c>
      <c r="CH59" s="1331">
        <v>11</v>
      </c>
      <c r="CI59" s="1331">
        <v>0</v>
      </c>
      <c r="CJ59" s="1331">
        <v>6</v>
      </c>
      <c r="CK59" s="1331">
        <v>0</v>
      </c>
      <c r="CL59" s="1331">
        <v>29</v>
      </c>
      <c r="CM59" s="676"/>
      <c r="CN59" s="676"/>
      <c r="CO59" s="676"/>
      <c r="CP59" s="676"/>
      <c r="CQ59" s="676"/>
      <c r="CR59" s="676"/>
      <c r="CS59" s="676"/>
      <c r="CT59" s="676"/>
      <c r="CU59" s="676"/>
      <c r="CV59" s="676"/>
      <c r="CW59" s="676"/>
      <c r="CX59" s="676"/>
      <c r="CY59" s="676"/>
      <c r="CZ59" s="676"/>
      <c r="DA59" s="676"/>
      <c r="DB59" s="676"/>
      <c r="DC59" s="676"/>
      <c r="DD59" s="676"/>
      <c r="DE59" s="676"/>
      <c r="DF59" s="676"/>
      <c r="DG59" s="676"/>
      <c r="DH59" s="676"/>
      <c r="DI59" s="676"/>
      <c r="DJ59" s="676"/>
      <c r="DK59" s="676"/>
      <c r="DL59" s="676"/>
      <c r="DM59" s="676"/>
      <c r="DN59" s="676"/>
      <c r="DO59" s="676"/>
      <c r="DP59" s="676"/>
      <c r="DQ59" s="676"/>
      <c r="DR59" s="676"/>
      <c r="DS59" s="676"/>
      <c r="DT59" s="676"/>
      <c r="DU59" s="676"/>
      <c r="DV59" s="676"/>
      <c r="DW59" s="676"/>
      <c r="DX59" s="676"/>
      <c r="DY59" s="676"/>
      <c r="DZ59" s="676"/>
      <c r="EA59" s="676"/>
      <c r="EB59" s="676"/>
      <c r="EC59" s="676"/>
      <c r="ED59" s="676"/>
      <c r="EE59" s="676"/>
      <c r="EF59" s="676"/>
      <c r="EG59" s="676"/>
      <c r="EH59" s="676"/>
      <c r="EI59" s="676"/>
      <c r="EJ59" s="676"/>
      <c r="EK59" s="676"/>
      <c r="EL59" s="676"/>
      <c r="EM59" s="676"/>
      <c r="EN59" s="676"/>
      <c r="EO59" s="676"/>
      <c r="EP59" s="676"/>
      <c r="EQ59" s="676"/>
      <c r="ER59" s="676"/>
      <c r="ES59" s="676"/>
      <c r="ET59" s="676"/>
      <c r="EU59" s="676"/>
      <c r="EV59" s="676"/>
      <c r="EW59" s="676"/>
      <c r="EX59" s="676"/>
      <c r="EY59" s="676"/>
      <c r="EZ59" s="676"/>
      <c r="FA59" s="676"/>
      <c r="FB59" s="676"/>
      <c r="FC59" s="676"/>
      <c r="FD59" s="676"/>
      <c r="FE59" s="1342">
        <v>40</v>
      </c>
      <c r="FF59" s="1342">
        <v>23</v>
      </c>
      <c r="FG59" s="1342">
        <v>105</v>
      </c>
      <c r="FH59" s="1342">
        <v>168</v>
      </c>
      <c r="FI59" s="1326">
        <v>19</v>
      </c>
      <c r="FJ59" s="1326">
        <v>11</v>
      </c>
      <c r="FK59" s="1326">
        <v>12</v>
      </c>
      <c r="FL59" s="1326">
        <v>31</v>
      </c>
      <c r="FM59" s="1344">
        <v>174259.63750000001</v>
      </c>
      <c r="FN59" s="1344">
        <v>179450.62111801241</v>
      </c>
      <c r="FO59" s="1344">
        <v>210334.12190476191</v>
      </c>
      <c r="FP59" s="676"/>
      <c r="FQ59" s="676"/>
      <c r="FR59" s="676"/>
      <c r="FS59" s="676"/>
      <c r="FT59" s="724"/>
      <c r="FU59" s="724"/>
      <c r="FV59" s="724"/>
      <c r="FW59" s="724"/>
      <c r="FX59" s="1060"/>
      <c r="FY59" s="1060"/>
      <c r="FZ59" s="1060"/>
      <c r="GA59" s="713"/>
      <c r="IC59" s="41"/>
      <c r="ID59" s="41"/>
      <c r="IE59" s="41"/>
      <c r="IF59" s="41"/>
      <c r="IG59" s="41"/>
      <c r="IH59" s="41"/>
      <c r="II59" s="41"/>
      <c r="IJ59" s="41"/>
      <c r="IK59" s="41"/>
      <c r="IL59" s="41"/>
      <c r="IM59" s="41"/>
      <c r="IN59" s="41"/>
      <c r="IO59" s="41"/>
      <c r="IP59" s="41"/>
      <c r="IQ59" s="41"/>
      <c r="IR59" s="41"/>
      <c r="IS59" s="41"/>
    </row>
    <row r="60" spans="1:253" s="40" customFormat="1" ht="13.5" customHeight="1">
      <c r="A60" s="1313"/>
      <c r="B60" s="1355"/>
      <c r="C60" s="1323"/>
      <c r="D60" s="1323"/>
      <c r="E60" s="1323"/>
      <c r="F60" s="1323"/>
      <c r="G60" s="1323"/>
      <c r="H60" s="1323"/>
      <c r="I60" s="1323"/>
      <c r="J60" s="703"/>
      <c r="K60" s="703"/>
      <c r="L60" s="703"/>
      <c r="M60" s="703"/>
      <c r="N60" s="703"/>
      <c r="O60" s="703"/>
      <c r="P60" s="703"/>
      <c r="Q60" s="703"/>
      <c r="R60" s="1323"/>
      <c r="S60" s="1323"/>
      <c r="T60" s="1323"/>
      <c r="U60" s="1323"/>
      <c r="V60" s="1323"/>
      <c r="W60" s="1323"/>
      <c r="X60" s="1323"/>
      <c r="Y60" s="703"/>
      <c r="Z60" s="703"/>
      <c r="AA60" s="703"/>
      <c r="AB60" s="703"/>
      <c r="AC60" s="703"/>
      <c r="AD60" s="703"/>
      <c r="AE60" s="703"/>
      <c r="AF60" s="703"/>
      <c r="AG60" s="1304"/>
      <c r="AH60" s="1304"/>
      <c r="AI60" s="1304"/>
      <c r="AJ60" s="1304"/>
      <c r="AK60" s="1304"/>
      <c r="AL60" s="1304"/>
      <c r="AM60" s="1304"/>
      <c r="AN60" s="676"/>
      <c r="AO60" s="676"/>
      <c r="AP60" s="676"/>
      <c r="AQ60" s="676"/>
      <c r="AR60" s="676"/>
      <c r="AS60" s="676"/>
      <c r="AT60" s="676"/>
      <c r="AU60" s="676"/>
      <c r="AV60" s="1304"/>
      <c r="AW60" s="1304"/>
      <c r="AX60" s="1304"/>
      <c r="AY60" s="1304"/>
      <c r="AZ60" s="1304"/>
      <c r="BA60" s="1304"/>
      <c r="BB60" s="1304"/>
      <c r="BC60" s="676"/>
      <c r="BD60" s="676"/>
      <c r="BE60" s="676"/>
      <c r="BF60" s="676"/>
      <c r="BG60" s="676"/>
      <c r="BH60" s="676"/>
      <c r="BI60" s="676"/>
      <c r="BJ60" s="676"/>
      <c r="BK60" s="1304"/>
      <c r="BL60" s="1304"/>
      <c r="BM60" s="1304"/>
      <c r="BN60" s="1304"/>
      <c r="BO60" s="1304"/>
      <c r="BP60" s="1304"/>
      <c r="BQ60" s="1304"/>
      <c r="BR60" s="1060"/>
      <c r="BS60" s="1060"/>
      <c r="BT60" s="1060"/>
      <c r="BU60" s="1060"/>
      <c r="BV60" s="1060"/>
      <c r="BW60" s="1060"/>
      <c r="BX60" s="1060"/>
      <c r="BY60" s="676"/>
      <c r="BZ60" s="676"/>
      <c r="CA60" s="676"/>
      <c r="CB60" s="676"/>
      <c r="CC60" s="676"/>
      <c r="CD60" s="676"/>
      <c r="CE60" s="676"/>
      <c r="CF60" s="1335"/>
      <c r="CG60" s="1332"/>
      <c r="CH60" s="1332"/>
      <c r="CI60" s="1332"/>
      <c r="CJ60" s="1332"/>
      <c r="CK60" s="1332"/>
      <c r="CL60" s="1332"/>
      <c r="CM60" s="676"/>
      <c r="CN60" s="676"/>
      <c r="CO60" s="676"/>
      <c r="CP60" s="676"/>
      <c r="CQ60" s="676"/>
      <c r="CR60" s="676"/>
      <c r="CS60" s="676"/>
      <c r="CT60" s="676"/>
      <c r="CU60" s="676"/>
      <c r="CV60" s="676"/>
      <c r="CW60" s="676"/>
      <c r="CX60" s="676"/>
      <c r="CY60" s="676"/>
      <c r="CZ60" s="676"/>
      <c r="DA60" s="676"/>
      <c r="DB60" s="676"/>
      <c r="DC60" s="676"/>
      <c r="DD60" s="676"/>
      <c r="DE60" s="676"/>
      <c r="DF60" s="676"/>
      <c r="DG60" s="676"/>
      <c r="DH60" s="676"/>
      <c r="DI60" s="676"/>
      <c r="DJ60" s="676"/>
      <c r="DK60" s="676"/>
      <c r="DL60" s="676"/>
      <c r="DM60" s="676"/>
      <c r="DN60" s="676"/>
      <c r="DO60" s="676"/>
      <c r="DP60" s="676"/>
      <c r="DQ60" s="676"/>
      <c r="DR60" s="676"/>
      <c r="DS60" s="676"/>
      <c r="DT60" s="676"/>
      <c r="DU60" s="676"/>
      <c r="DV60" s="676"/>
      <c r="DW60" s="676"/>
      <c r="DX60" s="676"/>
      <c r="DY60" s="676"/>
      <c r="DZ60" s="676"/>
      <c r="EA60" s="676"/>
      <c r="EB60" s="676"/>
      <c r="EC60" s="676"/>
      <c r="ED60" s="676"/>
      <c r="EE60" s="676"/>
      <c r="EF60" s="676"/>
      <c r="EG60" s="676"/>
      <c r="EH60" s="676"/>
      <c r="EI60" s="676"/>
      <c r="EJ60" s="676"/>
      <c r="EK60" s="676"/>
      <c r="EL60" s="676"/>
      <c r="EM60" s="676"/>
      <c r="EN60" s="676"/>
      <c r="EO60" s="676"/>
      <c r="EP60" s="676"/>
      <c r="EQ60" s="676"/>
      <c r="ER60" s="676"/>
      <c r="ES60" s="676"/>
      <c r="ET60" s="676"/>
      <c r="EU60" s="676"/>
      <c r="EV60" s="676"/>
      <c r="EW60" s="676"/>
      <c r="EX60" s="676"/>
      <c r="EY60" s="676"/>
      <c r="EZ60" s="676"/>
      <c r="FA60" s="676"/>
      <c r="FB60" s="676"/>
      <c r="FC60" s="676"/>
      <c r="FD60" s="676"/>
      <c r="FE60" s="1343"/>
      <c r="FF60" s="1343"/>
      <c r="FG60" s="1343"/>
      <c r="FH60" s="1343"/>
      <c r="FI60" s="1327"/>
      <c r="FJ60" s="1327"/>
      <c r="FK60" s="1327"/>
      <c r="FL60" s="1327"/>
      <c r="FM60" s="1345"/>
      <c r="FN60" s="1345"/>
      <c r="FO60" s="1345"/>
      <c r="FP60" s="676"/>
      <c r="FQ60" s="676"/>
      <c r="FR60" s="676"/>
      <c r="FS60" s="676"/>
      <c r="FT60" s="724"/>
      <c r="FU60" s="724"/>
      <c r="FV60" s="724"/>
      <c r="FW60" s="724"/>
      <c r="FX60" s="1060"/>
      <c r="FY60" s="1060"/>
      <c r="FZ60" s="1060"/>
      <c r="GA60" s="713"/>
      <c r="IC60" s="41"/>
      <c r="ID60" s="41"/>
      <c r="IE60" s="41"/>
      <c r="IF60" s="41"/>
      <c r="IG60" s="41"/>
      <c r="IH60" s="41"/>
      <c r="II60" s="41"/>
      <c r="IJ60" s="41"/>
      <c r="IK60" s="41"/>
      <c r="IL60" s="41"/>
      <c r="IM60" s="41"/>
      <c r="IN60" s="41"/>
      <c r="IO60" s="41"/>
      <c r="IP60" s="41"/>
      <c r="IQ60" s="41"/>
      <c r="IR60" s="41"/>
      <c r="IS60" s="41"/>
    </row>
    <row r="61" spans="1:253" s="40" customFormat="1" ht="13.5" customHeight="1">
      <c r="A61" s="1313" t="s">
        <v>634</v>
      </c>
      <c r="B61" s="1354">
        <v>237</v>
      </c>
      <c r="C61" s="1322">
        <v>3031</v>
      </c>
      <c r="D61" s="1322">
        <v>173</v>
      </c>
      <c r="E61" s="1322">
        <v>114</v>
      </c>
      <c r="F61" s="1322">
        <v>9</v>
      </c>
      <c r="G61" s="1322">
        <v>22</v>
      </c>
      <c r="H61" s="1322">
        <v>36</v>
      </c>
      <c r="I61" s="1322">
        <v>3385</v>
      </c>
      <c r="J61" s="703"/>
      <c r="K61" s="703"/>
      <c r="L61" s="703"/>
      <c r="M61" s="703"/>
      <c r="N61" s="703"/>
      <c r="O61" s="703"/>
      <c r="P61" s="703"/>
      <c r="Q61" s="703"/>
      <c r="R61" s="1322">
        <v>1564</v>
      </c>
      <c r="S61" s="1322">
        <v>90</v>
      </c>
      <c r="T61" s="1322">
        <v>64</v>
      </c>
      <c r="U61" s="1322">
        <v>5</v>
      </c>
      <c r="V61" s="1322">
        <v>7</v>
      </c>
      <c r="W61" s="1322">
        <v>13</v>
      </c>
      <c r="X61" s="1322">
        <v>1743</v>
      </c>
      <c r="Y61" s="703"/>
      <c r="Z61" s="703"/>
      <c r="AA61" s="703"/>
      <c r="AB61" s="703"/>
      <c r="AC61" s="703"/>
      <c r="AD61" s="703"/>
      <c r="AE61" s="703"/>
      <c r="AF61" s="703"/>
      <c r="AG61" s="1303">
        <v>38</v>
      </c>
      <c r="AH61" s="1303">
        <v>496</v>
      </c>
      <c r="AI61" s="1303">
        <v>410</v>
      </c>
      <c r="AJ61" s="1303">
        <v>742</v>
      </c>
      <c r="AK61" s="1303">
        <v>720</v>
      </c>
      <c r="AL61" s="1303">
        <v>589</v>
      </c>
      <c r="AM61" s="1303">
        <v>2995</v>
      </c>
      <c r="AN61" s="676"/>
      <c r="AO61" s="676"/>
      <c r="AP61" s="676"/>
      <c r="AQ61" s="676"/>
      <c r="AR61" s="676"/>
      <c r="AS61" s="676"/>
      <c r="AT61" s="676"/>
      <c r="AU61" s="676"/>
      <c r="AV61" s="1303">
        <v>0</v>
      </c>
      <c r="AW61" s="1303">
        <v>92</v>
      </c>
      <c r="AX61" s="1303">
        <v>92</v>
      </c>
      <c r="AY61" s="1303">
        <v>245</v>
      </c>
      <c r="AZ61" s="1303">
        <v>224</v>
      </c>
      <c r="BA61" s="1303">
        <v>166</v>
      </c>
      <c r="BB61" s="1303">
        <v>819</v>
      </c>
      <c r="BC61" s="676"/>
      <c r="BD61" s="676"/>
      <c r="BE61" s="676"/>
      <c r="BF61" s="676"/>
      <c r="BG61" s="676"/>
      <c r="BH61" s="676"/>
      <c r="BI61" s="676"/>
      <c r="BJ61" s="676"/>
      <c r="BK61" s="1303">
        <v>1</v>
      </c>
      <c r="BL61" s="1303">
        <v>13</v>
      </c>
      <c r="BM61" s="1303">
        <v>32</v>
      </c>
      <c r="BN61" s="1303">
        <v>57</v>
      </c>
      <c r="BO61" s="1303">
        <v>36</v>
      </c>
      <c r="BP61" s="1303">
        <v>133</v>
      </c>
      <c r="BQ61" s="1303">
        <v>272</v>
      </c>
      <c r="BR61" s="1060"/>
      <c r="BS61" s="1060"/>
      <c r="BT61" s="1060"/>
      <c r="BU61" s="1060"/>
      <c r="BV61" s="1060"/>
      <c r="BW61" s="1060"/>
      <c r="BX61" s="1060"/>
      <c r="BY61" s="676"/>
      <c r="BZ61" s="676"/>
      <c r="CA61" s="676"/>
      <c r="CB61" s="676"/>
      <c r="CC61" s="676"/>
      <c r="CD61" s="676"/>
      <c r="CE61" s="676"/>
      <c r="CF61" s="1334">
        <v>17</v>
      </c>
      <c r="CG61" s="1331">
        <v>22</v>
      </c>
      <c r="CH61" s="1331">
        <v>6</v>
      </c>
      <c r="CI61" s="1331">
        <v>0</v>
      </c>
      <c r="CJ61" s="1331">
        <v>0</v>
      </c>
      <c r="CK61" s="1331">
        <v>1</v>
      </c>
      <c r="CL61" s="1331">
        <v>29</v>
      </c>
      <c r="CM61" s="676"/>
      <c r="CN61" s="676"/>
      <c r="CO61" s="676"/>
      <c r="CP61" s="676"/>
      <c r="CQ61" s="676"/>
      <c r="CR61" s="676"/>
      <c r="CS61" s="676"/>
      <c r="CT61" s="676"/>
      <c r="CU61" s="676"/>
      <c r="CV61" s="676"/>
      <c r="CW61" s="676"/>
      <c r="CX61" s="676"/>
      <c r="CY61" s="676"/>
      <c r="CZ61" s="676"/>
      <c r="DA61" s="676"/>
      <c r="DB61" s="676"/>
      <c r="DC61" s="676"/>
      <c r="DD61" s="676"/>
      <c r="DE61" s="676"/>
      <c r="DF61" s="676"/>
      <c r="DG61" s="676"/>
      <c r="DH61" s="676"/>
      <c r="DI61" s="676"/>
      <c r="DJ61" s="676"/>
      <c r="DK61" s="676"/>
      <c r="DL61" s="676"/>
      <c r="DM61" s="676"/>
      <c r="DN61" s="676"/>
      <c r="DO61" s="676"/>
      <c r="DP61" s="676"/>
      <c r="DQ61" s="676"/>
      <c r="DR61" s="676"/>
      <c r="DS61" s="676"/>
      <c r="DT61" s="676"/>
      <c r="DU61" s="676"/>
      <c r="DV61" s="676"/>
      <c r="DW61" s="676"/>
      <c r="DX61" s="676"/>
      <c r="DY61" s="676"/>
      <c r="DZ61" s="676"/>
      <c r="EA61" s="676"/>
      <c r="EB61" s="676"/>
      <c r="EC61" s="676"/>
      <c r="ED61" s="676"/>
      <c r="EE61" s="676"/>
      <c r="EF61" s="676"/>
      <c r="EG61" s="676"/>
      <c r="EH61" s="676"/>
      <c r="EI61" s="676"/>
      <c r="EJ61" s="676"/>
      <c r="EK61" s="676"/>
      <c r="EL61" s="676"/>
      <c r="EM61" s="676"/>
      <c r="EN61" s="676"/>
      <c r="EO61" s="676"/>
      <c r="EP61" s="676"/>
      <c r="EQ61" s="676"/>
      <c r="ER61" s="676"/>
      <c r="ES61" s="676"/>
      <c r="ET61" s="676"/>
      <c r="EU61" s="676"/>
      <c r="EV61" s="676"/>
      <c r="EW61" s="676"/>
      <c r="EX61" s="676"/>
      <c r="EY61" s="676"/>
      <c r="EZ61" s="676"/>
      <c r="FA61" s="676"/>
      <c r="FB61" s="676"/>
      <c r="FC61" s="676"/>
      <c r="FD61" s="676"/>
      <c r="FE61" s="1342">
        <v>48</v>
      </c>
      <c r="FF61" s="1342">
        <v>21</v>
      </c>
      <c r="FG61" s="1342">
        <v>28</v>
      </c>
      <c r="FH61" s="1342">
        <v>97</v>
      </c>
      <c r="FI61" s="1326">
        <v>20</v>
      </c>
      <c r="FJ61" s="1326">
        <v>10</v>
      </c>
      <c r="FK61" s="1326">
        <v>8</v>
      </c>
      <c r="FL61" s="1326">
        <v>31</v>
      </c>
      <c r="FM61" s="1344">
        <v>187884.01315789475</v>
      </c>
      <c r="FN61" s="1344">
        <v>203391.01587301592</v>
      </c>
      <c r="FO61" s="1344">
        <v>211121.125</v>
      </c>
      <c r="FP61" s="676"/>
      <c r="FQ61" s="676"/>
      <c r="FR61" s="676"/>
      <c r="FS61" s="676"/>
      <c r="FT61" s="724"/>
      <c r="FU61" s="724"/>
      <c r="FV61" s="724"/>
      <c r="FW61" s="724"/>
      <c r="FX61" s="1060"/>
      <c r="FY61" s="1060"/>
      <c r="FZ61" s="1060"/>
      <c r="GA61" s="713"/>
      <c r="IC61" s="41"/>
      <c r="ID61" s="41"/>
      <c r="IE61" s="41"/>
      <c r="IF61" s="41"/>
      <c r="IG61" s="41"/>
      <c r="IH61" s="41"/>
      <c r="II61" s="41"/>
      <c r="IJ61" s="41"/>
      <c r="IK61" s="41"/>
      <c r="IL61" s="41"/>
      <c r="IM61" s="41"/>
      <c r="IN61" s="41"/>
      <c r="IO61" s="41"/>
      <c r="IP61" s="41"/>
      <c r="IQ61" s="41"/>
      <c r="IR61" s="41"/>
      <c r="IS61" s="41"/>
    </row>
    <row r="62" spans="1:253" s="40" customFormat="1" ht="13.5" customHeight="1">
      <c r="A62" s="1313"/>
      <c r="B62" s="1355"/>
      <c r="C62" s="1323"/>
      <c r="D62" s="1323"/>
      <c r="E62" s="1323"/>
      <c r="F62" s="1323"/>
      <c r="G62" s="1323"/>
      <c r="H62" s="1323"/>
      <c r="I62" s="1323"/>
      <c r="J62" s="703"/>
      <c r="K62" s="703"/>
      <c r="L62" s="703"/>
      <c r="M62" s="703"/>
      <c r="N62" s="703"/>
      <c r="O62" s="703"/>
      <c r="P62" s="703"/>
      <c r="Q62" s="703"/>
      <c r="R62" s="1323"/>
      <c r="S62" s="1323"/>
      <c r="T62" s="1323"/>
      <c r="U62" s="1323"/>
      <c r="V62" s="1323"/>
      <c r="W62" s="1323"/>
      <c r="X62" s="1323"/>
      <c r="Y62" s="703"/>
      <c r="Z62" s="703"/>
      <c r="AA62" s="703"/>
      <c r="AB62" s="703"/>
      <c r="AC62" s="703"/>
      <c r="AD62" s="703"/>
      <c r="AE62" s="703"/>
      <c r="AF62" s="703"/>
      <c r="AG62" s="1304"/>
      <c r="AH62" s="1304"/>
      <c r="AI62" s="1304"/>
      <c r="AJ62" s="1304"/>
      <c r="AK62" s="1304"/>
      <c r="AL62" s="1304"/>
      <c r="AM62" s="1304"/>
      <c r="AN62" s="676"/>
      <c r="AO62" s="676"/>
      <c r="AP62" s="676"/>
      <c r="AQ62" s="676"/>
      <c r="AR62" s="676"/>
      <c r="AS62" s="676"/>
      <c r="AT62" s="676"/>
      <c r="AU62" s="676"/>
      <c r="AV62" s="1304"/>
      <c r="AW62" s="1304"/>
      <c r="AX62" s="1304"/>
      <c r="AY62" s="1304"/>
      <c r="AZ62" s="1304"/>
      <c r="BA62" s="1304"/>
      <c r="BB62" s="1304"/>
      <c r="BC62" s="676"/>
      <c r="BD62" s="676"/>
      <c r="BE62" s="676"/>
      <c r="BF62" s="676"/>
      <c r="BG62" s="676"/>
      <c r="BH62" s="676"/>
      <c r="BI62" s="676"/>
      <c r="BJ62" s="676"/>
      <c r="BK62" s="1304"/>
      <c r="BL62" s="1304"/>
      <c r="BM62" s="1304"/>
      <c r="BN62" s="1304"/>
      <c r="BO62" s="1304"/>
      <c r="BP62" s="1304"/>
      <c r="BQ62" s="1304"/>
      <c r="BR62" s="1060"/>
      <c r="BS62" s="1060"/>
      <c r="BT62" s="1060"/>
      <c r="BU62" s="1060"/>
      <c r="BV62" s="1060"/>
      <c r="BW62" s="1060"/>
      <c r="BX62" s="1060"/>
      <c r="BY62" s="676"/>
      <c r="BZ62" s="676"/>
      <c r="CA62" s="676"/>
      <c r="CB62" s="676"/>
      <c r="CC62" s="676"/>
      <c r="CD62" s="676"/>
      <c r="CE62" s="676"/>
      <c r="CF62" s="1335"/>
      <c r="CG62" s="1332"/>
      <c r="CH62" s="1332"/>
      <c r="CI62" s="1332"/>
      <c r="CJ62" s="1332"/>
      <c r="CK62" s="1332"/>
      <c r="CL62" s="1332"/>
      <c r="CM62" s="676"/>
      <c r="CN62" s="676"/>
      <c r="CO62" s="676"/>
      <c r="CP62" s="676"/>
      <c r="CQ62" s="676"/>
      <c r="CR62" s="676"/>
      <c r="CS62" s="676"/>
      <c r="CT62" s="676"/>
      <c r="CU62" s="676"/>
      <c r="CV62" s="676"/>
      <c r="CW62" s="676"/>
      <c r="CX62" s="676"/>
      <c r="CY62" s="676"/>
      <c r="CZ62" s="676"/>
      <c r="DA62" s="676"/>
      <c r="DB62" s="676"/>
      <c r="DC62" s="676"/>
      <c r="DD62" s="676"/>
      <c r="DE62" s="676"/>
      <c r="DF62" s="676"/>
      <c r="DG62" s="676"/>
      <c r="DH62" s="676"/>
      <c r="DI62" s="676"/>
      <c r="DJ62" s="676"/>
      <c r="DK62" s="676"/>
      <c r="DL62" s="676"/>
      <c r="DM62" s="676"/>
      <c r="DN62" s="676"/>
      <c r="DO62" s="676"/>
      <c r="DP62" s="676"/>
      <c r="DQ62" s="676"/>
      <c r="DR62" s="676"/>
      <c r="DS62" s="676"/>
      <c r="DT62" s="676"/>
      <c r="DU62" s="676"/>
      <c r="DV62" s="676"/>
      <c r="DW62" s="676"/>
      <c r="DX62" s="676"/>
      <c r="DY62" s="676"/>
      <c r="DZ62" s="676"/>
      <c r="EA62" s="676"/>
      <c r="EB62" s="676"/>
      <c r="EC62" s="676"/>
      <c r="ED62" s="676"/>
      <c r="EE62" s="676"/>
      <c r="EF62" s="676"/>
      <c r="EG62" s="676"/>
      <c r="EH62" s="676"/>
      <c r="EI62" s="676"/>
      <c r="EJ62" s="676"/>
      <c r="EK62" s="676"/>
      <c r="EL62" s="676"/>
      <c r="EM62" s="676"/>
      <c r="EN62" s="676"/>
      <c r="EO62" s="676"/>
      <c r="EP62" s="676"/>
      <c r="EQ62" s="676"/>
      <c r="ER62" s="676"/>
      <c r="ES62" s="676"/>
      <c r="ET62" s="676"/>
      <c r="EU62" s="676"/>
      <c r="EV62" s="676"/>
      <c r="EW62" s="676"/>
      <c r="EX62" s="676"/>
      <c r="EY62" s="676"/>
      <c r="EZ62" s="676"/>
      <c r="FA62" s="676"/>
      <c r="FB62" s="676"/>
      <c r="FC62" s="676"/>
      <c r="FD62" s="676"/>
      <c r="FE62" s="1343"/>
      <c r="FF62" s="1343"/>
      <c r="FG62" s="1343"/>
      <c r="FH62" s="1343"/>
      <c r="FI62" s="1327"/>
      <c r="FJ62" s="1327"/>
      <c r="FK62" s="1327"/>
      <c r="FL62" s="1327"/>
      <c r="FM62" s="1345"/>
      <c r="FN62" s="1345"/>
      <c r="FO62" s="1345"/>
      <c r="FP62" s="676"/>
      <c r="FQ62" s="676"/>
      <c r="FR62" s="676"/>
      <c r="FS62" s="676"/>
      <c r="FT62" s="724"/>
      <c r="FU62" s="724"/>
      <c r="FV62" s="724"/>
      <c r="FW62" s="724"/>
      <c r="FX62" s="1060"/>
      <c r="FY62" s="1060"/>
      <c r="FZ62" s="1060"/>
      <c r="GA62" s="713"/>
      <c r="IC62" s="41"/>
      <c r="ID62" s="41"/>
      <c r="IE62" s="41"/>
      <c r="IF62" s="41"/>
      <c r="IG62" s="41"/>
      <c r="IH62" s="41"/>
      <c r="II62" s="41"/>
      <c r="IJ62" s="41"/>
      <c r="IK62" s="41"/>
      <c r="IL62" s="41"/>
      <c r="IM62" s="41"/>
      <c r="IN62" s="41"/>
      <c r="IO62" s="41"/>
      <c r="IP62" s="41"/>
      <c r="IQ62" s="41"/>
      <c r="IR62" s="41"/>
      <c r="IS62" s="41"/>
    </row>
    <row r="63" spans="1:253" s="40" customFormat="1" ht="13.5" customHeight="1">
      <c r="A63" s="1357" t="s">
        <v>87</v>
      </c>
      <c r="B63" s="1362">
        <v>1278</v>
      </c>
      <c r="C63" s="1322">
        <v>27206</v>
      </c>
      <c r="D63" s="1322">
        <v>6072</v>
      </c>
      <c r="E63" s="1322">
        <v>6387</v>
      </c>
      <c r="F63" s="1322">
        <v>203</v>
      </c>
      <c r="G63" s="1322">
        <v>503</v>
      </c>
      <c r="H63" s="1322">
        <v>527</v>
      </c>
      <c r="I63" s="1303">
        <v>40898</v>
      </c>
      <c r="J63" s="703"/>
      <c r="K63" s="703"/>
      <c r="L63" s="703"/>
      <c r="M63" s="703"/>
      <c r="N63" s="703"/>
      <c r="O63" s="703"/>
      <c r="P63" s="703"/>
      <c r="Q63" s="703"/>
      <c r="R63" s="1322">
        <v>12694</v>
      </c>
      <c r="S63" s="1322">
        <v>3109</v>
      </c>
      <c r="T63" s="1322">
        <v>3206</v>
      </c>
      <c r="U63" s="1322">
        <v>90</v>
      </c>
      <c r="V63" s="1322">
        <v>107</v>
      </c>
      <c r="W63" s="1322">
        <v>268</v>
      </c>
      <c r="X63" s="1303">
        <v>19474</v>
      </c>
      <c r="Y63" s="703"/>
      <c r="Z63" s="703"/>
      <c r="AA63" s="703"/>
      <c r="AB63" s="703"/>
      <c r="AC63" s="703"/>
      <c r="AD63" s="703"/>
      <c r="AE63" s="703"/>
      <c r="AF63" s="703"/>
      <c r="AG63" s="1303">
        <v>210</v>
      </c>
      <c r="AH63" s="1303">
        <v>5185</v>
      </c>
      <c r="AI63" s="1303">
        <v>4947</v>
      </c>
      <c r="AJ63" s="1303">
        <v>6206</v>
      </c>
      <c r="AK63" s="1303">
        <v>6771</v>
      </c>
      <c r="AL63" s="1303">
        <v>3703</v>
      </c>
      <c r="AM63" s="1303">
        <v>27022</v>
      </c>
      <c r="AN63" s="676"/>
      <c r="AO63" s="676"/>
      <c r="AP63" s="676"/>
      <c r="AQ63" s="676"/>
      <c r="AR63" s="676"/>
      <c r="AS63" s="676"/>
      <c r="AT63" s="676"/>
      <c r="AU63" s="676"/>
      <c r="AV63" s="1303">
        <v>0</v>
      </c>
      <c r="AW63" s="1303">
        <v>589</v>
      </c>
      <c r="AX63" s="1303">
        <v>671</v>
      </c>
      <c r="AY63" s="1303">
        <v>1232</v>
      </c>
      <c r="AZ63" s="1303">
        <v>1174</v>
      </c>
      <c r="BA63" s="1303">
        <v>861</v>
      </c>
      <c r="BB63" s="1303">
        <v>4527</v>
      </c>
      <c r="BC63" s="676"/>
      <c r="BD63" s="676"/>
      <c r="BE63" s="676"/>
      <c r="BF63" s="676"/>
      <c r="BG63" s="676"/>
      <c r="BH63" s="676"/>
      <c r="BI63" s="676"/>
      <c r="BJ63" s="676"/>
      <c r="BK63" s="1303">
        <v>298</v>
      </c>
      <c r="BL63" s="1303">
        <v>1057</v>
      </c>
      <c r="BM63" s="1303">
        <v>1253</v>
      </c>
      <c r="BN63" s="1303">
        <v>2096</v>
      </c>
      <c r="BO63" s="1303">
        <v>2483</v>
      </c>
      <c r="BP63" s="1303">
        <v>4910</v>
      </c>
      <c r="BQ63" s="1303">
        <v>12097</v>
      </c>
      <c r="BR63" s="1060"/>
      <c r="BS63" s="1060"/>
      <c r="BT63" s="1060"/>
      <c r="BU63" s="1060"/>
      <c r="BV63" s="1060"/>
      <c r="BW63" s="1060"/>
      <c r="BX63" s="1060"/>
      <c r="BY63" s="676"/>
      <c r="BZ63" s="676"/>
      <c r="CA63" s="676"/>
      <c r="CB63" s="676"/>
      <c r="CC63" s="676"/>
      <c r="CD63" s="676"/>
      <c r="CE63" s="676"/>
      <c r="CF63" s="1334">
        <v>71</v>
      </c>
      <c r="CG63" s="1331">
        <v>81</v>
      </c>
      <c r="CH63" s="1331">
        <v>69</v>
      </c>
      <c r="CI63" s="1331">
        <v>11</v>
      </c>
      <c r="CJ63" s="1331">
        <v>7</v>
      </c>
      <c r="CK63" s="1331">
        <v>1</v>
      </c>
      <c r="CL63" s="1331">
        <v>169</v>
      </c>
      <c r="CM63" s="676"/>
      <c r="CN63" s="676"/>
      <c r="CO63" s="676"/>
      <c r="CP63" s="676"/>
      <c r="CQ63" s="676"/>
      <c r="CR63" s="676"/>
      <c r="CS63" s="676"/>
      <c r="CT63" s="676"/>
      <c r="CU63" s="676"/>
      <c r="CV63" s="676"/>
      <c r="CW63" s="676"/>
      <c r="CX63" s="676"/>
      <c r="CY63" s="676"/>
      <c r="CZ63" s="676"/>
      <c r="DA63" s="676"/>
      <c r="DB63" s="676"/>
      <c r="DC63" s="676"/>
      <c r="DD63" s="676"/>
      <c r="DE63" s="676"/>
      <c r="DF63" s="676"/>
      <c r="DG63" s="676"/>
      <c r="DH63" s="676"/>
      <c r="DI63" s="676"/>
      <c r="DJ63" s="676"/>
      <c r="DK63" s="676"/>
      <c r="DL63" s="676"/>
      <c r="DM63" s="676"/>
      <c r="DN63" s="676"/>
      <c r="DO63" s="676"/>
      <c r="DP63" s="676"/>
      <c r="DQ63" s="676"/>
      <c r="DR63" s="676"/>
      <c r="DS63" s="676"/>
      <c r="DT63" s="676"/>
      <c r="DU63" s="676"/>
      <c r="DV63" s="676"/>
      <c r="DW63" s="676"/>
      <c r="DX63" s="676"/>
      <c r="DY63" s="676"/>
      <c r="DZ63" s="676"/>
      <c r="EA63" s="676"/>
      <c r="EB63" s="676"/>
      <c r="EC63" s="676"/>
      <c r="ED63" s="676"/>
      <c r="EE63" s="676"/>
      <c r="EF63" s="676"/>
      <c r="EG63" s="676"/>
      <c r="EH63" s="676"/>
      <c r="EI63" s="676"/>
      <c r="EJ63" s="676"/>
      <c r="EK63" s="676"/>
      <c r="EL63" s="676"/>
      <c r="EM63" s="676"/>
      <c r="EN63" s="676"/>
      <c r="EO63" s="676"/>
      <c r="EP63" s="676"/>
      <c r="EQ63" s="676"/>
      <c r="ER63" s="676"/>
      <c r="ES63" s="676"/>
      <c r="ET63" s="676"/>
      <c r="EU63" s="676"/>
      <c r="EV63" s="676"/>
      <c r="EW63" s="676"/>
      <c r="EX63" s="676"/>
      <c r="EY63" s="676"/>
      <c r="EZ63" s="676"/>
      <c r="FA63" s="676"/>
      <c r="FB63" s="676"/>
      <c r="FC63" s="676"/>
      <c r="FD63" s="676"/>
      <c r="FE63" s="1342">
        <v>163</v>
      </c>
      <c r="FF63" s="1342">
        <v>249</v>
      </c>
      <c r="FG63" s="1342">
        <v>442</v>
      </c>
      <c r="FH63" s="1342">
        <v>854</v>
      </c>
      <c r="FI63" s="1326">
        <v>88</v>
      </c>
      <c r="FJ63" s="1326">
        <v>104</v>
      </c>
      <c r="FK63" s="1326">
        <v>103</v>
      </c>
      <c r="FL63" s="1326">
        <v>223</v>
      </c>
      <c r="FM63" s="1344">
        <v>181986.80376388659</v>
      </c>
      <c r="FN63" s="1344">
        <v>197931.43911373048</v>
      </c>
      <c r="FO63" s="1344">
        <v>210308.41239608545</v>
      </c>
      <c r="FP63" s="676"/>
      <c r="FQ63" s="676"/>
      <c r="FR63" s="676"/>
      <c r="FS63" s="676"/>
      <c r="FT63" s="724"/>
      <c r="FU63" s="724"/>
      <c r="FV63" s="724"/>
      <c r="FW63" s="724"/>
      <c r="FX63" s="1060"/>
      <c r="FY63" s="1060"/>
      <c r="FZ63" s="1060"/>
      <c r="GA63" s="713"/>
      <c r="IC63" s="41"/>
      <c r="ID63" s="41"/>
      <c r="IE63" s="41"/>
      <c r="IF63" s="41"/>
      <c r="IG63" s="41"/>
      <c r="IH63" s="41"/>
      <c r="II63" s="41"/>
      <c r="IJ63" s="41"/>
      <c r="IK63" s="41"/>
      <c r="IL63" s="41"/>
      <c r="IM63" s="41"/>
      <c r="IN63" s="41"/>
      <c r="IO63" s="41"/>
      <c r="IP63" s="41"/>
      <c r="IQ63" s="41"/>
      <c r="IR63" s="41"/>
      <c r="IS63" s="41"/>
    </row>
    <row r="64" spans="1:253" s="40" customFormat="1" ht="13.5" customHeight="1">
      <c r="A64" s="1357"/>
      <c r="B64" s="1363"/>
      <c r="C64" s="1323"/>
      <c r="D64" s="1323"/>
      <c r="E64" s="1323"/>
      <c r="F64" s="1323"/>
      <c r="G64" s="1323"/>
      <c r="H64" s="1323"/>
      <c r="I64" s="1304"/>
      <c r="J64" s="703"/>
      <c r="K64" s="703"/>
      <c r="L64" s="703"/>
      <c r="M64" s="703"/>
      <c r="N64" s="703"/>
      <c r="O64" s="703"/>
      <c r="P64" s="703"/>
      <c r="Q64" s="703"/>
      <c r="R64" s="1323"/>
      <c r="S64" s="1323"/>
      <c r="T64" s="1323"/>
      <c r="U64" s="1323"/>
      <c r="V64" s="1323"/>
      <c r="W64" s="1323"/>
      <c r="X64" s="1304"/>
      <c r="Y64" s="703"/>
      <c r="Z64" s="703"/>
      <c r="AA64" s="703"/>
      <c r="AB64" s="703"/>
      <c r="AC64" s="703"/>
      <c r="AD64" s="703"/>
      <c r="AE64" s="703"/>
      <c r="AF64" s="703"/>
      <c r="AG64" s="1304"/>
      <c r="AH64" s="1304"/>
      <c r="AI64" s="1304"/>
      <c r="AJ64" s="1304"/>
      <c r="AK64" s="1304"/>
      <c r="AL64" s="1304"/>
      <c r="AM64" s="1304"/>
      <c r="AN64" s="676"/>
      <c r="AO64" s="676"/>
      <c r="AP64" s="676"/>
      <c r="AQ64" s="676"/>
      <c r="AR64" s="676"/>
      <c r="AS64" s="676"/>
      <c r="AT64" s="676"/>
      <c r="AU64" s="676"/>
      <c r="AV64" s="1304"/>
      <c r="AW64" s="1304"/>
      <c r="AX64" s="1304"/>
      <c r="AY64" s="1304"/>
      <c r="AZ64" s="1304"/>
      <c r="BA64" s="1304"/>
      <c r="BB64" s="1304"/>
      <c r="BC64" s="676"/>
      <c r="BD64" s="676"/>
      <c r="BE64" s="676"/>
      <c r="BF64" s="676"/>
      <c r="BG64" s="676"/>
      <c r="BH64" s="676"/>
      <c r="BI64" s="676"/>
      <c r="BJ64" s="676"/>
      <c r="BK64" s="1304"/>
      <c r="BL64" s="1304"/>
      <c r="BM64" s="1304"/>
      <c r="BN64" s="1304"/>
      <c r="BO64" s="1304"/>
      <c r="BP64" s="1304"/>
      <c r="BQ64" s="1304"/>
      <c r="BR64" s="1060"/>
      <c r="BS64" s="1060"/>
      <c r="BT64" s="1060"/>
      <c r="BU64" s="1060"/>
      <c r="BV64" s="1060"/>
      <c r="BW64" s="1060"/>
      <c r="BX64" s="1060"/>
      <c r="BY64" s="676"/>
      <c r="BZ64" s="676"/>
      <c r="CA64" s="676"/>
      <c r="CB64" s="676"/>
      <c r="CC64" s="676"/>
      <c r="CD64" s="676"/>
      <c r="CE64" s="676"/>
      <c r="CF64" s="1335"/>
      <c r="CG64" s="1332"/>
      <c r="CH64" s="1332"/>
      <c r="CI64" s="1332"/>
      <c r="CJ64" s="1332"/>
      <c r="CK64" s="1332"/>
      <c r="CL64" s="1332"/>
      <c r="CM64" s="676"/>
      <c r="CN64" s="676"/>
      <c r="CO64" s="676"/>
      <c r="CP64" s="676"/>
      <c r="CQ64" s="676"/>
      <c r="CR64" s="676"/>
      <c r="CS64" s="676"/>
      <c r="CT64" s="676"/>
      <c r="CU64" s="676"/>
      <c r="CV64" s="676"/>
      <c r="CW64" s="676"/>
      <c r="CX64" s="676"/>
      <c r="CY64" s="676"/>
      <c r="CZ64" s="676"/>
      <c r="DA64" s="676"/>
      <c r="DB64" s="676"/>
      <c r="DC64" s="676"/>
      <c r="DD64" s="676"/>
      <c r="DE64" s="676"/>
      <c r="DF64" s="676"/>
      <c r="DG64" s="676"/>
      <c r="DH64" s="676"/>
      <c r="DI64" s="676"/>
      <c r="DJ64" s="676"/>
      <c r="DK64" s="676"/>
      <c r="DL64" s="676"/>
      <c r="DM64" s="676"/>
      <c r="DN64" s="676"/>
      <c r="DO64" s="676"/>
      <c r="DP64" s="676"/>
      <c r="DQ64" s="676"/>
      <c r="DR64" s="676"/>
      <c r="DS64" s="676"/>
      <c r="DT64" s="676"/>
      <c r="DU64" s="676"/>
      <c r="DV64" s="676"/>
      <c r="DW64" s="676"/>
      <c r="DX64" s="676"/>
      <c r="DY64" s="676"/>
      <c r="DZ64" s="676"/>
      <c r="EA64" s="676"/>
      <c r="EB64" s="676"/>
      <c r="EC64" s="676"/>
      <c r="ED64" s="676"/>
      <c r="EE64" s="676"/>
      <c r="EF64" s="676"/>
      <c r="EG64" s="676"/>
      <c r="EH64" s="676"/>
      <c r="EI64" s="676"/>
      <c r="EJ64" s="676"/>
      <c r="EK64" s="676"/>
      <c r="EL64" s="676"/>
      <c r="EM64" s="676"/>
      <c r="EN64" s="676"/>
      <c r="EO64" s="676"/>
      <c r="EP64" s="676"/>
      <c r="EQ64" s="676"/>
      <c r="ER64" s="676"/>
      <c r="ES64" s="676"/>
      <c r="ET64" s="676"/>
      <c r="EU64" s="676"/>
      <c r="EV64" s="676"/>
      <c r="EW64" s="676"/>
      <c r="EX64" s="676"/>
      <c r="EY64" s="676"/>
      <c r="EZ64" s="676"/>
      <c r="FA64" s="676"/>
      <c r="FB64" s="676"/>
      <c r="FC64" s="676"/>
      <c r="FD64" s="676"/>
      <c r="FE64" s="1343"/>
      <c r="FF64" s="1343"/>
      <c r="FG64" s="1343"/>
      <c r="FH64" s="1343"/>
      <c r="FI64" s="1327"/>
      <c r="FJ64" s="1327"/>
      <c r="FK64" s="1327"/>
      <c r="FL64" s="1327"/>
      <c r="FM64" s="1345"/>
      <c r="FN64" s="1345"/>
      <c r="FO64" s="1345"/>
      <c r="FP64" s="676"/>
      <c r="FQ64" s="676"/>
      <c r="FR64" s="676"/>
      <c r="FS64" s="676"/>
      <c r="FT64" s="724"/>
      <c r="FU64" s="724"/>
      <c r="FV64" s="724"/>
      <c r="FW64" s="724"/>
      <c r="FX64" s="1060"/>
      <c r="FY64" s="1060"/>
      <c r="FZ64" s="1060"/>
      <c r="GA64" s="713"/>
      <c r="IC64" s="41"/>
      <c r="ID64" s="41"/>
      <c r="IE64" s="41"/>
      <c r="IF64" s="41"/>
      <c r="IG64" s="41"/>
      <c r="IH64" s="41"/>
      <c r="II64" s="41"/>
      <c r="IJ64" s="41"/>
      <c r="IK64" s="41"/>
      <c r="IL64" s="41"/>
      <c r="IM64" s="41"/>
      <c r="IN64" s="41"/>
      <c r="IO64" s="41"/>
      <c r="IP64" s="41"/>
      <c r="IQ64" s="41"/>
      <c r="IR64" s="41"/>
      <c r="IS64" s="41"/>
    </row>
    <row r="65" spans="1:253" s="41" customFormat="1" ht="12" customHeight="1" thickBot="1">
      <c r="A65" s="438"/>
      <c r="B65" s="469"/>
      <c r="C65" s="470"/>
      <c r="D65" s="470"/>
      <c r="E65" s="470"/>
      <c r="F65" s="470"/>
      <c r="G65" s="470"/>
      <c r="H65" s="470"/>
      <c r="I65" s="470"/>
      <c r="J65" s="69"/>
      <c r="K65" s="69"/>
      <c r="L65" s="69"/>
      <c r="M65" s="69"/>
      <c r="N65" s="69"/>
      <c r="O65" s="69"/>
      <c r="P65" s="69"/>
      <c r="Q65" s="69"/>
      <c r="R65" s="470"/>
      <c r="S65" s="470"/>
      <c r="T65" s="470"/>
      <c r="U65" s="470"/>
      <c r="V65" s="470"/>
      <c r="W65" s="470"/>
      <c r="X65" s="470"/>
      <c r="Y65" s="69"/>
      <c r="Z65" s="69"/>
      <c r="AA65" s="69"/>
      <c r="AB65" s="69"/>
      <c r="AC65" s="69"/>
      <c r="AD65" s="69"/>
      <c r="AE65" s="69"/>
      <c r="AF65" s="69"/>
      <c r="AG65" s="470"/>
      <c r="AH65" s="470"/>
      <c r="AI65" s="470"/>
      <c r="AJ65" s="470"/>
      <c r="AK65" s="470"/>
      <c r="AL65" s="470"/>
      <c r="AM65" s="470"/>
      <c r="AN65" s="69"/>
      <c r="AO65" s="69"/>
      <c r="AP65" s="69"/>
      <c r="AQ65" s="69"/>
      <c r="AR65" s="69"/>
      <c r="AS65" s="69"/>
      <c r="AT65" s="69"/>
      <c r="AU65" s="69"/>
      <c r="AV65" s="470"/>
      <c r="AW65" s="470"/>
      <c r="AX65" s="470"/>
      <c r="AY65" s="470"/>
      <c r="AZ65" s="470"/>
      <c r="BA65" s="470"/>
      <c r="BB65" s="470"/>
      <c r="BC65" s="69"/>
      <c r="BD65" s="69"/>
      <c r="BE65" s="69"/>
      <c r="BF65" s="69"/>
      <c r="BG65" s="69"/>
      <c r="BH65" s="69"/>
      <c r="BI65" s="69"/>
      <c r="BJ65" s="69"/>
      <c r="BK65" s="1058"/>
      <c r="BL65" s="1058"/>
      <c r="BM65" s="1058"/>
      <c r="BN65" s="1058"/>
      <c r="BO65" s="1058"/>
      <c r="BP65" s="1058"/>
      <c r="BQ65" s="1058"/>
      <c r="BR65" s="1056"/>
      <c r="BS65" s="1056"/>
      <c r="BT65" s="1056"/>
      <c r="BU65" s="1056"/>
      <c r="BV65" s="1056"/>
      <c r="BW65" s="1056"/>
      <c r="BX65" s="1056"/>
      <c r="BY65" s="69"/>
      <c r="BZ65" s="69"/>
      <c r="CA65" s="69"/>
      <c r="CB65" s="69"/>
      <c r="CC65" s="69"/>
      <c r="CD65" s="69"/>
      <c r="CE65" s="69"/>
      <c r="CF65" s="470"/>
      <c r="CG65" s="470"/>
      <c r="CH65" s="470"/>
      <c r="CI65" s="470"/>
      <c r="CJ65" s="470"/>
      <c r="CK65" s="470"/>
      <c r="CL65" s="470"/>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470"/>
      <c r="FF65" s="470"/>
      <c r="FG65" s="470"/>
      <c r="FH65" s="470"/>
      <c r="FI65" s="471"/>
      <c r="FJ65" s="471"/>
      <c r="FK65" s="471"/>
      <c r="FL65" s="471"/>
      <c r="FM65" s="472"/>
      <c r="FN65" s="472"/>
      <c r="FO65" s="472"/>
      <c r="FP65" s="69"/>
      <c r="FQ65" s="69"/>
      <c r="FR65" s="69"/>
      <c r="FS65" s="69"/>
      <c r="FT65" s="470"/>
      <c r="FU65" s="470"/>
      <c r="FV65" s="470"/>
      <c r="FW65" s="470"/>
      <c r="FX65" s="1056"/>
      <c r="FY65" s="1056"/>
      <c r="FZ65" s="1056"/>
      <c r="GA65" s="1058"/>
    </row>
    <row r="66" spans="1:253" s="533" customFormat="1" ht="13.5" customHeight="1">
      <c r="A66" s="686"/>
      <c r="B66" s="687" t="s">
        <v>23</v>
      </c>
      <c r="C66" s="689" t="s">
        <v>24</v>
      </c>
      <c r="D66" s="697"/>
      <c r="E66" s="697"/>
      <c r="F66" s="697"/>
      <c r="G66" s="698"/>
      <c r="H66" s="678"/>
      <c r="I66" s="678"/>
      <c r="J66" s="673"/>
      <c r="K66" s="673"/>
      <c r="L66" s="673"/>
      <c r="M66" s="673"/>
      <c r="N66" s="673"/>
      <c r="O66" s="673"/>
      <c r="P66" s="673"/>
      <c r="Q66" s="673"/>
      <c r="R66" s="689" t="s">
        <v>235</v>
      </c>
      <c r="S66" s="697"/>
      <c r="T66" s="697"/>
      <c r="U66" s="697"/>
      <c r="V66" s="698"/>
      <c r="W66" s="678"/>
      <c r="X66" s="678"/>
      <c r="Y66" s="673"/>
      <c r="Z66" s="673"/>
      <c r="AA66" s="673"/>
      <c r="AB66" s="673"/>
      <c r="AC66" s="673"/>
      <c r="AD66" s="673"/>
      <c r="AE66" s="673"/>
      <c r="AF66" s="673"/>
      <c r="AG66" s="689" t="s">
        <v>27</v>
      </c>
      <c r="AH66" s="697"/>
      <c r="AI66" s="697"/>
      <c r="AJ66" s="697"/>
      <c r="AK66" s="697"/>
      <c r="AL66" s="906"/>
      <c r="AM66" s="678"/>
      <c r="AN66" s="673"/>
      <c r="AO66" s="673"/>
      <c r="AP66" s="673"/>
      <c r="AQ66" s="673"/>
      <c r="AR66" s="673"/>
      <c r="AS66" s="673"/>
      <c r="AT66" s="673"/>
      <c r="AU66" s="673"/>
      <c r="AV66" s="689" t="s">
        <v>27</v>
      </c>
      <c r="AW66" s="697"/>
      <c r="AX66" s="697"/>
      <c r="AY66" s="697"/>
      <c r="AZ66" s="697"/>
      <c r="BA66" s="697"/>
      <c r="BB66" s="698"/>
      <c r="BC66" s="673"/>
      <c r="BD66" s="673"/>
      <c r="BE66" s="673"/>
      <c r="BF66" s="673"/>
      <c r="BG66" s="673"/>
      <c r="BH66" s="673"/>
      <c r="BI66" s="673"/>
      <c r="BJ66" s="673"/>
      <c r="BK66" s="689" t="s">
        <v>27</v>
      </c>
      <c r="BL66" s="697"/>
      <c r="BM66" s="697"/>
      <c r="BN66" s="697"/>
      <c r="BO66" s="697"/>
      <c r="BP66" s="906"/>
      <c r="BQ66" s="1061"/>
      <c r="BR66" s="1059"/>
      <c r="BS66" s="1059"/>
      <c r="BT66" s="1059"/>
      <c r="BU66" s="1059"/>
      <c r="BV66" s="1059"/>
      <c r="BW66" s="1059"/>
      <c r="BX66" s="1059"/>
      <c r="BY66" s="689" t="s">
        <v>28</v>
      </c>
      <c r="BZ66" s="690"/>
      <c r="CA66" s="690"/>
      <c r="CB66" s="690"/>
      <c r="CC66" s="691"/>
      <c r="CD66" s="689" t="s">
        <v>29</v>
      </c>
      <c r="CE66" s="691"/>
      <c r="CF66" s="689" t="s">
        <v>30</v>
      </c>
      <c r="CG66" s="690"/>
      <c r="CH66" s="690"/>
      <c r="CI66" s="690"/>
      <c r="CJ66" s="691"/>
      <c r="CK66" s="678"/>
      <c r="CL66" s="678"/>
      <c r="CM66" s="689" t="s">
        <v>30</v>
      </c>
      <c r="CN66" s="690"/>
      <c r="CO66" s="690"/>
      <c r="CP66" s="690"/>
      <c r="CQ66" s="691"/>
      <c r="CR66" s="673"/>
      <c r="CS66" s="673"/>
      <c r="CT66" s="673"/>
      <c r="CU66" s="673"/>
      <c r="CV66" s="689" t="s">
        <v>31</v>
      </c>
      <c r="CW66" s="690"/>
      <c r="CX66" s="690"/>
      <c r="CY66" s="690"/>
      <c r="CZ66" s="691"/>
      <c r="DA66" s="673"/>
      <c r="DB66" s="673"/>
      <c r="DC66" s="673"/>
      <c r="DD66" s="689" t="s">
        <v>32</v>
      </c>
      <c r="DE66" s="690"/>
      <c r="DF66" s="690"/>
      <c r="DG66" s="690"/>
      <c r="DH66" s="691"/>
      <c r="DI66" s="689" t="s">
        <v>33</v>
      </c>
      <c r="DJ66" s="690"/>
      <c r="DK66" s="690"/>
      <c r="DL66" s="690"/>
      <c r="DM66" s="690"/>
      <c r="DN66" s="690"/>
      <c r="DO66" s="691"/>
      <c r="DP66" s="673"/>
      <c r="DQ66" s="673"/>
      <c r="DR66" s="673"/>
      <c r="DS66" s="673"/>
      <c r="DT66" s="673"/>
      <c r="DU66" s="673"/>
      <c r="DV66" s="673"/>
      <c r="DW66" s="673"/>
      <c r="DX66" s="673"/>
      <c r="DY66" s="673"/>
      <c r="DZ66" s="673"/>
      <c r="EA66" s="673"/>
      <c r="EB66" s="673"/>
      <c r="EC66" s="689" t="s">
        <v>33</v>
      </c>
      <c r="ED66" s="690"/>
      <c r="EE66" s="690"/>
      <c r="EF66" s="690"/>
      <c r="EG66" s="690"/>
      <c r="EH66" s="690"/>
      <c r="EI66" s="691"/>
      <c r="EJ66" s="673"/>
      <c r="EK66" s="673"/>
      <c r="EL66" s="673"/>
      <c r="EM66" s="673"/>
      <c r="EN66" s="673"/>
      <c r="EO66" s="689" t="s">
        <v>34</v>
      </c>
      <c r="EP66" s="690"/>
      <c r="EQ66" s="691"/>
      <c r="ER66" s="673"/>
      <c r="ES66" s="689" t="s">
        <v>35</v>
      </c>
      <c r="ET66" s="690"/>
      <c r="EU66" s="690"/>
      <c r="EV66" s="691"/>
      <c r="EW66" s="673"/>
      <c r="EX66" s="673"/>
      <c r="EY66" s="673"/>
      <c r="EZ66" s="673"/>
      <c r="FA66" s="689" t="s">
        <v>36</v>
      </c>
      <c r="FB66" s="690"/>
      <c r="FC66" s="690"/>
      <c r="FD66" s="691"/>
      <c r="FE66" s="714" t="s">
        <v>37</v>
      </c>
      <c r="FF66" s="715"/>
      <c r="FG66" s="715"/>
      <c r="FH66" s="715"/>
      <c r="FI66" s="715"/>
      <c r="FJ66" s="716"/>
      <c r="FK66" s="725"/>
      <c r="FL66" s="725"/>
      <c r="FM66" s="726"/>
      <c r="FN66" s="726"/>
      <c r="FO66" s="726"/>
      <c r="FP66" s="714" t="s">
        <v>37</v>
      </c>
      <c r="FQ66" s="715"/>
      <c r="FR66" s="715"/>
      <c r="FS66" s="715"/>
      <c r="FT66" s="715"/>
      <c r="FU66" s="716"/>
      <c r="FV66" s="678"/>
      <c r="FW66" s="678"/>
      <c r="FX66" s="1059"/>
      <c r="FY66" s="1059"/>
      <c r="FZ66" s="1059"/>
      <c r="GA66" s="1061"/>
    </row>
    <row r="67" spans="1:253" s="533" customFormat="1" ht="14.25" customHeight="1" thickBot="1">
      <c r="A67" s="686"/>
      <c r="B67" s="688" t="s">
        <v>513</v>
      </c>
      <c r="C67" s="692" t="s">
        <v>516</v>
      </c>
      <c r="D67" s="699"/>
      <c r="E67" s="699"/>
      <c r="F67" s="699"/>
      <c r="G67" s="700"/>
      <c r="H67" s="678"/>
      <c r="I67" s="678"/>
      <c r="J67" s="673"/>
      <c r="K67" s="673"/>
      <c r="L67" s="673"/>
      <c r="M67" s="673"/>
      <c r="N67" s="673"/>
      <c r="O67" s="673"/>
      <c r="P67" s="673"/>
      <c r="Q67" s="673"/>
      <c r="R67" s="692" t="s">
        <v>247</v>
      </c>
      <c r="S67" s="699"/>
      <c r="T67" s="699"/>
      <c r="U67" s="699"/>
      <c r="V67" s="700"/>
      <c r="W67" s="678"/>
      <c r="X67" s="678"/>
      <c r="Y67" s="673"/>
      <c r="Z67" s="673"/>
      <c r="AA67" s="673"/>
      <c r="AB67" s="673"/>
      <c r="AC67" s="673"/>
      <c r="AD67" s="673"/>
      <c r="AE67" s="673"/>
      <c r="AF67" s="673"/>
      <c r="AG67" s="692" t="s">
        <v>404</v>
      </c>
      <c r="AH67" s="699"/>
      <c r="AI67" s="699"/>
      <c r="AJ67" s="699"/>
      <c r="AK67" s="699"/>
      <c r="AL67" s="906"/>
      <c r="AM67" s="678"/>
      <c r="AN67" s="673"/>
      <c r="AO67" s="673"/>
      <c r="AP67" s="673"/>
      <c r="AQ67" s="673"/>
      <c r="AR67" s="673"/>
      <c r="AS67" s="673"/>
      <c r="AT67" s="673"/>
      <c r="AU67" s="673"/>
      <c r="AV67" s="692" t="s">
        <v>393</v>
      </c>
      <c r="AW67" s="699"/>
      <c r="AX67" s="699"/>
      <c r="AY67" s="699"/>
      <c r="AZ67" s="699"/>
      <c r="BA67" s="699"/>
      <c r="BB67" s="700"/>
      <c r="BC67" s="673"/>
      <c r="BD67" s="673"/>
      <c r="BE67" s="673"/>
      <c r="BF67" s="673"/>
      <c r="BG67" s="673"/>
      <c r="BH67" s="673"/>
      <c r="BI67" s="673"/>
      <c r="BJ67" s="673"/>
      <c r="BK67" s="692" t="s">
        <v>404</v>
      </c>
      <c r="BL67" s="699"/>
      <c r="BM67" s="699"/>
      <c r="BN67" s="699"/>
      <c r="BO67" s="699"/>
      <c r="BP67" s="906"/>
      <c r="BQ67" s="1061"/>
      <c r="BR67" s="1059"/>
      <c r="BS67" s="1059"/>
      <c r="BT67" s="1059"/>
      <c r="BU67" s="1059"/>
      <c r="BV67" s="1059"/>
      <c r="BW67" s="1059"/>
      <c r="BX67" s="1059"/>
      <c r="BY67" s="692" t="s">
        <v>262</v>
      </c>
      <c r="BZ67" s="693"/>
      <c r="CA67" s="693"/>
      <c r="CB67" s="693"/>
      <c r="CC67" s="694"/>
      <c r="CD67" s="692" t="s">
        <v>517</v>
      </c>
      <c r="CE67" s="694"/>
      <c r="CF67" s="692" t="s">
        <v>275</v>
      </c>
      <c r="CG67" s="693"/>
      <c r="CH67" s="693"/>
      <c r="CI67" s="693"/>
      <c r="CJ67" s="694"/>
      <c r="CK67" s="678"/>
      <c r="CL67" s="678"/>
      <c r="CM67" s="692" t="s">
        <v>275</v>
      </c>
      <c r="CN67" s="693"/>
      <c r="CO67" s="693"/>
      <c r="CP67" s="693"/>
      <c r="CQ67" s="694"/>
      <c r="CR67" s="673"/>
      <c r="CS67" s="673"/>
      <c r="CT67" s="673"/>
      <c r="CU67" s="673"/>
      <c r="CV67" s="692" t="s">
        <v>519</v>
      </c>
      <c r="CW67" s="693"/>
      <c r="CX67" s="693"/>
      <c r="CY67" s="693"/>
      <c r="CZ67" s="694"/>
      <c r="DA67" s="673"/>
      <c r="DB67" s="673"/>
      <c r="DC67" s="673"/>
      <c r="DD67" s="692" t="s">
        <v>520</v>
      </c>
      <c r="DE67" s="693"/>
      <c r="DF67" s="693"/>
      <c r="DG67" s="693"/>
      <c r="DH67" s="694"/>
      <c r="DI67" s="692" t="s">
        <v>525</v>
      </c>
      <c r="DJ67" s="693"/>
      <c r="DK67" s="693"/>
      <c r="DL67" s="693"/>
      <c r="DM67" s="693"/>
      <c r="DN67" s="693"/>
      <c r="DO67" s="694"/>
      <c r="DP67" s="673"/>
      <c r="DQ67" s="673"/>
      <c r="DR67" s="673"/>
      <c r="DS67" s="673"/>
      <c r="DT67" s="673"/>
      <c r="DU67" s="673"/>
      <c r="DV67" s="673"/>
      <c r="DW67" s="673"/>
      <c r="DX67" s="673"/>
      <c r="DY67" s="673"/>
      <c r="DZ67" s="673"/>
      <c r="EA67" s="673"/>
      <c r="EB67" s="673"/>
      <c r="EC67" s="692" t="s">
        <v>539</v>
      </c>
      <c r="ED67" s="693"/>
      <c r="EE67" s="693"/>
      <c r="EF67" s="693"/>
      <c r="EG67" s="693"/>
      <c r="EH67" s="693"/>
      <c r="EI67" s="694"/>
      <c r="EJ67" s="673"/>
      <c r="EK67" s="673"/>
      <c r="EL67" s="673"/>
      <c r="EM67" s="673"/>
      <c r="EN67" s="673"/>
      <c r="EO67" s="692" t="s">
        <v>470</v>
      </c>
      <c r="EP67" s="693"/>
      <c r="EQ67" s="694"/>
      <c r="ER67" s="673"/>
      <c r="ES67" s="692" t="s">
        <v>543</v>
      </c>
      <c r="ET67" s="693"/>
      <c r="EU67" s="693"/>
      <c r="EV67" s="694"/>
      <c r="EW67" s="673"/>
      <c r="EX67" s="673"/>
      <c r="EY67" s="673"/>
      <c r="EZ67" s="673"/>
      <c r="FA67" s="692" t="s">
        <v>544</v>
      </c>
      <c r="FB67" s="693"/>
      <c r="FC67" s="693"/>
      <c r="FD67" s="694"/>
      <c r="FE67" s="718" t="s">
        <v>547</v>
      </c>
      <c r="FF67" s="719"/>
      <c r="FG67" s="719"/>
      <c r="FH67" s="719"/>
      <c r="FI67" s="719"/>
      <c r="FJ67" s="720"/>
      <c r="FK67" s="725"/>
      <c r="FL67" s="725"/>
      <c r="FM67" s="726"/>
      <c r="FN67" s="726"/>
      <c r="FO67" s="726"/>
      <c r="FP67" s="718" t="s">
        <v>549</v>
      </c>
      <c r="FQ67" s="719"/>
      <c r="FR67" s="719"/>
      <c r="FS67" s="719"/>
      <c r="FT67" s="719"/>
      <c r="FU67" s="720"/>
      <c r="FV67" s="678"/>
      <c r="FW67" s="678"/>
      <c r="FX67" s="1059"/>
      <c r="FY67" s="1059"/>
      <c r="FZ67" s="1059"/>
      <c r="GA67" s="1061"/>
    </row>
    <row r="68" spans="1:253" s="40" customFormat="1" ht="12" customHeight="1">
      <c r="A68" s="679"/>
      <c r="B68" s="679"/>
      <c r="C68" s="679" t="s">
        <v>650</v>
      </c>
      <c r="D68" s="679"/>
      <c r="E68" s="679"/>
      <c r="F68" s="679"/>
      <c r="G68" s="679"/>
      <c r="H68" s="679"/>
      <c r="I68" s="679"/>
      <c r="J68" s="679" t="s">
        <v>651</v>
      </c>
      <c r="K68" s="679"/>
      <c r="L68" s="680"/>
      <c r="M68" s="679"/>
      <c r="N68" s="679"/>
      <c r="O68" s="679"/>
      <c r="P68" s="679"/>
      <c r="Q68" s="679"/>
      <c r="R68" s="679" t="s">
        <v>650</v>
      </c>
      <c r="S68" s="679"/>
      <c r="T68" s="679"/>
      <c r="U68" s="679"/>
      <c r="V68" s="679"/>
      <c r="W68" s="679"/>
      <c r="X68" s="679"/>
      <c r="Y68" s="679" t="s">
        <v>651</v>
      </c>
      <c r="Z68" s="679"/>
      <c r="AA68" s="680"/>
      <c r="AB68" s="679"/>
      <c r="AC68" s="679"/>
      <c r="AD68" s="679"/>
      <c r="AE68" s="679"/>
      <c r="AF68" s="679"/>
      <c r="AG68" s="738" t="s">
        <v>650</v>
      </c>
      <c r="AH68" s="679"/>
      <c r="AI68" s="679"/>
      <c r="AJ68" s="679"/>
      <c r="AK68" s="679"/>
      <c r="AL68" s="679"/>
      <c r="AM68" s="676"/>
      <c r="AN68" s="738" t="s">
        <v>651</v>
      </c>
      <c r="AO68" s="679"/>
      <c r="AP68" s="679"/>
      <c r="AQ68" s="679"/>
      <c r="AR68" s="679"/>
      <c r="AS68" s="679"/>
      <c r="AT68" s="679"/>
      <c r="AU68" s="679"/>
      <c r="AV68" s="738" t="s">
        <v>650</v>
      </c>
      <c r="AW68" s="679"/>
      <c r="AX68" s="679"/>
      <c r="AY68" s="679"/>
      <c r="AZ68" s="679"/>
      <c r="BA68" s="679"/>
      <c r="BB68" s="676"/>
      <c r="BC68" s="738" t="s">
        <v>651</v>
      </c>
      <c r="BD68" s="679"/>
      <c r="BE68" s="679"/>
      <c r="BF68" s="679"/>
      <c r="BG68" s="679"/>
      <c r="BH68" s="679"/>
      <c r="BI68" s="679"/>
      <c r="BJ68" s="679"/>
      <c r="BK68" s="738" t="s">
        <v>650</v>
      </c>
      <c r="BL68" s="1062"/>
      <c r="BM68" s="1062"/>
      <c r="BN68" s="1062"/>
      <c r="BO68" s="1062"/>
      <c r="BP68" s="1062"/>
      <c r="BQ68" s="1060"/>
      <c r="BR68" s="738" t="s">
        <v>651</v>
      </c>
      <c r="BS68" s="1062"/>
      <c r="BT68" s="1062"/>
      <c r="BU68" s="1062"/>
      <c r="BV68" s="1062"/>
      <c r="BW68" s="1062"/>
      <c r="BX68" s="1062"/>
      <c r="BY68" s="679"/>
      <c r="BZ68" s="679"/>
      <c r="CA68" s="679"/>
      <c r="CB68" s="679"/>
      <c r="CC68" s="679"/>
      <c r="CD68" s="679"/>
      <c r="CE68" s="679"/>
      <c r="CF68" s="679"/>
      <c r="CG68" s="679"/>
      <c r="CH68" s="679"/>
      <c r="CI68" s="679"/>
      <c r="CJ68" s="679"/>
      <c r="CK68" s="679"/>
      <c r="CL68" s="679"/>
      <c r="CM68" s="679"/>
      <c r="CN68" s="679"/>
      <c r="CO68" s="680"/>
      <c r="CP68" s="679"/>
      <c r="CQ68" s="679"/>
      <c r="CR68" s="679"/>
      <c r="CS68" s="679"/>
      <c r="CT68" s="676"/>
      <c r="CU68" s="676"/>
      <c r="CV68" s="679"/>
      <c r="CW68" s="679"/>
      <c r="CX68" s="679"/>
      <c r="CY68" s="679"/>
      <c r="CZ68" s="679"/>
      <c r="DA68" s="679"/>
      <c r="DB68" s="679"/>
      <c r="DC68" s="679"/>
      <c r="DD68" s="679"/>
      <c r="DE68" s="679"/>
      <c r="DF68" s="679"/>
      <c r="DG68" s="679"/>
      <c r="DH68" s="679"/>
      <c r="DI68" s="679"/>
      <c r="DJ68" s="679"/>
      <c r="DK68" s="679"/>
      <c r="DL68" s="679"/>
      <c r="DM68" s="679"/>
      <c r="DN68" s="679"/>
      <c r="DO68" s="679"/>
      <c r="DP68" s="679"/>
      <c r="DQ68" s="679"/>
      <c r="DR68" s="679"/>
      <c r="DS68" s="679"/>
      <c r="DT68" s="679"/>
      <c r="DU68" s="679"/>
      <c r="DV68" s="679"/>
      <c r="DW68" s="679"/>
      <c r="DX68" s="679"/>
      <c r="DY68" s="679"/>
      <c r="DZ68" s="679"/>
      <c r="EA68" s="679"/>
      <c r="EB68" s="679"/>
      <c r="EC68" s="679"/>
      <c r="ED68" s="679"/>
      <c r="EE68" s="679"/>
      <c r="EF68" s="679"/>
      <c r="EG68" s="679"/>
      <c r="EH68" s="679"/>
      <c r="EI68" s="679"/>
      <c r="EJ68" s="679"/>
      <c r="EK68" s="679"/>
      <c r="EL68" s="679"/>
      <c r="EM68" s="679"/>
      <c r="EN68" s="679"/>
      <c r="EO68" s="679"/>
      <c r="EP68" s="679"/>
      <c r="EQ68" s="679"/>
      <c r="ER68" s="679"/>
      <c r="ES68" s="679" t="s">
        <v>650</v>
      </c>
      <c r="ET68" s="679"/>
      <c r="EU68" s="679"/>
      <c r="EV68" s="679"/>
      <c r="EW68" s="679" t="s">
        <v>651</v>
      </c>
      <c r="EX68" s="679"/>
      <c r="EY68" s="679"/>
      <c r="EZ68" s="679"/>
      <c r="FA68" s="679" t="s">
        <v>512</v>
      </c>
      <c r="FB68" s="679"/>
      <c r="FC68" s="679" t="s">
        <v>651</v>
      </c>
      <c r="FD68" s="679"/>
      <c r="FE68" s="727" t="s">
        <v>650</v>
      </c>
      <c r="FF68" s="727"/>
      <c r="FG68" s="727"/>
      <c r="FH68" s="727"/>
      <c r="FI68" s="727"/>
      <c r="FJ68" s="727"/>
      <c r="FK68" s="727"/>
      <c r="FL68" s="727"/>
      <c r="FM68" s="679"/>
      <c r="FN68" s="679"/>
      <c r="FO68" s="679"/>
      <c r="FP68" s="679" t="s">
        <v>651</v>
      </c>
      <c r="FQ68" s="679"/>
      <c r="FR68" s="679"/>
      <c r="FS68" s="679"/>
      <c r="FT68" s="727"/>
      <c r="FU68" s="727"/>
      <c r="FV68" s="727"/>
      <c r="FW68" s="727"/>
      <c r="FX68" s="1062"/>
      <c r="FY68" s="1062"/>
      <c r="FZ68" s="1062"/>
      <c r="GA68" s="1068"/>
      <c r="IC68" s="41"/>
      <c r="ID68" s="41"/>
      <c r="IE68" s="41"/>
      <c r="IF68" s="41"/>
      <c r="IG68" s="41"/>
      <c r="IH68" s="41"/>
      <c r="II68" s="41"/>
      <c r="IJ68" s="41"/>
      <c r="IK68" s="41"/>
      <c r="IL68" s="41"/>
      <c r="IM68" s="41"/>
      <c r="IN68" s="41"/>
      <c r="IO68" s="41"/>
      <c r="IP68" s="41"/>
      <c r="IQ68" s="41"/>
      <c r="IR68" s="41"/>
      <c r="IS68" s="41"/>
    </row>
    <row r="69" spans="1:253" s="40" customFormat="1" ht="20.25" customHeight="1">
      <c r="A69" s="1360" t="s">
        <v>541</v>
      </c>
      <c r="B69" s="1314" t="s">
        <v>222</v>
      </c>
      <c r="C69" s="1316" t="s">
        <v>358</v>
      </c>
      <c r="D69" s="1316" t="s">
        <v>25</v>
      </c>
      <c r="E69" s="1316" t="s">
        <v>26</v>
      </c>
      <c r="F69" s="1316" t="s">
        <v>359</v>
      </c>
      <c r="G69" s="1316" t="s">
        <v>361</v>
      </c>
      <c r="H69" s="1315" t="s">
        <v>630</v>
      </c>
      <c r="I69" s="1316" t="s">
        <v>185</v>
      </c>
      <c r="J69" s="1309" t="s">
        <v>358</v>
      </c>
      <c r="K69" s="1309" t="s">
        <v>25</v>
      </c>
      <c r="L69" s="1309" t="s">
        <v>26</v>
      </c>
      <c r="M69" s="1309" t="s">
        <v>359</v>
      </c>
      <c r="N69" s="1309" t="s">
        <v>361</v>
      </c>
      <c r="O69" s="1310" t="s">
        <v>630</v>
      </c>
      <c r="P69" s="1309" t="s">
        <v>186</v>
      </c>
      <c r="Q69" s="1313" t="s">
        <v>184</v>
      </c>
      <c r="R69" s="1316" t="s">
        <v>237</v>
      </c>
      <c r="S69" s="1316" t="s">
        <v>238</v>
      </c>
      <c r="T69" s="1316" t="s">
        <v>239</v>
      </c>
      <c r="U69" s="1316" t="s">
        <v>240</v>
      </c>
      <c r="V69" s="1316" t="s">
        <v>241</v>
      </c>
      <c r="W69" s="1316" t="s">
        <v>242</v>
      </c>
      <c r="X69" s="1316" t="s">
        <v>243</v>
      </c>
      <c r="Y69" s="1309" t="s">
        <v>358</v>
      </c>
      <c r="Z69" s="1309" t="s">
        <v>238</v>
      </c>
      <c r="AA69" s="1309" t="s">
        <v>239</v>
      </c>
      <c r="AB69" s="1309" t="s">
        <v>240</v>
      </c>
      <c r="AC69" s="1309" t="s">
        <v>241</v>
      </c>
      <c r="AD69" s="1309" t="s">
        <v>242</v>
      </c>
      <c r="AE69" s="1309" t="s">
        <v>244</v>
      </c>
      <c r="AF69" s="1314" t="s">
        <v>245</v>
      </c>
      <c r="AG69" s="1315" t="s">
        <v>212</v>
      </c>
      <c r="AH69" s="1315" t="s">
        <v>188</v>
      </c>
      <c r="AI69" s="1315" t="s">
        <v>213</v>
      </c>
      <c r="AJ69" s="1315" t="s">
        <v>214</v>
      </c>
      <c r="AK69" s="1315" t="s">
        <v>215</v>
      </c>
      <c r="AL69" s="1316" t="s">
        <v>362</v>
      </c>
      <c r="AM69" s="1316" t="s">
        <v>217</v>
      </c>
      <c r="AN69" s="1305" t="s">
        <v>212</v>
      </c>
      <c r="AO69" s="1305" t="s">
        <v>188</v>
      </c>
      <c r="AP69" s="1305" t="s">
        <v>213</v>
      </c>
      <c r="AQ69" s="1305" t="s">
        <v>214</v>
      </c>
      <c r="AR69" s="1305" t="s">
        <v>215</v>
      </c>
      <c r="AS69" s="1307" t="s">
        <v>362</v>
      </c>
      <c r="AT69" s="1309" t="s">
        <v>218</v>
      </c>
      <c r="AU69" s="1313" t="s">
        <v>184</v>
      </c>
      <c r="AV69" s="1316" t="s">
        <v>394</v>
      </c>
      <c r="AW69" s="1316" t="s">
        <v>395</v>
      </c>
      <c r="AX69" s="1316" t="s">
        <v>396</v>
      </c>
      <c r="AY69" s="1316" t="s">
        <v>397</v>
      </c>
      <c r="AZ69" s="1316" t="s">
        <v>398</v>
      </c>
      <c r="BA69" s="1316" t="s">
        <v>399</v>
      </c>
      <c r="BB69" s="1316" t="s">
        <v>400</v>
      </c>
      <c r="BC69" s="1307" t="s">
        <v>401</v>
      </c>
      <c r="BD69" s="1307" t="s">
        <v>395</v>
      </c>
      <c r="BE69" s="1307" t="s">
        <v>396</v>
      </c>
      <c r="BF69" s="1307" t="s">
        <v>397</v>
      </c>
      <c r="BG69" s="1307" t="s">
        <v>398</v>
      </c>
      <c r="BH69" s="1307" t="s">
        <v>399</v>
      </c>
      <c r="BI69" s="1309" t="s">
        <v>402</v>
      </c>
      <c r="BJ69" s="1314" t="s">
        <v>403</v>
      </c>
      <c r="BK69" s="1315" t="s">
        <v>212</v>
      </c>
      <c r="BL69" s="1315" t="s">
        <v>188</v>
      </c>
      <c r="BM69" s="1315" t="s">
        <v>213</v>
      </c>
      <c r="BN69" s="1315" t="s">
        <v>214</v>
      </c>
      <c r="BO69" s="1315" t="s">
        <v>215</v>
      </c>
      <c r="BP69" s="1316" t="s">
        <v>362</v>
      </c>
      <c r="BQ69" s="1316" t="s">
        <v>872</v>
      </c>
      <c r="BR69" s="1305" t="s">
        <v>212</v>
      </c>
      <c r="BS69" s="1305" t="s">
        <v>188</v>
      </c>
      <c r="BT69" s="1305" t="s">
        <v>213</v>
      </c>
      <c r="BU69" s="1305" t="s">
        <v>214</v>
      </c>
      <c r="BV69" s="1305" t="s">
        <v>215</v>
      </c>
      <c r="BW69" s="1307" t="s">
        <v>362</v>
      </c>
      <c r="BX69" s="1309" t="s">
        <v>873</v>
      </c>
      <c r="BY69" s="1314" t="s">
        <v>458</v>
      </c>
      <c r="BZ69" s="1314" t="s">
        <v>459</v>
      </c>
      <c r="CA69" s="1314" t="s">
        <v>263</v>
      </c>
      <c r="CB69" s="1364" t="s">
        <v>233</v>
      </c>
      <c r="CC69" s="1364" t="s">
        <v>249</v>
      </c>
      <c r="CD69" s="1314" t="s">
        <v>229</v>
      </c>
      <c r="CE69" s="1314" t="s">
        <v>230</v>
      </c>
      <c r="CF69" s="1333" t="s">
        <v>264</v>
      </c>
      <c r="CG69" s="1333" t="s">
        <v>679</v>
      </c>
      <c r="CH69" s="1333" t="s">
        <v>456</v>
      </c>
      <c r="CI69" s="1333" t="s">
        <v>451</v>
      </c>
      <c r="CJ69" s="1333" t="s">
        <v>680</v>
      </c>
      <c r="CK69" s="1333" t="s">
        <v>265</v>
      </c>
      <c r="CL69" s="1333" t="s">
        <v>272</v>
      </c>
      <c r="CM69" s="1330" t="s">
        <v>266</v>
      </c>
      <c r="CN69" s="1330" t="s">
        <v>681</v>
      </c>
      <c r="CO69" s="1330" t="s">
        <v>457</v>
      </c>
      <c r="CP69" s="1330" t="s">
        <v>452</v>
      </c>
      <c r="CQ69" s="1330" t="s">
        <v>682</v>
      </c>
      <c r="CR69" s="1330" t="s">
        <v>267</v>
      </c>
      <c r="CS69" s="1330" t="s">
        <v>268</v>
      </c>
      <c r="CT69" s="1328" t="s">
        <v>269</v>
      </c>
      <c r="CU69" s="1333" t="s">
        <v>270</v>
      </c>
      <c r="CV69" s="1313" t="s">
        <v>510</v>
      </c>
      <c r="CW69" s="1313" t="s">
        <v>656</v>
      </c>
      <c r="CX69" s="1313"/>
      <c r="CY69" s="1313"/>
      <c r="CZ69" s="1313" t="s">
        <v>509</v>
      </c>
      <c r="DA69" s="1313" t="s">
        <v>579</v>
      </c>
      <c r="DB69" s="1313"/>
      <c r="DC69" s="1313"/>
      <c r="DD69" s="1313" t="s">
        <v>511</v>
      </c>
      <c r="DE69" s="1313" t="s">
        <v>286</v>
      </c>
      <c r="DF69" s="1313"/>
      <c r="DG69" s="1313"/>
      <c r="DH69" s="1313"/>
      <c r="DI69" s="1313" t="s">
        <v>292</v>
      </c>
      <c r="DJ69" s="1313"/>
      <c r="DK69" s="1313"/>
      <c r="DL69" s="1313"/>
      <c r="DM69" s="1313" t="s">
        <v>293</v>
      </c>
      <c r="DN69" s="1313"/>
      <c r="DO69" s="1313"/>
      <c r="DP69" s="1313"/>
      <c r="DQ69" s="1313" t="s">
        <v>294</v>
      </c>
      <c r="DR69" s="1313"/>
      <c r="DS69" s="1313"/>
      <c r="DT69" s="1313"/>
      <c r="DU69" s="1313" t="s">
        <v>295</v>
      </c>
      <c r="DV69" s="1313"/>
      <c r="DW69" s="1313"/>
      <c r="DX69" s="1313"/>
      <c r="DY69" s="1313" t="s">
        <v>296</v>
      </c>
      <c r="DZ69" s="1313"/>
      <c r="EA69" s="1313"/>
      <c r="EB69" s="1313"/>
      <c r="EC69" s="1313" t="s">
        <v>297</v>
      </c>
      <c r="ED69" s="1313"/>
      <c r="EE69" s="1313"/>
      <c r="EF69" s="1313"/>
      <c r="EG69" s="1313" t="s">
        <v>298</v>
      </c>
      <c r="EH69" s="1313"/>
      <c r="EI69" s="1313"/>
      <c r="EJ69" s="1313"/>
      <c r="EK69" s="1313" t="s">
        <v>299</v>
      </c>
      <c r="EL69" s="1313"/>
      <c r="EM69" s="1313"/>
      <c r="EN69" s="1313"/>
      <c r="EO69" s="1314" t="s">
        <v>289</v>
      </c>
      <c r="EP69" s="1314"/>
      <c r="EQ69" s="1314"/>
      <c r="ER69" s="1314"/>
      <c r="ES69" s="1315" t="s">
        <v>300</v>
      </c>
      <c r="ET69" s="1315"/>
      <c r="EU69" s="1315"/>
      <c r="EV69" s="1315"/>
      <c r="EW69" s="1310" t="s">
        <v>304</v>
      </c>
      <c r="EX69" s="1310"/>
      <c r="EY69" s="1310"/>
      <c r="EZ69" s="1310"/>
      <c r="FA69" s="1315" t="s">
        <v>613</v>
      </c>
      <c r="FB69" s="1315"/>
      <c r="FC69" s="1310" t="s">
        <v>614</v>
      </c>
      <c r="FD69" s="1310"/>
      <c r="FE69" s="1315" t="s">
        <v>621</v>
      </c>
      <c r="FF69" s="1315"/>
      <c r="FG69" s="1315"/>
      <c r="FH69" s="1315"/>
      <c r="FI69" s="1315" t="s">
        <v>622</v>
      </c>
      <c r="FJ69" s="1315"/>
      <c r="FK69" s="1315"/>
      <c r="FL69" s="1315"/>
      <c r="FM69" s="1315" t="s">
        <v>618</v>
      </c>
      <c r="FN69" s="1315"/>
      <c r="FO69" s="1315"/>
      <c r="FP69" s="1310" t="s">
        <v>604</v>
      </c>
      <c r="FQ69" s="1310"/>
      <c r="FR69" s="1310"/>
      <c r="FS69" s="1310"/>
      <c r="FT69" s="1310" t="s">
        <v>603</v>
      </c>
      <c r="FU69" s="1310"/>
      <c r="FV69" s="1310"/>
      <c r="FW69" s="1310"/>
      <c r="FX69" s="1319" t="s">
        <v>619</v>
      </c>
      <c r="FY69" s="1320"/>
      <c r="FZ69" s="1321"/>
      <c r="GA69" s="1075"/>
      <c r="IC69" s="41"/>
      <c r="ID69" s="41"/>
      <c r="IE69" s="41"/>
      <c r="IF69" s="41"/>
      <c r="IG69" s="41"/>
      <c r="IH69" s="41"/>
      <c r="II69" s="41"/>
      <c r="IJ69" s="41"/>
      <c r="IK69" s="41"/>
      <c r="IL69" s="41"/>
      <c r="IM69" s="41"/>
      <c r="IN69" s="41"/>
      <c r="IO69" s="41"/>
      <c r="IP69" s="41"/>
      <c r="IQ69" s="41"/>
      <c r="IR69" s="41"/>
      <c r="IS69" s="41"/>
    </row>
    <row r="70" spans="1:253" s="40" customFormat="1" ht="26.25" customHeight="1">
      <c r="A70" s="1361"/>
      <c r="B70" s="1314"/>
      <c r="C70" s="1315"/>
      <c r="D70" s="1315"/>
      <c r="E70" s="1315"/>
      <c r="F70" s="1315"/>
      <c r="G70" s="1315"/>
      <c r="H70" s="1315"/>
      <c r="I70" s="1315"/>
      <c r="J70" s="1310"/>
      <c r="K70" s="1310"/>
      <c r="L70" s="1310"/>
      <c r="M70" s="1310"/>
      <c r="N70" s="1310"/>
      <c r="O70" s="1310"/>
      <c r="P70" s="1310"/>
      <c r="Q70" s="1313"/>
      <c r="R70" s="1315"/>
      <c r="S70" s="1315"/>
      <c r="T70" s="1315"/>
      <c r="U70" s="1315"/>
      <c r="V70" s="1315"/>
      <c r="W70" s="1315"/>
      <c r="X70" s="1315"/>
      <c r="Y70" s="1310"/>
      <c r="Z70" s="1310"/>
      <c r="AA70" s="1310"/>
      <c r="AB70" s="1310"/>
      <c r="AC70" s="1310"/>
      <c r="AD70" s="1310"/>
      <c r="AE70" s="1310"/>
      <c r="AF70" s="1313"/>
      <c r="AG70" s="1315"/>
      <c r="AH70" s="1315"/>
      <c r="AI70" s="1315"/>
      <c r="AJ70" s="1315"/>
      <c r="AK70" s="1315"/>
      <c r="AL70" s="1315"/>
      <c r="AM70" s="1315"/>
      <c r="AN70" s="1306"/>
      <c r="AO70" s="1306"/>
      <c r="AP70" s="1306"/>
      <c r="AQ70" s="1306"/>
      <c r="AR70" s="1306"/>
      <c r="AS70" s="1308"/>
      <c r="AT70" s="1310"/>
      <c r="AU70" s="1313"/>
      <c r="AV70" s="1315"/>
      <c r="AW70" s="1315"/>
      <c r="AX70" s="1315"/>
      <c r="AY70" s="1315"/>
      <c r="AZ70" s="1315"/>
      <c r="BA70" s="1315"/>
      <c r="BB70" s="1315"/>
      <c r="BC70" s="1306"/>
      <c r="BD70" s="1306"/>
      <c r="BE70" s="1306"/>
      <c r="BF70" s="1306"/>
      <c r="BG70" s="1306"/>
      <c r="BH70" s="1308"/>
      <c r="BI70" s="1310"/>
      <c r="BJ70" s="1313"/>
      <c r="BK70" s="1315"/>
      <c r="BL70" s="1315"/>
      <c r="BM70" s="1315"/>
      <c r="BN70" s="1315"/>
      <c r="BO70" s="1315"/>
      <c r="BP70" s="1315"/>
      <c r="BQ70" s="1315"/>
      <c r="BR70" s="1306"/>
      <c r="BS70" s="1306"/>
      <c r="BT70" s="1306"/>
      <c r="BU70" s="1306"/>
      <c r="BV70" s="1306"/>
      <c r="BW70" s="1308"/>
      <c r="BX70" s="1310"/>
      <c r="BY70" s="1313"/>
      <c r="BZ70" s="1313"/>
      <c r="CA70" s="1313"/>
      <c r="CB70" s="1365"/>
      <c r="CC70" s="1368"/>
      <c r="CD70" s="1313"/>
      <c r="CE70" s="1313"/>
      <c r="CF70" s="1333"/>
      <c r="CG70" s="1333"/>
      <c r="CH70" s="1333"/>
      <c r="CI70" s="1333"/>
      <c r="CJ70" s="1333"/>
      <c r="CK70" s="1333"/>
      <c r="CL70" s="1333"/>
      <c r="CM70" s="1330"/>
      <c r="CN70" s="1330"/>
      <c r="CO70" s="1330"/>
      <c r="CP70" s="1330"/>
      <c r="CQ70" s="1330"/>
      <c r="CR70" s="1330"/>
      <c r="CS70" s="1330"/>
      <c r="CT70" s="1328"/>
      <c r="CU70" s="1333"/>
      <c r="CV70" s="710"/>
      <c r="CW70" s="684" t="s">
        <v>670</v>
      </c>
      <c r="CX70" s="684" t="s">
        <v>671</v>
      </c>
      <c r="CY70" s="684" t="s">
        <v>151</v>
      </c>
      <c r="CZ70" s="710"/>
      <c r="DA70" s="684" t="s">
        <v>672</v>
      </c>
      <c r="DB70" s="684" t="s">
        <v>673</v>
      </c>
      <c r="DC70" s="684" t="s">
        <v>151</v>
      </c>
      <c r="DD70" s="710"/>
      <c r="DE70" s="711" t="s">
        <v>287</v>
      </c>
      <c r="DF70" s="711" t="s">
        <v>288</v>
      </c>
      <c r="DG70" s="711" t="s">
        <v>674</v>
      </c>
      <c r="DH70" s="711" t="s">
        <v>151</v>
      </c>
      <c r="DI70" s="684" t="s">
        <v>357</v>
      </c>
      <c r="DJ70" s="684" t="s">
        <v>672</v>
      </c>
      <c r="DK70" s="684" t="s">
        <v>673</v>
      </c>
      <c r="DL70" s="684" t="s">
        <v>151</v>
      </c>
      <c r="DM70" s="684" t="s">
        <v>357</v>
      </c>
      <c r="DN70" s="684" t="s">
        <v>672</v>
      </c>
      <c r="DO70" s="684" t="s">
        <v>673</v>
      </c>
      <c r="DP70" s="684" t="s">
        <v>151</v>
      </c>
      <c r="DQ70" s="684" t="s">
        <v>357</v>
      </c>
      <c r="DR70" s="684" t="s">
        <v>672</v>
      </c>
      <c r="DS70" s="684" t="s">
        <v>673</v>
      </c>
      <c r="DT70" s="684" t="s">
        <v>151</v>
      </c>
      <c r="DU70" s="684" t="s">
        <v>357</v>
      </c>
      <c r="DV70" s="684" t="s">
        <v>672</v>
      </c>
      <c r="DW70" s="684" t="s">
        <v>673</v>
      </c>
      <c r="DX70" s="684" t="s">
        <v>151</v>
      </c>
      <c r="DY70" s="684" t="s">
        <v>357</v>
      </c>
      <c r="DZ70" s="684" t="s">
        <v>672</v>
      </c>
      <c r="EA70" s="684" t="s">
        <v>673</v>
      </c>
      <c r="EB70" s="684" t="s">
        <v>151</v>
      </c>
      <c r="EC70" s="684" t="s">
        <v>357</v>
      </c>
      <c r="ED70" s="684" t="s">
        <v>672</v>
      </c>
      <c r="EE70" s="684" t="s">
        <v>673</v>
      </c>
      <c r="EF70" s="684" t="s">
        <v>151</v>
      </c>
      <c r="EG70" s="684" t="s">
        <v>357</v>
      </c>
      <c r="EH70" s="684" t="s">
        <v>672</v>
      </c>
      <c r="EI70" s="684" t="s">
        <v>673</v>
      </c>
      <c r="EJ70" s="684" t="s">
        <v>151</v>
      </c>
      <c r="EK70" s="684" t="s">
        <v>357</v>
      </c>
      <c r="EL70" s="684" t="s">
        <v>672</v>
      </c>
      <c r="EM70" s="684" t="s">
        <v>673</v>
      </c>
      <c r="EN70" s="684" t="s">
        <v>151</v>
      </c>
      <c r="EO70" s="710"/>
      <c r="EP70" s="684" t="s">
        <v>17</v>
      </c>
      <c r="EQ70" s="684" t="s">
        <v>18</v>
      </c>
      <c r="ER70" s="684" t="s">
        <v>151</v>
      </c>
      <c r="ES70" s="728" t="s">
        <v>301</v>
      </c>
      <c r="ET70" s="695" t="s">
        <v>19</v>
      </c>
      <c r="EU70" s="696" t="s">
        <v>302</v>
      </c>
      <c r="EV70" s="696" t="s">
        <v>303</v>
      </c>
      <c r="EW70" s="729" t="s">
        <v>301</v>
      </c>
      <c r="EX70" s="701" t="s">
        <v>19</v>
      </c>
      <c r="EY70" s="702" t="s">
        <v>302</v>
      </c>
      <c r="EZ70" s="702" t="s">
        <v>303</v>
      </c>
      <c r="FA70" s="696" t="s">
        <v>870</v>
      </c>
      <c r="FB70" s="696" t="s">
        <v>871</v>
      </c>
      <c r="FC70" s="702" t="s">
        <v>870</v>
      </c>
      <c r="FD70" s="702" t="s">
        <v>871</v>
      </c>
      <c r="FE70" s="695" t="s">
        <v>38</v>
      </c>
      <c r="FF70" s="695" t="s">
        <v>20</v>
      </c>
      <c r="FG70" s="695" t="s">
        <v>41</v>
      </c>
      <c r="FH70" s="696" t="s">
        <v>87</v>
      </c>
      <c r="FI70" s="695" t="s">
        <v>38</v>
      </c>
      <c r="FJ70" s="695" t="s">
        <v>20</v>
      </c>
      <c r="FK70" s="695" t="s">
        <v>41</v>
      </c>
      <c r="FL70" s="1064" t="s">
        <v>828</v>
      </c>
      <c r="FM70" s="695" t="s">
        <v>38</v>
      </c>
      <c r="FN70" s="695" t="s">
        <v>20</v>
      </c>
      <c r="FO70" s="695" t="s">
        <v>41</v>
      </c>
      <c r="FP70" s="701" t="s">
        <v>38</v>
      </c>
      <c r="FQ70" s="701" t="s">
        <v>20</v>
      </c>
      <c r="FR70" s="701" t="s">
        <v>41</v>
      </c>
      <c r="FS70" s="702" t="s">
        <v>87</v>
      </c>
      <c r="FT70" s="701" t="s">
        <v>38</v>
      </c>
      <c r="FU70" s="701" t="s">
        <v>20</v>
      </c>
      <c r="FV70" s="701" t="s">
        <v>41</v>
      </c>
      <c r="FW70" s="702" t="s">
        <v>643</v>
      </c>
      <c r="FX70" s="1065" t="s">
        <v>38</v>
      </c>
      <c r="FY70" s="1065" t="s">
        <v>20</v>
      </c>
      <c r="FZ70" s="1065" t="s">
        <v>41</v>
      </c>
      <c r="GA70" s="1066"/>
      <c r="IC70" s="41"/>
      <c r="ID70" s="41"/>
      <c r="IE70" s="41"/>
      <c r="IF70" s="41"/>
      <c r="IG70" s="41"/>
      <c r="IH70" s="41"/>
      <c r="II70" s="41"/>
      <c r="IJ70" s="41"/>
      <c r="IK70" s="41"/>
      <c r="IL70" s="41"/>
      <c r="IM70" s="41"/>
      <c r="IN70" s="41"/>
      <c r="IO70" s="41"/>
      <c r="IP70" s="41"/>
      <c r="IQ70" s="41"/>
      <c r="IR70" s="41"/>
      <c r="IS70" s="41"/>
    </row>
    <row r="71" spans="1:253" s="40" customFormat="1" ht="12" customHeight="1">
      <c r="A71" s="1356" t="s">
        <v>139</v>
      </c>
      <c r="B71" s="1326">
        <v>72</v>
      </c>
      <c r="C71" s="1303">
        <v>8029</v>
      </c>
      <c r="D71" s="1303">
        <v>1037</v>
      </c>
      <c r="E71" s="1303">
        <v>1320</v>
      </c>
      <c r="F71" s="1303">
        <v>22</v>
      </c>
      <c r="G71" s="1303">
        <v>91</v>
      </c>
      <c r="H71" s="1303">
        <v>48</v>
      </c>
      <c r="I71" s="1303">
        <v>10547</v>
      </c>
      <c r="J71" s="1303">
        <v>4879</v>
      </c>
      <c r="K71" s="1303">
        <v>2103</v>
      </c>
      <c r="L71" s="1303">
        <v>2316</v>
      </c>
      <c r="M71" s="1303">
        <v>77</v>
      </c>
      <c r="N71" s="1303">
        <v>273</v>
      </c>
      <c r="O71" s="1303">
        <v>84</v>
      </c>
      <c r="P71" s="1303">
        <v>9732</v>
      </c>
      <c r="Q71" s="1303">
        <v>20279</v>
      </c>
      <c r="R71" s="1303">
        <v>2831</v>
      </c>
      <c r="S71" s="1303">
        <v>499</v>
      </c>
      <c r="T71" s="1303">
        <v>476</v>
      </c>
      <c r="U71" s="1303">
        <v>8</v>
      </c>
      <c r="V71" s="1303">
        <v>7</v>
      </c>
      <c r="W71" s="1303">
        <v>16</v>
      </c>
      <c r="X71" s="1303">
        <v>3837</v>
      </c>
      <c r="Y71" s="1303">
        <v>2194</v>
      </c>
      <c r="Z71" s="1303">
        <v>775</v>
      </c>
      <c r="AA71" s="1303">
        <v>917</v>
      </c>
      <c r="AB71" s="1303">
        <v>7</v>
      </c>
      <c r="AC71" s="1303">
        <v>25</v>
      </c>
      <c r="AD71" s="1303">
        <v>55</v>
      </c>
      <c r="AE71" s="1303">
        <v>3973</v>
      </c>
      <c r="AF71" s="1303">
        <v>7810</v>
      </c>
      <c r="AG71" s="1303">
        <v>55</v>
      </c>
      <c r="AH71" s="1303">
        <v>1310</v>
      </c>
      <c r="AI71" s="1303">
        <v>1531</v>
      </c>
      <c r="AJ71" s="1303">
        <v>1881</v>
      </c>
      <c r="AK71" s="1303">
        <v>2240</v>
      </c>
      <c r="AL71" s="1303">
        <v>902</v>
      </c>
      <c r="AM71" s="1303">
        <v>7919</v>
      </c>
      <c r="AN71" s="1303">
        <v>57</v>
      </c>
      <c r="AO71" s="1303">
        <v>1576</v>
      </c>
      <c r="AP71" s="1303">
        <v>996</v>
      </c>
      <c r="AQ71" s="1303">
        <v>946</v>
      </c>
      <c r="AR71" s="1303">
        <v>953</v>
      </c>
      <c r="AS71" s="1303">
        <v>347</v>
      </c>
      <c r="AT71" s="1303">
        <v>4875</v>
      </c>
      <c r="AU71" s="1303">
        <v>12794</v>
      </c>
      <c r="AV71" s="1303">
        <v>0</v>
      </c>
      <c r="AW71" s="1303">
        <v>27</v>
      </c>
      <c r="AX71" s="1303">
        <v>24</v>
      </c>
      <c r="AY71" s="1303">
        <v>41</v>
      </c>
      <c r="AZ71" s="1303">
        <v>30</v>
      </c>
      <c r="BA71" s="1303">
        <v>20</v>
      </c>
      <c r="BB71" s="1303">
        <v>142</v>
      </c>
      <c r="BC71" s="1303">
        <v>0</v>
      </c>
      <c r="BD71" s="1303">
        <v>11</v>
      </c>
      <c r="BE71" s="1303">
        <v>20</v>
      </c>
      <c r="BF71" s="1303">
        <v>30</v>
      </c>
      <c r="BG71" s="1303">
        <v>33</v>
      </c>
      <c r="BH71" s="1303">
        <v>24</v>
      </c>
      <c r="BI71" s="1303">
        <v>118</v>
      </c>
      <c r="BJ71" s="1303">
        <v>260</v>
      </c>
      <c r="BK71" s="1303">
        <v>51</v>
      </c>
      <c r="BL71" s="1303">
        <v>208</v>
      </c>
      <c r="BM71" s="1303">
        <v>114</v>
      </c>
      <c r="BN71" s="1303">
        <v>126</v>
      </c>
      <c r="BO71" s="1303">
        <v>197</v>
      </c>
      <c r="BP71" s="1303">
        <v>1557</v>
      </c>
      <c r="BQ71" s="1303">
        <v>2253</v>
      </c>
      <c r="BR71" s="1303">
        <v>101</v>
      </c>
      <c r="BS71" s="1303">
        <v>268</v>
      </c>
      <c r="BT71" s="1303">
        <v>491</v>
      </c>
      <c r="BU71" s="1303">
        <v>836</v>
      </c>
      <c r="BV71" s="1303">
        <v>1124</v>
      </c>
      <c r="BW71" s="1303">
        <v>1470</v>
      </c>
      <c r="BX71" s="1303">
        <v>4290</v>
      </c>
      <c r="BY71" s="1303">
        <v>133</v>
      </c>
      <c r="BZ71" s="1303">
        <v>127</v>
      </c>
      <c r="CA71" s="1326">
        <v>59</v>
      </c>
      <c r="CB71" s="1303">
        <v>478</v>
      </c>
      <c r="CC71" s="1326">
        <v>43</v>
      </c>
      <c r="CD71" s="1303">
        <v>542</v>
      </c>
      <c r="CE71" s="1326">
        <v>38</v>
      </c>
      <c r="CF71" s="1326">
        <v>0</v>
      </c>
      <c r="CG71" s="1303">
        <v>5</v>
      </c>
      <c r="CH71" s="1303">
        <v>0</v>
      </c>
      <c r="CI71" s="1303">
        <v>0</v>
      </c>
      <c r="CJ71" s="1303">
        <v>0</v>
      </c>
      <c r="CK71" s="1303">
        <v>0</v>
      </c>
      <c r="CL71" s="1303">
        <v>5</v>
      </c>
      <c r="CM71" s="1326">
        <v>0</v>
      </c>
      <c r="CN71" s="1303">
        <v>0</v>
      </c>
      <c r="CO71" s="1303">
        <v>0</v>
      </c>
      <c r="CP71" s="1303">
        <v>0</v>
      </c>
      <c r="CQ71" s="1303">
        <v>0</v>
      </c>
      <c r="CR71" s="1303">
        <v>0</v>
      </c>
      <c r="CS71" s="1303">
        <v>0</v>
      </c>
      <c r="CT71" s="1326">
        <v>69</v>
      </c>
      <c r="CU71" s="1326">
        <v>3</v>
      </c>
      <c r="CV71" s="1340"/>
      <c r="CW71" s="1326">
        <v>70</v>
      </c>
      <c r="CX71" s="1326">
        <v>2</v>
      </c>
      <c r="CY71" s="1326">
        <v>0</v>
      </c>
      <c r="CZ71" s="1340"/>
      <c r="DA71" s="1326">
        <v>66</v>
      </c>
      <c r="DB71" s="1326">
        <v>6</v>
      </c>
      <c r="DC71" s="1326">
        <v>0</v>
      </c>
      <c r="DD71" s="1340"/>
      <c r="DE71" s="1326">
        <v>62</v>
      </c>
      <c r="DF71" s="1326">
        <v>5</v>
      </c>
      <c r="DG71" s="1326">
        <v>0</v>
      </c>
      <c r="DH71" s="1326">
        <v>5</v>
      </c>
      <c r="DI71" s="1336">
        <v>0.97222222222222221</v>
      </c>
      <c r="DJ71" s="1326">
        <v>70</v>
      </c>
      <c r="DK71" s="1326">
        <v>1</v>
      </c>
      <c r="DL71" s="1326">
        <v>1</v>
      </c>
      <c r="DM71" s="1336">
        <v>0.83333333333333337</v>
      </c>
      <c r="DN71" s="1326">
        <v>60</v>
      </c>
      <c r="DO71" s="1326">
        <v>8</v>
      </c>
      <c r="DP71" s="1326">
        <v>4</v>
      </c>
      <c r="DQ71" s="1336">
        <v>0.98611111111111116</v>
      </c>
      <c r="DR71" s="1326">
        <v>71</v>
      </c>
      <c r="DS71" s="1326">
        <v>0</v>
      </c>
      <c r="DT71" s="1326">
        <v>1</v>
      </c>
      <c r="DU71" s="1336">
        <v>0.83333333333333337</v>
      </c>
      <c r="DV71" s="1326">
        <v>60</v>
      </c>
      <c r="DW71" s="1326">
        <v>8</v>
      </c>
      <c r="DX71" s="1326">
        <v>4</v>
      </c>
      <c r="DY71" s="1336">
        <v>0.98611111111111116</v>
      </c>
      <c r="DZ71" s="1326">
        <v>71</v>
      </c>
      <c r="EA71" s="1326">
        <v>0</v>
      </c>
      <c r="EB71" s="1326">
        <v>1</v>
      </c>
      <c r="EC71" s="1336">
        <v>0.91666666666666663</v>
      </c>
      <c r="ED71" s="1326">
        <v>66</v>
      </c>
      <c r="EE71" s="1326">
        <v>2</v>
      </c>
      <c r="EF71" s="1326">
        <v>4</v>
      </c>
      <c r="EG71" s="1336">
        <v>0.98611111111111116</v>
      </c>
      <c r="EH71" s="1326">
        <v>71</v>
      </c>
      <c r="EI71" s="1326">
        <v>0</v>
      </c>
      <c r="EJ71" s="1326">
        <v>1</v>
      </c>
      <c r="EK71" s="1336">
        <v>0.95833333333333337</v>
      </c>
      <c r="EL71" s="1326">
        <v>69</v>
      </c>
      <c r="EM71" s="1326">
        <v>0</v>
      </c>
      <c r="EN71" s="1326">
        <v>3</v>
      </c>
      <c r="EO71" s="1340"/>
      <c r="EP71" s="1326">
        <v>18</v>
      </c>
      <c r="EQ71" s="1326">
        <v>54</v>
      </c>
      <c r="ER71" s="1326">
        <v>0</v>
      </c>
      <c r="ES71" s="1348">
        <v>44.743478260869558</v>
      </c>
      <c r="ET71" s="1350">
        <v>12.024637681159414</v>
      </c>
      <c r="EU71" s="1317">
        <v>320420.2</v>
      </c>
      <c r="EV71" s="1317">
        <v>29144.582089552237</v>
      </c>
      <c r="EW71" s="1348">
        <v>40.897142857142867</v>
      </c>
      <c r="EX71" s="1350">
        <v>8.8657142857142865</v>
      </c>
      <c r="EY71" s="1317">
        <v>246875.02816901408</v>
      </c>
      <c r="EZ71" s="1317">
        <v>17394.029850746268</v>
      </c>
      <c r="FA71" s="1317">
        <v>540624.22388059704</v>
      </c>
      <c r="FB71" s="1317">
        <v>497966.3382352941</v>
      </c>
      <c r="FC71" s="1317">
        <v>403424.92647058825</v>
      </c>
      <c r="FD71" s="1317">
        <v>365823.72463768115</v>
      </c>
      <c r="FE71" s="1303">
        <v>33</v>
      </c>
      <c r="FF71" s="1303">
        <v>35</v>
      </c>
      <c r="FG71" s="1303">
        <v>155</v>
      </c>
      <c r="FH71" s="1303">
        <v>223</v>
      </c>
      <c r="FI71" s="1326">
        <v>15</v>
      </c>
      <c r="FJ71" s="1326">
        <v>18</v>
      </c>
      <c r="FK71" s="1326">
        <v>34</v>
      </c>
      <c r="FL71" s="1326">
        <v>43</v>
      </c>
      <c r="FM71" s="1317">
        <v>179093.65</v>
      </c>
      <c r="FN71" s="1317">
        <v>201859.39130434784</v>
      </c>
      <c r="FO71" s="1317">
        <v>209775.33333333334</v>
      </c>
      <c r="FP71" s="1303">
        <v>29</v>
      </c>
      <c r="FQ71" s="1303">
        <v>78</v>
      </c>
      <c r="FR71" s="1303">
        <v>164</v>
      </c>
      <c r="FS71" s="1303">
        <v>271</v>
      </c>
      <c r="FT71" s="1326">
        <v>13</v>
      </c>
      <c r="FU71" s="1326">
        <v>19</v>
      </c>
      <c r="FV71" s="1326">
        <v>32</v>
      </c>
      <c r="FW71" s="1326">
        <v>41</v>
      </c>
      <c r="FX71" s="1317">
        <v>176927.11111111112</v>
      </c>
      <c r="FY71" s="1317">
        <v>192754.52173913043</v>
      </c>
      <c r="FZ71" s="1317">
        <v>210117.40540540541</v>
      </c>
      <c r="GA71" s="1072"/>
      <c r="IC71" s="41"/>
      <c r="ID71" s="41"/>
      <c r="IE71" s="41"/>
      <c r="IF71" s="41"/>
      <c r="IG71" s="41"/>
      <c r="IH71" s="41"/>
      <c r="II71" s="41"/>
      <c r="IJ71" s="41"/>
      <c r="IK71" s="41"/>
      <c r="IL71" s="41"/>
      <c r="IM71" s="41"/>
      <c r="IN71" s="41"/>
      <c r="IO71" s="41"/>
      <c r="IP71" s="41"/>
      <c r="IQ71" s="41"/>
      <c r="IR71" s="41"/>
      <c r="IS71" s="41"/>
    </row>
    <row r="72" spans="1:253" s="40" customFormat="1" ht="12" customHeight="1">
      <c r="A72" s="1356"/>
      <c r="B72" s="1327"/>
      <c r="C72" s="1304"/>
      <c r="D72" s="1304"/>
      <c r="E72" s="1304"/>
      <c r="F72" s="1304"/>
      <c r="G72" s="1304"/>
      <c r="H72" s="1304"/>
      <c r="I72" s="1304"/>
      <c r="J72" s="1304"/>
      <c r="K72" s="1304"/>
      <c r="L72" s="1304"/>
      <c r="M72" s="1304"/>
      <c r="N72" s="1304"/>
      <c r="O72" s="1304"/>
      <c r="P72" s="1304"/>
      <c r="Q72" s="1304"/>
      <c r="R72" s="1304"/>
      <c r="S72" s="1304"/>
      <c r="T72" s="1304"/>
      <c r="U72" s="1304"/>
      <c r="V72" s="1304"/>
      <c r="W72" s="1304"/>
      <c r="X72" s="1304"/>
      <c r="Y72" s="1304"/>
      <c r="Z72" s="1304"/>
      <c r="AA72" s="1304"/>
      <c r="AB72" s="1304"/>
      <c r="AC72" s="1304"/>
      <c r="AD72" s="1304"/>
      <c r="AE72" s="1304"/>
      <c r="AF72" s="1304"/>
      <c r="AG72" s="1304"/>
      <c r="AH72" s="1304"/>
      <c r="AI72" s="1304"/>
      <c r="AJ72" s="1304"/>
      <c r="AK72" s="1304"/>
      <c r="AL72" s="1304"/>
      <c r="AM72" s="1304"/>
      <c r="AN72" s="1304"/>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4"/>
      <c r="BP72" s="1304"/>
      <c r="BQ72" s="1304"/>
      <c r="BR72" s="1304"/>
      <c r="BS72" s="1304"/>
      <c r="BT72" s="1304"/>
      <c r="BU72" s="1304"/>
      <c r="BV72" s="1304"/>
      <c r="BW72" s="1304"/>
      <c r="BX72" s="1304"/>
      <c r="BY72" s="1304"/>
      <c r="BZ72" s="1304"/>
      <c r="CA72" s="1327"/>
      <c r="CB72" s="1304"/>
      <c r="CC72" s="1327"/>
      <c r="CD72" s="1304"/>
      <c r="CE72" s="1327"/>
      <c r="CF72" s="1327"/>
      <c r="CG72" s="1304"/>
      <c r="CH72" s="1304"/>
      <c r="CI72" s="1304"/>
      <c r="CJ72" s="1304"/>
      <c r="CK72" s="1304"/>
      <c r="CL72" s="1304"/>
      <c r="CM72" s="1327"/>
      <c r="CN72" s="1304"/>
      <c r="CO72" s="1304"/>
      <c r="CP72" s="1304"/>
      <c r="CQ72" s="1304"/>
      <c r="CR72" s="1304"/>
      <c r="CS72" s="1304"/>
      <c r="CT72" s="1327"/>
      <c r="CU72" s="1327"/>
      <c r="CV72" s="1341"/>
      <c r="CW72" s="1327"/>
      <c r="CX72" s="1327"/>
      <c r="CY72" s="1327"/>
      <c r="CZ72" s="1341"/>
      <c r="DA72" s="1327"/>
      <c r="DB72" s="1327"/>
      <c r="DC72" s="1327"/>
      <c r="DD72" s="1341"/>
      <c r="DE72" s="1327"/>
      <c r="DF72" s="1327"/>
      <c r="DG72" s="1327"/>
      <c r="DH72" s="1327"/>
      <c r="DI72" s="1337"/>
      <c r="DJ72" s="1327"/>
      <c r="DK72" s="1327"/>
      <c r="DL72" s="1327"/>
      <c r="DM72" s="1337"/>
      <c r="DN72" s="1327"/>
      <c r="DO72" s="1327"/>
      <c r="DP72" s="1327"/>
      <c r="DQ72" s="1337"/>
      <c r="DR72" s="1327"/>
      <c r="DS72" s="1327"/>
      <c r="DT72" s="1327"/>
      <c r="DU72" s="1337"/>
      <c r="DV72" s="1327"/>
      <c r="DW72" s="1327"/>
      <c r="DX72" s="1327"/>
      <c r="DY72" s="1337"/>
      <c r="DZ72" s="1327"/>
      <c r="EA72" s="1327"/>
      <c r="EB72" s="1327"/>
      <c r="EC72" s="1337"/>
      <c r="ED72" s="1327"/>
      <c r="EE72" s="1327"/>
      <c r="EF72" s="1327"/>
      <c r="EG72" s="1337"/>
      <c r="EH72" s="1327"/>
      <c r="EI72" s="1327"/>
      <c r="EJ72" s="1327"/>
      <c r="EK72" s="1337"/>
      <c r="EL72" s="1327"/>
      <c r="EM72" s="1327"/>
      <c r="EN72" s="1327"/>
      <c r="EO72" s="1341"/>
      <c r="EP72" s="1327"/>
      <c r="EQ72" s="1327"/>
      <c r="ER72" s="1327"/>
      <c r="ES72" s="1349"/>
      <c r="ET72" s="1351"/>
      <c r="EU72" s="1318"/>
      <c r="EV72" s="1318"/>
      <c r="EW72" s="1349"/>
      <c r="EX72" s="1351"/>
      <c r="EY72" s="1318"/>
      <c r="EZ72" s="1318"/>
      <c r="FA72" s="1318"/>
      <c r="FB72" s="1318"/>
      <c r="FC72" s="1318"/>
      <c r="FD72" s="1318"/>
      <c r="FE72" s="1304"/>
      <c r="FF72" s="1304"/>
      <c r="FG72" s="1304"/>
      <c r="FH72" s="1304"/>
      <c r="FI72" s="1327"/>
      <c r="FJ72" s="1327"/>
      <c r="FK72" s="1327"/>
      <c r="FL72" s="1327"/>
      <c r="FM72" s="1318"/>
      <c r="FN72" s="1318"/>
      <c r="FO72" s="1318"/>
      <c r="FP72" s="1304"/>
      <c r="FQ72" s="1304"/>
      <c r="FR72" s="1304"/>
      <c r="FS72" s="1304"/>
      <c r="FT72" s="1327"/>
      <c r="FU72" s="1327"/>
      <c r="FV72" s="1327"/>
      <c r="FW72" s="1327"/>
      <c r="FX72" s="1318"/>
      <c r="FY72" s="1318"/>
      <c r="FZ72" s="1318"/>
      <c r="GA72" s="1072"/>
      <c r="IC72" s="41"/>
      <c r="ID72" s="41"/>
      <c r="IE72" s="41"/>
      <c r="IF72" s="41"/>
      <c r="IG72" s="41"/>
      <c r="IH72" s="41"/>
      <c r="II72" s="41"/>
      <c r="IJ72" s="41"/>
      <c r="IK72" s="41"/>
      <c r="IL72" s="41"/>
      <c r="IM72" s="41"/>
      <c r="IN72" s="41"/>
      <c r="IO72" s="41"/>
      <c r="IP72" s="41"/>
      <c r="IQ72" s="41"/>
      <c r="IR72" s="41"/>
      <c r="IS72" s="41"/>
    </row>
    <row r="73" spans="1:253" s="40" customFormat="1" ht="12" customHeight="1">
      <c r="A73" s="1356" t="s">
        <v>554</v>
      </c>
      <c r="B73" s="1326">
        <v>84</v>
      </c>
      <c r="C73" s="1303">
        <v>2393</v>
      </c>
      <c r="D73" s="1303">
        <v>224</v>
      </c>
      <c r="E73" s="1303">
        <v>236</v>
      </c>
      <c r="F73" s="1303">
        <v>7</v>
      </c>
      <c r="G73" s="1303">
        <v>21</v>
      </c>
      <c r="H73" s="1303">
        <v>64</v>
      </c>
      <c r="I73" s="1303">
        <v>2945</v>
      </c>
      <c r="J73" s="1303">
        <v>1512</v>
      </c>
      <c r="K73" s="1303">
        <v>664</v>
      </c>
      <c r="L73" s="1303">
        <v>574</v>
      </c>
      <c r="M73" s="1303">
        <v>15</v>
      </c>
      <c r="N73" s="1303">
        <v>34</v>
      </c>
      <c r="O73" s="1303">
        <v>32</v>
      </c>
      <c r="P73" s="1303">
        <v>2831</v>
      </c>
      <c r="Q73" s="1303">
        <v>5776</v>
      </c>
      <c r="R73" s="1303">
        <v>1031</v>
      </c>
      <c r="S73" s="1303">
        <v>102</v>
      </c>
      <c r="T73" s="1303">
        <v>127</v>
      </c>
      <c r="U73" s="1303">
        <v>5</v>
      </c>
      <c r="V73" s="1303">
        <v>9</v>
      </c>
      <c r="W73" s="1303">
        <v>35</v>
      </c>
      <c r="X73" s="1303">
        <v>1309</v>
      </c>
      <c r="Y73" s="1303">
        <v>834</v>
      </c>
      <c r="Z73" s="1303">
        <v>413</v>
      </c>
      <c r="AA73" s="1303">
        <v>295</v>
      </c>
      <c r="AB73" s="1303">
        <v>14</v>
      </c>
      <c r="AC73" s="1303">
        <v>13</v>
      </c>
      <c r="AD73" s="1303">
        <v>20</v>
      </c>
      <c r="AE73" s="1303">
        <v>1589</v>
      </c>
      <c r="AF73" s="1303">
        <v>2898</v>
      </c>
      <c r="AG73" s="1303">
        <v>19</v>
      </c>
      <c r="AH73" s="1303">
        <v>341</v>
      </c>
      <c r="AI73" s="1303">
        <v>445</v>
      </c>
      <c r="AJ73" s="1303">
        <v>579</v>
      </c>
      <c r="AK73" s="1303">
        <v>626</v>
      </c>
      <c r="AL73" s="1303">
        <v>337</v>
      </c>
      <c r="AM73" s="1303">
        <v>2347</v>
      </c>
      <c r="AN73" s="1303">
        <v>8</v>
      </c>
      <c r="AO73" s="1303">
        <v>435</v>
      </c>
      <c r="AP73" s="1303">
        <v>292</v>
      </c>
      <c r="AQ73" s="1303">
        <v>331</v>
      </c>
      <c r="AR73" s="1303">
        <v>294</v>
      </c>
      <c r="AS73" s="1303">
        <v>121</v>
      </c>
      <c r="AT73" s="1303">
        <v>1481</v>
      </c>
      <c r="AU73" s="1303">
        <v>3828</v>
      </c>
      <c r="AV73" s="1303">
        <v>0</v>
      </c>
      <c r="AW73" s="1303">
        <v>39</v>
      </c>
      <c r="AX73" s="1303">
        <v>29</v>
      </c>
      <c r="AY73" s="1303">
        <v>45</v>
      </c>
      <c r="AZ73" s="1303">
        <v>48</v>
      </c>
      <c r="BA73" s="1303">
        <v>28</v>
      </c>
      <c r="BB73" s="1303">
        <v>189</v>
      </c>
      <c r="BC73" s="1303">
        <v>0</v>
      </c>
      <c r="BD73" s="1303">
        <v>14</v>
      </c>
      <c r="BE73" s="1303">
        <v>19</v>
      </c>
      <c r="BF73" s="1303">
        <v>27</v>
      </c>
      <c r="BG73" s="1303">
        <v>26</v>
      </c>
      <c r="BH73" s="1303">
        <v>22</v>
      </c>
      <c r="BI73" s="1303">
        <v>108</v>
      </c>
      <c r="BJ73" s="1303">
        <v>297</v>
      </c>
      <c r="BK73" s="1303">
        <v>20</v>
      </c>
      <c r="BL73" s="1303">
        <v>91</v>
      </c>
      <c r="BM73" s="1303">
        <v>11</v>
      </c>
      <c r="BN73" s="1303">
        <v>14</v>
      </c>
      <c r="BO73" s="1303">
        <v>32</v>
      </c>
      <c r="BP73" s="1303">
        <v>248</v>
      </c>
      <c r="BQ73" s="1303">
        <v>416</v>
      </c>
      <c r="BR73" s="1303">
        <v>25</v>
      </c>
      <c r="BS73" s="1303">
        <v>122</v>
      </c>
      <c r="BT73" s="1303">
        <v>158</v>
      </c>
      <c r="BU73" s="1303">
        <v>328</v>
      </c>
      <c r="BV73" s="1303">
        <v>306</v>
      </c>
      <c r="BW73" s="1303">
        <v>320</v>
      </c>
      <c r="BX73" s="1303">
        <v>1259</v>
      </c>
      <c r="BY73" s="1303">
        <v>26</v>
      </c>
      <c r="BZ73" s="1303">
        <v>11</v>
      </c>
      <c r="CA73" s="1326">
        <v>29</v>
      </c>
      <c r="CB73" s="1303">
        <v>165</v>
      </c>
      <c r="CC73" s="1326">
        <v>41</v>
      </c>
      <c r="CD73" s="1303">
        <v>116</v>
      </c>
      <c r="CE73" s="1326">
        <v>28</v>
      </c>
      <c r="CF73" s="1326">
        <v>4</v>
      </c>
      <c r="CG73" s="1303">
        <v>6</v>
      </c>
      <c r="CH73" s="1303">
        <v>1</v>
      </c>
      <c r="CI73" s="1303">
        <v>0</v>
      </c>
      <c r="CJ73" s="1303">
        <v>0</v>
      </c>
      <c r="CK73" s="1303">
        <v>0</v>
      </c>
      <c r="CL73" s="1303">
        <v>7</v>
      </c>
      <c r="CM73" s="1326">
        <v>0</v>
      </c>
      <c r="CN73" s="1303">
        <v>0</v>
      </c>
      <c r="CO73" s="1303">
        <v>0</v>
      </c>
      <c r="CP73" s="1303">
        <v>0</v>
      </c>
      <c r="CQ73" s="1303">
        <v>0</v>
      </c>
      <c r="CR73" s="1303">
        <v>0</v>
      </c>
      <c r="CS73" s="1303">
        <v>0</v>
      </c>
      <c r="CT73" s="1326">
        <v>77</v>
      </c>
      <c r="CU73" s="1326">
        <v>3</v>
      </c>
      <c r="CV73" s="1340"/>
      <c r="CW73" s="1326">
        <v>82</v>
      </c>
      <c r="CX73" s="1326">
        <v>1</v>
      </c>
      <c r="CY73" s="1326">
        <v>1</v>
      </c>
      <c r="CZ73" s="1340"/>
      <c r="DA73" s="1326">
        <v>78</v>
      </c>
      <c r="DB73" s="1326">
        <v>4</v>
      </c>
      <c r="DC73" s="1326">
        <v>2</v>
      </c>
      <c r="DD73" s="1340"/>
      <c r="DE73" s="1326">
        <v>67</v>
      </c>
      <c r="DF73" s="1326">
        <v>5</v>
      </c>
      <c r="DG73" s="1326">
        <v>0</v>
      </c>
      <c r="DH73" s="1326">
        <v>12</v>
      </c>
      <c r="DI73" s="1336">
        <v>1</v>
      </c>
      <c r="DJ73" s="1326">
        <v>84</v>
      </c>
      <c r="DK73" s="1326">
        <v>0</v>
      </c>
      <c r="DL73" s="1326">
        <v>0</v>
      </c>
      <c r="DM73" s="1336">
        <v>0.65476190476190477</v>
      </c>
      <c r="DN73" s="1326">
        <v>55</v>
      </c>
      <c r="DO73" s="1326">
        <v>22</v>
      </c>
      <c r="DP73" s="1326">
        <v>7</v>
      </c>
      <c r="DQ73" s="1336">
        <v>1</v>
      </c>
      <c r="DR73" s="1326">
        <v>84</v>
      </c>
      <c r="DS73" s="1326">
        <v>0</v>
      </c>
      <c r="DT73" s="1326">
        <v>0</v>
      </c>
      <c r="DU73" s="1336">
        <v>0.63095238095238093</v>
      </c>
      <c r="DV73" s="1326">
        <v>53</v>
      </c>
      <c r="DW73" s="1326">
        <v>23</v>
      </c>
      <c r="DX73" s="1326">
        <v>8</v>
      </c>
      <c r="DY73" s="1336">
        <v>1</v>
      </c>
      <c r="DZ73" s="1326">
        <v>84</v>
      </c>
      <c r="EA73" s="1326">
        <v>0</v>
      </c>
      <c r="EB73" s="1326">
        <v>0</v>
      </c>
      <c r="EC73" s="1336">
        <v>0.86904761904761907</v>
      </c>
      <c r="ED73" s="1326">
        <v>73</v>
      </c>
      <c r="EE73" s="1326">
        <v>5</v>
      </c>
      <c r="EF73" s="1326">
        <v>6</v>
      </c>
      <c r="EG73" s="1336">
        <v>1</v>
      </c>
      <c r="EH73" s="1326">
        <v>84</v>
      </c>
      <c r="EI73" s="1326">
        <v>0</v>
      </c>
      <c r="EJ73" s="1326">
        <v>0</v>
      </c>
      <c r="EK73" s="1336">
        <v>0.8928571428571429</v>
      </c>
      <c r="EL73" s="1326">
        <v>75</v>
      </c>
      <c r="EM73" s="1326">
        <v>3</v>
      </c>
      <c r="EN73" s="1326">
        <v>6</v>
      </c>
      <c r="EO73" s="1340"/>
      <c r="EP73" s="1326">
        <v>11</v>
      </c>
      <c r="EQ73" s="1326">
        <v>71</v>
      </c>
      <c r="ER73" s="1326">
        <v>2</v>
      </c>
      <c r="ES73" s="1348">
        <v>44.928765432098778</v>
      </c>
      <c r="ET73" s="1350">
        <v>11.528395061728391</v>
      </c>
      <c r="EU73" s="1317">
        <v>346301.05</v>
      </c>
      <c r="EV73" s="1317">
        <v>26702.608695652172</v>
      </c>
      <c r="EW73" s="1348">
        <v>40.932530120481928</v>
      </c>
      <c r="EX73" s="1350">
        <v>7.9963414634146357</v>
      </c>
      <c r="EY73" s="1317">
        <v>250535.27926829265</v>
      </c>
      <c r="EZ73" s="1317">
        <v>18295.597183098591</v>
      </c>
      <c r="FA73" s="1317">
        <v>564037.09859154932</v>
      </c>
      <c r="FB73" s="1317">
        <v>449223.0273972603</v>
      </c>
      <c r="FC73" s="1317">
        <v>392039.66216216219</v>
      </c>
      <c r="FD73" s="1317">
        <v>327837.54054054053</v>
      </c>
      <c r="FE73" s="1303">
        <v>15</v>
      </c>
      <c r="FF73" s="1303">
        <v>8</v>
      </c>
      <c r="FG73" s="1303">
        <v>30</v>
      </c>
      <c r="FH73" s="1303">
        <v>53</v>
      </c>
      <c r="FI73" s="1326">
        <v>11</v>
      </c>
      <c r="FJ73" s="1326">
        <v>4</v>
      </c>
      <c r="FK73" s="1326">
        <v>16</v>
      </c>
      <c r="FL73" s="1326">
        <v>29</v>
      </c>
      <c r="FM73" s="1317">
        <v>175357.14285714287</v>
      </c>
      <c r="FN73" s="1317">
        <v>197697.14285714287</v>
      </c>
      <c r="FO73" s="1317">
        <v>208832.63157894736</v>
      </c>
      <c r="FP73" s="1303">
        <v>5</v>
      </c>
      <c r="FQ73" s="1303">
        <v>32</v>
      </c>
      <c r="FR73" s="1303">
        <v>36</v>
      </c>
      <c r="FS73" s="1303">
        <v>73</v>
      </c>
      <c r="FT73" s="1326">
        <v>4</v>
      </c>
      <c r="FU73" s="1326">
        <v>15</v>
      </c>
      <c r="FV73" s="1326">
        <v>21</v>
      </c>
      <c r="FW73" s="1326">
        <v>30</v>
      </c>
      <c r="FX73" s="1317">
        <v>174137.5</v>
      </c>
      <c r="FY73" s="1317">
        <v>198878.125</v>
      </c>
      <c r="FZ73" s="1317">
        <v>207644.58333333334</v>
      </c>
      <c r="GA73" s="1072"/>
      <c r="IC73" s="41"/>
      <c r="ID73" s="41"/>
      <c r="IE73" s="41"/>
      <c r="IF73" s="41"/>
      <c r="IG73" s="41"/>
      <c r="IH73" s="41"/>
      <c r="II73" s="41"/>
      <c r="IJ73" s="41"/>
      <c r="IK73" s="41"/>
      <c r="IL73" s="41"/>
      <c r="IM73" s="41"/>
      <c r="IN73" s="41"/>
      <c r="IO73" s="41"/>
      <c r="IP73" s="41"/>
      <c r="IQ73" s="41"/>
      <c r="IR73" s="41"/>
      <c r="IS73" s="41"/>
    </row>
    <row r="74" spans="1:253" s="40" customFormat="1" ht="12" customHeight="1">
      <c r="A74" s="1356"/>
      <c r="B74" s="1327"/>
      <c r="C74" s="1304"/>
      <c r="D74" s="1304"/>
      <c r="E74" s="1304"/>
      <c r="F74" s="1304"/>
      <c r="G74" s="1304"/>
      <c r="H74" s="1304"/>
      <c r="I74" s="1304"/>
      <c r="J74" s="1304"/>
      <c r="K74" s="1304"/>
      <c r="L74" s="1304"/>
      <c r="M74" s="1304"/>
      <c r="N74" s="1304"/>
      <c r="O74" s="1304"/>
      <c r="P74" s="1304"/>
      <c r="Q74" s="1304"/>
      <c r="R74" s="1304"/>
      <c r="S74" s="1304"/>
      <c r="T74" s="1304"/>
      <c r="U74" s="1304"/>
      <c r="V74" s="1304"/>
      <c r="W74" s="1304"/>
      <c r="X74" s="1304"/>
      <c r="Y74" s="1304"/>
      <c r="Z74" s="1304"/>
      <c r="AA74" s="1304"/>
      <c r="AB74" s="1304"/>
      <c r="AC74" s="1304"/>
      <c r="AD74" s="1304"/>
      <c r="AE74" s="1304"/>
      <c r="AF74" s="1304"/>
      <c r="AG74" s="1304"/>
      <c r="AH74" s="1304"/>
      <c r="AI74" s="1304"/>
      <c r="AJ74" s="1304"/>
      <c r="AK74" s="1304"/>
      <c r="AL74" s="1304"/>
      <c r="AM74" s="1304"/>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4"/>
      <c r="BQ74" s="1304"/>
      <c r="BR74" s="1304"/>
      <c r="BS74" s="1304"/>
      <c r="BT74" s="1304"/>
      <c r="BU74" s="1304"/>
      <c r="BV74" s="1304"/>
      <c r="BW74" s="1304"/>
      <c r="BX74" s="1304"/>
      <c r="BY74" s="1304"/>
      <c r="BZ74" s="1304"/>
      <c r="CA74" s="1327"/>
      <c r="CB74" s="1304"/>
      <c r="CC74" s="1327"/>
      <c r="CD74" s="1304"/>
      <c r="CE74" s="1327"/>
      <c r="CF74" s="1327"/>
      <c r="CG74" s="1304"/>
      <c r="CH74" s="1304"/>
      <c r="CI74" s="1304"/>
      <c r="CJ74" s="1304"/>
      <c r="CK74" s="1304"/>
      <c r="CL74" s="1304"/>
      <c r="CM74" s="1327"/>
      <c r="CN74" s="1304"/>
      <c r="CO74" s="1304"/>
      <c r="CP74" s="1304"/>
      <c r="CQ74" s="1304"/>
      <c r="CR74" s="1304"/>
      <c r="CS74" s="1304"/>
      <c r="CT74" s="1327"/>
      <c r="CU74" s="1327"/>
      <c r="CV74" s="1341"/>
      <c r="CW74" s="1327"/>
      <c r="CX74" s="1327"/>
      <c r="CY74" s="1327"/>
      <c r="CZ74" s="1341"/>
      <c r="DA74" s="1327"/>
      <c r="DB74" s="1327"/>
      <c r="DC74" s="1327"/>
      <c r="DD74" s="1341"/>
      <c r="DE74" s="1327"/>
      <c r="DF74" s="1327"/>
      <c r="DG74" s="1327"/>
      <c r="DH74" s="1327"/>
      <c r="DI74" s="1337"/>
      <c r="DJ74" s="1327"/>
      <c r="DK74" s="1327"/>
      <c r="DL74" s="1327"/>
      <c r="DM74" s="1337"/>
      <c r="DN74" s="1327"/>
      <c r="DO74" s="1327"/>
      <c r="DP74" s="1327"/>
      <c r="DQ74" s="1337"/>
      <c r="DR74" s="1327"/>
      <c r="DS74" s="1327"/>
      <c r="DT74" s="1327"/>
      <c r="DU74" s="1337"/>
      <c r="DV74" s="1327"/>
      <c r="DW74" s="1327"/>
      <c r="DX74" s="1327"/>
      <c r="DY74" s="1337"/>
      <c r="DZ74" s="1327"/>
      <c r="EA74" s="1327"/>
      <c r="EB74" s="1327"/>
      <c r="EC74" s="1337"/>
      <c r="ED74" s="1327"/>
      <c r="EE74" s="1327"/>
      <c r="EF74" s="1327"/>
      <c r="EG74" s="1337"/>
      <c r="EH74" s="1327"/>
      <c r="EI74" s="1327"/>
      <c r="EJ74" s="1327"/>
      <c r="EK74" s="1337"/>
      <c r="EL74" s="1327"/>
      <c r="EM74" s="1327"/>
      <c r="EN74" s="1327"/>
      <c r="EO74" s="1341"/>
      <c r="EP74" s="1327"/>
      <c r="EQ74" s="1327"/>
      <c r="ER74" s="1327"/>
      <c r="ES74" s="1349"/>
      <c r="ET74" s="1351"/>
      <c r="EU74" s="1318"/>
      <c r="EV74" s="1318"/>
      <c r="EW74" s="1349"/>
      <c r="EX74" s="1351"/>
      <c r="EY74" s="1318"/>
      <c r="EZ74" s="1318"/>
      <c r="FA74" s="1318"/>
      <c r="FB74" s="1318"/>
      <c r="FC74" s="1318"/>
      <c r="FD74" s="1318"/>
      <c r="FE74" s="1304"/>
      <c r="FF74" s="1304"/>
      <c r="FG74" s="1304"/>
      <c r="FH74" s="1304"/>
      <c r="FI74" s="1327"/>
      <c r="FJ74" s="1327"/>
      <c r="FK74" s="1327"/>
      <c r="FL74" s="1327"/>
      <c r="FM74" s="1318"/>
      <c r="FN74" s="1318"/>
      <c r="FO74" s="1318"/>
      <c r="FP74" s="1304"/>
      <c r="FQ74" s="1304"/>
      <c r="FR74" s="1304"/>
      <c r="FS74" s="1304"/>
      <c r="FT74" s="1327"/>
      <c r="FU74" s="1327"/>
      <c r="FV74" s="1327"/>
      <c r="FW74" s="1327"/>
      <c r="FX74" s="1318"/>
      <c r="FY74" s="1318"/>
      <c r="FZ74" s="1318"/>
      <c r="GA74" s="1072"/>
      <c r="IC74" s="41"/>
      <c r="ID74" s="41"/>
      <c r="IE74" s="41"/>
      <c r="IF74" s="41"/>
      <c r="IG74" s="41"/>
      <c r="IH74" s="41"/>
      <c r="II74" s="41"/>
      <c r="IJ74" s="41"/>
      <c r="IK74" s="41"/>
      <c r="IL74" s="41"/>
      <c r="IM74" s="41"/>
      <c r="IN74" s="41"/>
      <c r="IO74" s="41"/>
      <c r="IP74" s="41"/>
      <c r="IQ74" s="41"/>
      <c r="IR74" s="41"/>
      <c r="IS74" s="41"/>
    </row>
    <row r="75" spans="1:253" s="40" customFormat="1" ht="12" customHeight="1">
      <c r="A75" s="1356" t="s">
        <v>555</v>
      </c>
      <c r="B75" s="1326">
        <v>112</v>
      </c>
      <c r="C75" s="1303">
        <v>1778</v>
      </c>
      <c r="D75" s="1303">
        <v>250</v>
      </c>
      <c r="E75" s="1303">
        <v>161</v>
      </c>
      <c r="F75" s="1303">
        <v>9</v>
      </c>
      <c r="G75" s="1303">
        <v>6</v>
      </c>
      <c r="H75" s="1303">
        <v>24</v>
      </c>
      <c r="I75" s="1303">
        <v>2228</v>
      </c>
      <c r="J75" s="1303">
        <v>1020</v>
      </c>
      <c r="K75" s="1303">
        <v>460</v>
      </c>
      <c r="L75" s="1303">
        <v>414</v>
      </c>
      <c r="M75" s="1303">
        <v>14</v>
      </c>
      <c r="N75" s="1303">
        <v>16</v>
      </c>
      <c r="O75" s="1303">
        <v>45</v>
      </c>
      <c r="P75" s="1303">
        <v>1969</v>
      </c>
      <c r="Q75" s="1303">
        <v>4197</v>
      </c>
      <c r="R75" s="1303">
        <v>888</v>
      </c>
      <c r="S75" s="1303">
        <v>139</v>
      </c>
      <c r="T75" s="1303">
        <v>109</v>
      </c>
      <c r="U75" s="1303">
        <v>5</v>
      </c>
      <c r="V75" s="1303">
        <v>3</v>
      </c>
      <c r="W75" s="1303">
        <v>3</v>
      </c>
      <c r="X75" s="1303">
        <v>1147</v>
      </c>
      <c r="Y75" s="1303">
        <v>585</v>
      </c>
      <c r="Z75" s="1303">
        <v>301</v>
      </c>
      <c r="AA75" s="1303">
        <v>268</v>
      </c>
      <c r="AB75" s="1303">
        <v>11</v>
      </c>
      <c r="AC75" s="1303">
        <v>8</v>
      </c>
      <c r="AD75" s="1303">
        <v>2</v>
      </c>
      <c r="AE75" s="1303">
        <v>1175</v>
      </c>
      <c r="AF75" s="1303">
        <v>2322</v>
      </c>
      <c r="AG75" s="1303">
        <v>20</v>
      </c>
      <c r="AH75" s="1303">
        <v>229</v>
      </c>
      <c r="AI75" s="1303">
        <v>293</v>
      </c>
      <c r="AJ75" s="1303">
        <v>406</v>
      </c>
      <c r="AK75" s="1303">
        <v>445</v>
      </c>
      <c r="AL75" s="1303">
        <v>339</v>
      </c>
      <c r="AM75" s="1303">
        <v>1732</v>
      </c>
      <c r="AN75" s="1303">
        <v>9</v>
      </c>
      <c r="AO75" s="1303">
        <v>268</v>
      </c>
      <c r="AP75" s="1303">
        <v>198</v>
      </c>
      <c r="AQ75" s="1303">
        <v>213</v>
      </c>
      <c r="AR75" s="1303">
        <v>218</v>
      </c>
      <c r="AS75" s="1303">
        <v>114</v>
      </c>
      <c r="AT75" s="1303">
        <v>1020</v>
      </c>
      <c r="AU75" s="1303">
        <v>2752</v>
      </c>
      <c r="AV75" s="1303">
        <v>0</v>
      </c>
      <c r="AW75" s="1303">
        <v>24</v>
      </c>
      <c r="AX75" s="1303">
        <v>33</v>
      </c>
      <c r="AY75" s="1303">
        <v>71</v>
      </c>
      <c r="AZ75" s="1303">
        <v>74</v>
      </c>
      <c r="BA75" s="1303">
        <v>49</v>
      </c>
      <c r="BB75" s="1303">
        <v>251</v>
      </c>
      <c r="BC75" s="1303">
        <v>0</v>
      </c>
      <c r="BD75" s="1303">
        <v>12</v>
      </c>
      <c r="BE75" s="1303">
        <v>15</v>
      </c>
      <c r="BF75" s="1303">
        <v>48</v>
      </c>
      <c r="BG75" s="1303">
        <v>43</v>
      </c>
      <c r="BH75" s="1303">
        <v>37</v>
      </c>
      <c r="BI75" s="1303">
        <v>155</v>
      </c>
      <c r="BJ75" s="1303">
        <v>406</v>
      </c>
      <c r="BK75" s="1303">
        <v>15</v>
      </c>
      <c r="BL75" s="1303">
        <v>38</v>
      </c>
      <c r="BM75" s="1303">
        <v>16</v>
      </c>
      <c r="BN75" s="1303">
        <v>24</v>
      </c>
      <c r="BO75" s="1303">
        <v>58</v>
      </c>
      <c r="BP75" s="1303">
        <v>236</v>
      </c>
      <c r="BQ75" s="1303">
        <v>387</v>
      </c>
      <c r="BR75" s="1303">
        <v>24</v>
      </c>
      <c r="BS75" s="1303">
        <v>62</v>
      </c>
      <c r="BT75" s="1303">
        <v>110</v>
      </c>
      <c r="BU75" s="1303">
        <v>209</v>
      </c>
      <c r="BV75" s="1303">
        <v>192</v>
      </c>
      <c r="BW75" s="1303">
        <v>219</v>
      </c>
      <c r="BX75" s="1303">
        <v>816</v>
      </c>
      <c r="BY75" s="1303">
        <v>29</v>
      </c>
      <c r="BZ75" s="1303">
        <v>85</v>
      </c>
      <c r="CA75" s="1326">
        <v>28</v>
      </c>
      <c r="CB75" s="1303">
        <v>124</v>
      </c>
      <c r="CC75" s="1326">
        <v>41</v>
      </c>
      <c r="CD75" s="1303">
        <v>158</v>
      </c>
      <c r="CE75" s="1326">
        <v>31</v>
      </c>
      <c r="CF75" s="1326">
        <v>4</v>
      </c>
      <c r="CG75" s="1303">
        <v>3</v>
      </c>
      <c r="CH75" s="1303">
        <v>18</v>
      </c>
      <c r="CI75" s="1303">
        <v>10</v>
      </c>
      <c r="CJ75" s="1303">
        <v>0</v>
      </c>
      <c r="CK75" s="1303">
        <v>0</v>
      </c>
      <c r="CL75" s="1303">
        <v>31</v>
      </c>
      <c r="CM75" s="1326">
        <v>1</v>
      </c>
      <c r="CN75" s="1303">
        <v>2</v>
      </c>
      <c r="CO75" s="1303">
        <v>2</v>
      </c>
      <c r="CP75" s="1303">
        <v>0</v>
      </c>
      <c r="CQ75" s="1303">
        <v>0</v>
      </c>
      <c r="CR75" s="1303">
        <v>0</v>
      </c>
      <c r="CS75" s="1303">
        <v>4</v>
      </c>
      <c r="CT75" s="1326">
        <v>99</v>
      </c>
      <c r="CU75" s="1326">
        <v>8</v>
      </c>
      <c r="CV75" s="1340"/>
      <c r="CW75" s="1326">
        <v>110</v>
      </c>
      <c r="CX75" s="1326">
        <v>0</v>
      </c>
      <c r="CY75" s="1326">
        <v>2</v>
      </c>
      <c r="CZ75" s="1340"/>
      <c r="DA75" s="1326">
        <v>91</v>
      </c>
      <c r="DB75" s="1326">
        <v>17</v>
      </c>
      <c r="DC75" s="1326">
        <v>4</v>
      </c>
      <c r="DD75" s="1340"/>
      <c r="DE75" s="1326">
        <v>87</v>
      </c>
      <c r="DF75" s="1326">
        <v>10</v>
      </c>
      <c r="DG75" s="1326">
        <v>2</v>
      </c>
      <c r="DH75" s="1326">
        <v>12</v>
      </c>
      <c r="DI75" s="1336">
        <v>0.9821428571428571</v>
      </c>
      <c r="DJ75" s="1326">
        <v>110</v>
      </c>
      <c r="DK75" s="1326">
        <v>0</v>
      </c>
      <c r="DL75" s="1326">
        <v>2</v>
      </c>
      <c r="DM75" s="1336">
        <v>0.6428571428571429</v>
      </c>
      <c r="DN75" s="1326">
        <v>72</v>
      </c>
      <c r="DO75" s="1326">
        <v>33</v>
      </c>
      <c r="DP75" s="1326">
        <v>7</v>
      </c>
      <c r="DQ75" s="1336">
        <v>0.9642857142857143</v>
      </c>
      <c r="DR75" s="1326">
        <v>108</v>
      </c>
      <c r="DS75" s="1326">
        <v>1</v>
      </c>
      <c r="DT75" s="1326">
        <v>3</v>
      </c>
      <c r="DU75" s="1336">
        <v>0.6339285714285714</v>
      </c>
      <c r="DV75" s="1326">
        <v>71</v>
      </c>
      <c r="DW75" s="1326">
        <v>34</v>
      </c>
      <c r="DX75" s="1326">
        <v>7</v>
      </c>
      <c r="DY75" s="1336">
        <v>0.9821428571428571</v>
      </c>
      <c r="DZ75" s="1326">
        <v>110</v>
      </c>
      <c r="EA75" s="1326">
        <v>0</v>
      </c>
      <c r="EB75" s="1326">
        <v>2</v>
      </c>
      <c r="EC75" s="1336">
        <v>0.8660714285714286</v>
      </c>
      <c r="ED75" s="1326">
        <v>97</v>
      </c>
      <c r="EE75" s="1326">
        <v>10</v>
      </c>
      <c r="EF75" s="1326">
        <v>5</v>
      </c>
      <c r="EG75" s="1336">
        <v>0.9821428571428571</v>
      </c>
      <c r="EH75" s="1326">
        <v>110</v>
      </c>
      <c r="EI75" s="1326">
        <v>0</v>
      </c>
      <c r="EJ75" s="1326">
        <v>2</v>
      </c>
      <c r="EK75" s="1336">
        <v>0.8839285714285714</v>
      </c>
      <c r="EL75" s="1326">
        <v>99</v>
      </c>
      <c r="EM75" s="1326">
        <v>8</v>
      </c>
      <c r="EN75" s="1326">
        <v>5</v>
      </c>
      <c r="EO75" s="1340"/>
      <c r="EP75" s="1326">
        <v>10</v>
      </c>
      <c r="EQ75" s="1326">
        <v>102</v>
      </c>
      <c r="ER75" s="1326">
        <v>0</v>
      </c>
      <c r="ES75" s="1348">
        <v>46.270285714285706</v>
      </c>
      <c r="ET75" s="1350">
        <v>11.975428571428573</v>
      </c>
      <c r="EU75" s="1317">
        <v>305468.2</v>
      </c>
      <c r="EV75" s="1317">
        <v>33589.034090909088</v>
      </c>
      <c r="EW75" s="1348">
        <v>43.45809523809524</v>
      </c>
      <c r="EX75" s="1350">
        <v>9.2817307692307658</v>
      </c>
      <c r="EY75" s="1317">
        <v>229645.27884615384</v>
      </c>
      <c r="EZ75" s="1317">
        <v>20554.416666666668</v>
      </c>
      <c r="FA75" s="1317">
        <v>456024.22826086957</v>
      </c>
      <c r="FB75" s="1317">
        <v>428630.61290322582</v>
      </c>
      <c r="FC75" s="1317">
        <v>336606.42857142858</v>
      </c>
      <c r="FD75" s="1317">
        <v>275270.82795698923</v>
      </c>
      <c r="FE75" s="1303">
        <v>12</v>
      </c>
      <c r="FF75" s="1303">
        <v>4</v>
      </c>
      <c r="FG75" s="1303">
        <v>6</v>
      </c>
      <c r="FH75" s="1303">
        <v>22</v>
      </c>
      <c r="FI75" s="1326">
        <v>10</v>
      </c>
      <c r="FJ75" s="1326">
        <v>4</v>
      </c>
      <c r="FK75" s="1326">
        <v>4</v>
      </c>
      <c r="FL75" s="1326">
        <v>18</v>
      </c>
      <c r="FM75" s="1317">
        <v>181528.1</v>
      </c>
      <c r="FN75" s="1317">
        <v>191251.6</v>
      </c>
      <c r="FO75" s="1317">
        <v>225203.5</v>
      </c>
      <c r="FP75" s="1303">
        <v>7</v>
      </c>
      <c r="FQ75" s="1303">
        <v>16</v>
      </c>
      <c r="FR75" s="1303">
        <v>6</v>
      </c>
      <c r="FS75" s="1303">
        <v>29</v>
      </c>
      <c r="FT75" s="1326">
        <v>5</v>
      </c>
      <c r="FU75" s="1326">
        <v>8</v>
      </c>
      <c r="FV75" s="1326">
        <v>5</v>
      </c>
      <c r="FW75" s="1326">
        <v>17</v>
      </c>
      <c r="FX75" s="1317">
        <v>180000</v>
      </c>
      <c r="FY75" s="1317">
        <v>193044.44444444444</v>
      </c>
      <c r="FZ75" s="1317">
        <v>197816</v>
      </c>
      <c r="GA75" s="1072"/>
      <c r="IC75" s="41"/>
      <c r="ID75" s="41"/>
      <c r="IE75" s="41"/>
      <c r="IF75" s="41"/>
      <c r="IG75" s="41"/>
      <c r="IH75" s="41"/>
      <c r="II75" s="41"/>
      <c r="IJ75" s="41"/>
      <c r="IK75" s="41"/>
      <c r="IL75" s="41"/>
      <c r="IM75" s="41"/>
      <c r="IN75" s="41"/>
      <c r="IO75" s="41"/>
      <c r="IP75" s="41"/>
      <c r="IQ75" s="41"/>
      <c r="IR75" s="41"/>
      <c r="IS75" s="41"/>
    </row>
    <row r="76" spans="1:253" s="40" customFormat="1" ht="12" customHeight="1">
      <c r="A76" s="1356"/>
      <c r="B76" s="1327"/>
      <c r="C76" s="1304"/>
      <c r="D76" s="1304"/>
      <c r="E76" s="1304"/>
      <c r="F76" s="1304"/>
      <c r="G76" s="1304"/>
      <c r="H76" s="1304"/>
      <c r="I76" s="1304"/>
      <c r="J76" s="1304"/>
      <c r="K76" s="1304"/>
      <c r="L76" s="1304"/>
      <c r="M76" s="1304"/>
      <c r="N76" s="1304"/>
      <c r="O76" s="1304"/>
      <c r="P76" s="1304"/>
      <c r="Q76" s="1304"/>
      <c r="R76" s="1304"/>
      <c r="S76" s="1304"/>
      <c r="T76" s="1304"/>
      <c r="U76" s="1304"/>
      <c r="V76" s="1304"/>
      <c r="W76" s="1304"/>
      <c r="X76" s="1304"/>
      <c r="Y76" s="1304"/>
      <c r="Z76" s="1304"/>
      <c r="AA76" s="1304"/>
      <c r="AB76" s="1304"/>
      <c r="AC76" s="1304"/>
      <c r="AD76" s="1304"/>
      <c r="AE76" s="1304"/>
      <c r="AF76" s="1304"/>
      <c r="AG76" s="1304"/>
      <c r="AH76" s="1304"/>
      <c r="AI76" s="1304"/>
      <c r="AJ76" s="1304"/>
      <c r="AK76" s="1304"/>
      <c r="AL76" s="1304"/>
      <c r="AM76" s="1304"/>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4"/>
      <c r="BQ76" s="1304"/>
      <c r="BR76" s="1304"/>
      <c r="BS76" s="1304"/>
      <c r="BT76" s="1304"/>
      <c r="BU76" s="1304"/>
      <c r="BV76" s="1304"/>
      <c r="BW76" s="1304"/>
      <c r="BX76" s="1304"/>
      <c r="BY76" s="1304"/>
      <c r="BZ76" s="1304"/>
      <c r="CA76" s="1327"/>
      <c r="CB76" s="1304"/>
      <c r="CC76" s="1327"/>
      <c r="CD76" s="1304"/>
      <c r="CE76" s="1327"/>
      <c r="CF76" s="1327"/>
      <c r="CG76" s="1304"/>
      <c r="CH76" s="1304"/>
      <c r="CI76" s="1304"/>
      <c r="CJ76" s="1304"/>
      <c r="CK76" s="1304"/>
      <c r="CL76" s="1304"/>
      <c r="CM76" s="1327"/>
      <c r="CN76" s="1304"/>
      <c r="CO76" s="1304"/>
      <c r="CP76" s="1304"/>
      <c r="CQ76" s="1304"/>
      <c r="CR76" s="1304"/>
      <c r="CS76" s="1304"/>
      <c r="CT76" s="1327"/>
      <c r="CU76" s="1327"/>
      <c r="CV76" s="1341"/>
      <c r="CW76" s="1327"/>
      <c r="CX76" s="1327"/>
      <c r="CY76" s="1327"/>
      <c r="CZ76" s="1341"/>
      <c r="DA76" s="1327"/>
      <c r="DB76" s="1327"/>
      <c r="DC76" s="1327"/>
      <c r="DD76" s="1341"/>
      <c r="DE76" s="1327"/>
      <c r="DF76" s="1327"/>
      <c r="DG76" s="1327"/>
      <c r="DH76" s="1327"/>
      <c r="DI76" s="1337"/>
      <c r="DJ76" s="1327"/>
      <c r="DK76" s="1327"/>
      <c r="DL76" s="1327"/>
      <c r="DM76" s="1337"/>
      <c r="DN76" s="1327"/>
      <c r="DO76" s="1327"/>
      <c r="DP76" s="1327"/>
      <c r="DQ76" s="1337"/>
      <c r="DR76" s="1327"/>
      <c r="DS76" s="1327"/>
      <c r="DT76" s="1327"/>
      <c r="DU76" s="1337"/>
      <c r="DV76" s="1327"/>
      <c r="DW76" s="1327"/>
      <c r="DX76" s="1327"/>
      <c r="DY76" s="1337"/>
      <c r="DZ76" s="1327"/>
      <c r="EA76" s="1327"/>
      <c r="EB76" s="1327"/>
      <c r="EC76" s="1337"/>
      <c r="ED76" s="1327"/>
      <c r="EE76" s="1327"/>
      <c r="EF76" s="1327"/>
      <c r="EG76" s="1337"/>
      <c r="EH76" s="1327"/>
      <c r="EI76" s="1327"/>
      <c r="EJ76" s="1327"/>
      <c r="EK76" s="1337"/>
      <c r="EL76" s="1327"/>
      <c r="EM76" s="1327"/>
      <c r="EN76" s="1327"/>
      <c r="EO76" s="1341"/>
      <c r="EP76" s="1327"/>
      <c r="EQ76" s="1327"/>
      <c r="ER76" s="1327"/>
      <c r="ES76" s="1349"/>
      <c r="ET76" s="1351"/>
      <c r="EU76" s="1318"/>
      <c r="EV76" s="1318"/>
      <c r="EW76" s="1349"/>
      <c r="EX76" s="1351"/>
      <c r="EY76" s="1318"/>
      <c r="EZ76" s="1318"/>
      <c r="FA76" s="1318"/>
      <c r="FB76" s="1318"/>
      <c r="FC76" s="1318"/>
      <c r="FD76" s="1318"/>
      <c r="FE76" s="1304"/>
      <c r="FF76" s="1304"/>
      <c r="FG76" s="1304"/>
      <c r="FH76" s="1304"/>
      <c r="FI76" s="1327"/>
      <c r="FJ76" s="1327"/>
      <c r="FK76" s="1327"/>
      <c r="FL76" s="1327"/>
      <c r="FM76" s="1318"/>
      <c r="FN76" s="1318"/>
      <c r="FO76" s="1318"/>
      <c r="FP76" s="1304"/>
      <c r="FQ76" s="1304"/>
      <c r="FR76" s="1304"/>
      <c r="FS76" s="1304"/>
      <c r="FT76" s="1327"/>
      <c r="FU76" s="1327"/>
      <c r="FV76" s="1327"/>
      <c r="FW76" s="1327"/>
      <c r="FX76" s="1318"/>
      <c r="FY76" s="1318"/>
      <c r="FZ76" s="1318"/>
      <c r="GA76" s="1072"/>
      <c r="IC76" s="41"/>
      <c r="ID76" s="41"/>
      <c r="IE76" s="41"/>
      <c r="IF76" s="41"/>
      <c r="IG76" s="41"/>
      <c r="IH76" s="41"/>
      <c r="II76" s="41"/>
      <c r="IJ76" s="41"/>
      <c r="IK76" s="41"/>
      <c r="IL76" s="41"/>
      <c r="IM76" s="41"/>
      <c r="IN76" s="41"/>
      <c r="IO76" s="41"/>
      <c r="IP76" s="41"/>
      <c r="IQ76" s="41"/>
      <c r="IR76" s="41"/>
      <c r="IS76" s="41"/>
    </row>
    <row r="77" spans="1:253" s="40" customFormat="1" ht="12" customHeight="1">
      <c r="A77" s="1356" t="s">
        <v>556</v>
      </c>
      <c r="B77" s="1326">
        <v>450</v>
      </c>
      <c r="C77" s="1303">
        <v>3453</v>
      </c>
      <c r="D77" s="1303">
        <v>280</v>
      </c>
      <c r="E77" s="1303">
        <v>280</v>
      </c>
      <c r="F77" s="1303">
        <v>22</v>
      </c>
      <c r="G77" s="1303">
        <v>15</v>
      </c>
      <c r="H77" s="1303">
        <v>76</v>
      </c>
      <c r="I77" s="1303">
        <v>4126</v>
      </c>
      <c r="J77" s="1303">
        <v>1787</v>
      </c>
      <c r="K77" s="1303">
        <v>676</v>
      </c>
      <c r="L77" s="1303">
        <v>713</v>
      </c>
      <c r="M77" s="1303">
        <v>24</v>
      </c>
      <c r="N77" s="1303">
        <v>39</v>
      </c>
      <c r="O77" s="1303">
        <v>110</v>
      </c>
      <c r="P77" s="1303">
        <v>3349</v>
      </c>
      <c r="Q77" s="1303">
        <v>7475</v>
      </c>
      <c r="R77" s="1303">
        <v>1699</v>
      </c>
      <c r="S77" s="1303">
        <v>158</v>
      </c>
      <c r="T77" s="1303">
        <v>206</v>
      </c>
      <c r="U77" s="1303">
        <v>13</v>
      </c>
      <c r="V77" s="1303">
        <v>9</v>
      </c>
      <c r="W77" s="1303">
        <v>38</v>
      </c>
      <c r="X77" s="1303">
        <v>2123</v>
      </c>
      <c r="Y77" s="1303">
        <v>1175</v>
      </c>
      <c r="Z77" s="1303">
        <v>442</v>
      </c>
      <c r="AA77" s="1303">
        <v>551</v>
      </c>
      <c r="AB77" s="1303">
        <v>20</v>
      </c>
      <c r="AC77" s="1303">
        <v>28</v>
      </c>
      <c r="AD77" s="1303">
        <v>77</v>
      </c>
      <c r="AE77" s="1303">
        <v>2293</v>
      </c>
      <c r="AF77" s="1303">
        <v>4416</v>
      </c>
      <c r="AG77" s="1303">
        <v>24</v>
      </c>
      <c r="AH77" s="1303">
        <v>407</v>
      </c>
      <c r="AI77" s="1303">
        <v>509</v>
      </c>
      <c r="AJ77" s="1303">
        <v>857</v>
      </c>
      <c r="AK77" s="1303">
        <v>891</v>
      </c>
      <c r="AL77" s="1303">
        <v>724</v>
      </c>
      <c r="AM77" s="1303">
        <v>3412</v>
      </c>
      <c r="AN77" s="1303">
        <v>11</v>
      </c>
      <c r="AO77" s="1303">
        <v>381</v>
      </c>
      <c r="AP77" s="1303">
        <v>373</v>
      </c>
      <c r="AQ77" s="1303">
        <v>431</v>
      </c>
      <c r="AR77" s="1303">
        <v>417</v>
      </c>
      <c r="AS77" s="1303">
        <v>239</v>
      </c>
      <c r="AT77" s="1303">
        <v>1852</v>
      </c>
      <c r="AU77" s="1303">
        <v>5264</v>
      </c>
      <c r="AV77" s="1303">
        <v>0</v>
      </c>
      <c r="AW77" s="1303">
        <v>127</v>
      </c>
      <c r="AX77" s="1303">
        <v>126</v>
      </c>
      <c r="AY77" s="1303">
        <v>243</v>
      </c>
      <c r="AZ77" s="1303">
        <v>211</v>
      </c>
      <c r="BA77" s="1303">
        <v>144</v>
      </c>
      <c r="BB77" s="1303">
        <v>851</v>
      </c>
      <c r="BC77" s="1303">
        <v>0</v>
      </c>
      <c r="BD77" s="1303">
        <v>77</v>
      </c>
      <c r="BE77" s="1303">
        <v>129</v>
      </c>
      <c r="BF77" s="1303">
        <v>201</v>
      </c>
      <c r="BG77" s="1303">
        <v>189</v>
      </c>
      <c r="BH77" s="1303">
        <v>152</v>
      </c>
      <c r="BI77" s="1303">
        <v>748</v>
      </c>
      <c r="BJ77" s="1303">
        <v>1599</v>
      </c>
      <c r="BK77" s="1303">
        <v>13</v>
      </c>
      <c r="BL77" s="1303">
        <v>78</v>
      </c>
      <c r="BM77" s="1303">
        <v>44</v>
      </c>
      <c r="BN77" s="1303">
        <v>54</v>
      </c>
      <c r="BO77" s="1303">
        <v>68</v>
      </c>
      <c r="BP77" s="1303">
        <v>270</v>
      </c>
      <c r="BQ77" s="1303">
        <v>527</v>
      </c>
      <c r="BR77" s="1303">
        <v>39</v>
      </c>
      <c r="BS77" s="1303">
        <v>144</v>
      </c>
      <c r="BT77" s="1303">
        <v>223</v>
      </c>
      <c r="BU77" s="1303">
        <v>328</v>
      </c>
      <c r="BV77" s="1303">
        <v>322</v>
      </c>
      <c r="BW77" s="1303">
        <v>331</v>
      </c>
      <c r="BX77" s="1303">
        <v>1387</v>
      </c>
      <c r="BY77" s="1303">
        <v>33</v>
      </c>
      <c r="BZ77" s="1303">
        <v>74</v>
      </c>
      <c r="CA77" s="1326">
        <v>35</v>
      </c>
      <c r="CB77" s="1303">
        <v>173</v>
      </c>
      <c r="CC77" s="1326">
        <v>107</v>
      </c>
      <c r="CD77" s="1303">
        <v>288</v>
      </c>
      <c r="CE77" s="1326">
        <v>61</v>
      </c>
      <c r="CF77" s="1326">
        <v>20</v>
      </c>
      <c r="CG77" s="1303">
        <v>16</v>
      </c>
      <c r="CH77" s="1303">
        <v>21</v>
      </c>
      <c r="CI77" s="1303">
        <v>1</v>
      </c>
      <c r="CJ77" s="1303">
        <v>1</v>
      </c>
      <c r="CK77" s="1303">
        <v>0</v>
      </c>
      <c r="CL77" s="1303">
        <v>39</v>
      </c>
      <c r="CM77" s="1326">
        <v>2</v>
      </c>
      <c r="CN77" s="1303">
        <v>1</v>
      </c>
      <c r="CO77" s="1303">
        <v>2</v>
      </c>
      <c r="CP77" s="1303">
        <v>0</v>
      </c>
      <c r="CQ77" s="1303">
        <v>0</v>
      </c>
      <c r="CR77" s="1303">
        <v>0</v>
      </c>
      <c r="CS77" s="1303">
        <v>3</v>
      </c>
      <c r="CT77" s="1326">
        <v>401</v>
      </c>
      <c r="CU77" s="1326">
        <v>27</v>
      </c>
      <c r="CV77" s="1340"/>
      <c r="CW77" s="1326">
        <v>422</v>
      </c>
      <c r="CX77" s="1326">
        <v>19</v>
      </c>
      <c r="CY77" s="1326">
        <v>9</v>
      </c>
      <c r="CZ77" s="1340"/>
      <c r="DA77" s="1326">
        <v>309</v>
      </c>
      <c r="DB77" s="1326">
        <v>103</v>
      </c>
      <c r="DC77" s="1326">
        <v>38</v>
      </c>
      <c r="DD77" s="1340"/>
      <c r="DE77" s="1326">
        <v>266</v>
      </c>
      <c r="DF77" s="1326">
        <v>74</v>
      </c>
      <c r="DG77" s="1326">
        <v>22</v>
      </c>
      <c r="DH77" s="1326">
        <v>88</v>
      </c>
      <c r="DI77" s="1336">
        <v>0.9622222222222222</v>
      </c>
      <c r="DJ77" s="1326">
        <v>433</v>
      </c>
      <c r="DK77" s="1326">
        <v>3</v>
      </c>
      <c r="DL77" s="1326">
        <v>14</v>
      </c>
      <c r="DM77" s="1336">
        <v>0.43555555555555553</v>
      </c>
      <c r="DN77" s="1326">
        <v>196</v>
      </c>
      <c r="DO77" s="1326">
        <v>172</v>
      </c>
      <c r="DP77" s="1326">
        <v>82</v>
      </c>
      <c r="DQ77" s="1336">
        <v>0.9622222222222222</v>
      </c>
      <c r="DR77" s="1326">
        <v>433</v>
      </c>
      <c r="DS77" s="1326">
        <v>5</v>
      </c>
      <c r="DT77" s="1326">
        <v>12</v>
      </c>
      <c r="DU77" s="1336">
        <v>0.41333333333333333</v>
      </c>
      <c r="DV77" s="1326">
        <v>186</v>
      </c>
      <c r="DW77" s="1326">
        <v>184</v>
      </c>
      <c r="DX77" s="1326">
        <v>80</v>
      </c>
      <c r="DY77" s="1336">
        <v>0.96444444444444444</v>
      </c>
      <c r="DZ77" s="1326">
        <v>434</v>
      </c>
      <c r="EA77" s="1326">
        <v>4</v>
      </c>
      <c r="EB77" s="1326">
        <v>12</v>
      </c>
      <c r="EC77" s="1336">
        <v>0.65111111111111108</v>
      </c>
      <c r="ED77" s="1326">
        <v>293</v>
      </c>
      <c r="EE77" s="1326">
        <v>84</v>
      </c>
      <c r="EF77" s="1326">
        <v>73</v>
      </c>
      <c r="EG77" s="1336">
        <v>0.95777777777777773</v>
      </c>
      <c r="EH77" s="1326">
        <v>431</v>
      </c>
      <c r="EI77" s="1326">
        <v>8</v>
      </c>
      <c r="EJ77" s="1326">
        <v>11</v>
      </c>
      <c r="EK77" s="1336">
        <v>0.69333333333333336</v>
      </c>
      <c r="EL77" s="1326">
        <v>312</v>
      </c>
      <c r="EM77" s="1326">
        <v>66</v>
      </c>
      <c r="EN77" s="1326">
        <v>72</v>
      </c>
      <c r="EO77" s="1340"/>
      <c r="EP77" s="1326">
        <v>33</v>
      </c>
      <c r="EQ77" s="1326">
        <v>411</v>
      </c>
      <c r="ER77" s="1326">
        <v>6</v>
      </c>
      <c r="ES77" s="1348">
        <v>47.763092269326677</v>
      </c>
      <c r="ET77" s="1350">
        <v>11.684296482412062</v>
      </c>
      <c r="EU77" s="1317">
        <v>350042.48137755098</v>
      </c>
      <c r="EV77" s="1317">
        <v>31715.552727272727</v>
      </c>
      <c r="EW77" s="1348">
        <v>45.977179487179463</v>
      </c>
      <c r="EX77" s="1350">
        <v>9.8015625000000028</v>
      </c>
      <c r="EY77" s="1317">
        <v>241801.5346354167</v>
      </c>
      <c r="EZ77" s="1317">
        <v>18946.69090909091</v>
      </c>
      <c r="FA77" s="1317">
        <v>420945.88622754492</v>
      </c>
      <c r="FB77" s="1317">
        <v>413521.86890243902</v>
      </c>
      <c r="FC77" s="1317">
        <v>304517.00928792567</v>
      </c>
      <c r="FD77" s="1317">
        <v>292247.69470404985</v>
      </c>
      <c r="FE77" s="1303">
        <v>37</v>
      </c>
      <c r="FF77" s="1303">
        <v>15</v>
      </c>
      <c r="FG77" s="1303">
        <v>18</v>
      </c>
      <c r="FH77" s="1303">
        <v>70</v>
      </c>
      <c r="FI77" s="1326">
        <v>21</v>
      </c>
      <c r="FJ77" s="1326">
        <v>13</v>
      </c>
      <c r="FK77" s="1326">
        <v>15</v>
      </c>
      <c r="FL77" s="1326">
        <v>45</v>
      </c>
      <c r="FM77" s="1317">
        <v>192603.75</v>
      </c>
      <c r="FN77" s="1317">
        <v>203153.33333333334</v>
      </c>
      <c r="FO77" s="1317">
        <v>214613</v>
      </c>
      <c r="FP77" s="1303">
        <v>12</v>
      </c>
      <c r="FQ77" s="1303">
        <v>28</v>
      </c>
      <c r="FR77" s="1303">
        <v>16</v>
      </c>
      <c r="FS77" s="1303">
        <v>56</v>
      </c>
      <c r="FT77" s="1326">
        <v>10</v>
      </c>
      <c r="FU77" s="1326">
        <v>18</v>
      </c>
      <c r="FV77" s="1326">
        <v>12</v>
      </c>
      <c r="FW77" s="1326">
        <v>32</v>
      </c>
      <c r="FX77" s="1317">
        <v>181576.36363636365</v>
      </c>
      <c r="FY77" s="1317">
        <v>201489.91304347827</v>
      </c>
      <c r="FZ77" s="1317">
        <v>205015.71428571429</v>
      </c>
      <c r="GA77" s="1073"/>
      <c r="IC77" s="41"/>
      <c r="ID77" s="41"/>
      <c r="IE77" s="41"/>
      <c r="IF77" s="41"/>
      <c r="IG77" s="41"/>
      <c r="IH77" s="41"/>
      <c r="II77" s="41"/>
      <c r="IJ77" s="41"/>
      <c r="IK77" s="41"/>
      <c r="IL77" s="41"/>
      <c r="IM77" s="41"/>
      <c r="IN77" s="41"/>
      <c r="IO77" s="41"/>
      <c r="IP77" s="41"/>
      <c r="IQ77" s="41"/>
      <c r="IR77" s="41"/>
      <c r="IS77" s="41"/>
    </row>
    <row r="78" spans="1:253" s="40" customFormat="1" ht="12" customHeight="1">
      <c r="A78" s="1356"/>
      <c r="B78" s="1327"/>
      <c r="C78" s="1304"/>
      <c r="D78" s="1304"/>
      <c r="E78" s="1304"/>
      <c r="F78" s="1304"/>
      <c r="G78" s="1304"/>
      <c r="H78" s="1304"/>
      <c r="I78" s="1304"/>
      <c r="J78" s="1304"/>
      <c r="K78" s="1304"/>
      <c r="L78" s="1304"/>
      <c r="M78" s="1304"/>
      <c r="N78" s="1304"/>
      <c r="O78" s="1304"/>
      <c r="P78" s="1304"/>
      <c r="Q78" s="1304"/>
      <c r="R78" s="1304"/>
      <c r="S78" s="1304"/>
      <c r="T78" s="1304"/>
      <c r="U78" s="1304"/>
      <c r="V78" s="1304"/>
      <c r="W78" s="1304"/>
      <c r="X78" s="1304"/>
      <c r="Y78" s="1304"/>
      <c r="Z78" s="1304"/>
      <c r="AA78" s="1304"/>
      <c r="AB78" s="1304"/>
      <c r="AC78" s="1304"/>
      <c r="AD78" s="1304"/>
      <c r="AE78" s="1304"/>
      <c r="AF78" s="1304"/>
      <c r="AG78" s="1304"/>
      <c r="AH78" s="1304"/>
      <c r="AI78" s="1304"/>
      <c r="AJ78" s="1304"/>
      <c r="AK78" s="1304"/>
      <c r="AL78" s="1304"/>
      <c r="AM78" s="1304"/>
      <c r="AN78" s="1304"/>
      <c r="AO78" s="1304"/>
      <c r="AP78" s="1304"/>
      <c r="AQ78" s="1304"/>
      <c r="AR78" s="1304"/>
      <c r="AS78" s="1304"/>
      <c r="AT78" s="1304"/>
      <c r="AU78" s="1304"/>
      <c r="AV78" s="1304"/>
      <c r="AW78" s="1304"/>
      <c r="AX78" s="1304"/>
      <c r="AY78" s="1304"/>
      <c r="AZ78" s="1304"/>
      <c r="BA78" s="1304"/>
      <c r="BB78" s="1304"/>
      <c r="BC78" s="1304"/>
      <c r="BD78" s="1304"/>
      <c r="BE78" s="1304"/>
      <c r="BF78" s="1304"/>
      <c r="BG78" s="1304"/>
      <c r="BH78" s="1304"/>
      <c r="BI78" s="1304"/>
      <c r="BJ78" s="1304"/>
      <c r="BK78" s="1304"/>
      <c r="BL78" s="1304"/>
      <c r="BM78" s="1304"/>
      <c r="BN78" s="1304"/>
      <c r="BO78" s="1304"/>
      <c r="BP78" s="1304"/>
      <c r="BQ78" s="1304"/>
      <c r="BR78" s="1304"/>
      <c r="BS78" s="1304"/>
      <c r="BT78" s="1304"/>
      <c r="BU78" s="1304"/>
      <c r="BV78" s="1304"/>
      <c r="BW78" s="1304"/>
      <c r="BX78" s="1304"/>
      <c r="BY78" s="1304"/>
      <c r="BZ78" s="1304"/>
      <c r="CA78" s="1327"/>
      <c r="CB78" s="1304"/>
      <c r="CC78" s="1327"/>
      <c r="CD78" s="1304"/>
      <c r="CE78" s="1327"/>
      <c r="CF78" s="1327"/>
      <c r="CG78" s="1304"/>
      <c r="CH78" s="1304"/>
      <c r="CI78" s="1304"/>
      <c r="CJ78" s="1304"/>
      <c r="CK78" s="1304"/>
      <c r="CL78" s="1304"/>
      <c r="CM78" s="1327"/>
      <c r="CN78" s="1304"/>
      <c r="CO78" s="1304"/>
      <c r="CP78" s="1304"/>
      <c r="CQ78" s="1304"/>
      <c r="CR78" s="1304"/>
      <c r="CS78" s="1304"/>
      <c r="CT78" s="1327"/>
      <c r="CU78" s="1327"/>
      <c r="CV78" s="1341"/>
      <c r="CW78" s="1327"/>
      <c r="CX78" s="1327"/>
      <c r="CY78" s="1327"/>
      <c r="CZ78" s="1341"/>
      <c r="DA78" s="1327"/>
      <c r="DB78" s="1327"/>
      <c r="DC78" s="1327"/>
      <c r="DD78" s="1341"/>
      <c r="DE78" s="1327"/>
      <c r="DF78" s="1327"/>
      <c r="DG78" s="1327"/>
      <c r="DH78" s="1327"/>
      <c r="DI78" s="1337"/>
      <c r="DJ78" s="1327"/>
      <c r="DK78" s="1327"/>
      <c r="DL78" s="1327"/>
      <c r="DM78" s="1337"/>
      <c r="DN78" s="1327"/>
      <c r="DO78" s="1327"/>
      <c r="DP78" s="1327"/>
      <c r="DQ78" s="1337"/>
      <c r="DR78" s="1327"/>
      <c r="DS78" s="1327"/>
      <c r="DT78" s="1327"/>
      <c r="DU78" s="1337"/>
      <c r="DV78" s="1327"/>
      <c r="DW78" s="1327"/>
      <c r="DX78" s="1327"/>
      <c r="DY78" s="1337"/>
      <c r="DZ78" s="1327"/>
      <c r="EA78" s="1327"/>
      <c r="EB78" s="1327"/>
      <c r="EC78" s="1337"/>
      <c r="ED78" s="1327"/>
      <c r="EE78" s="1327"/>
      <c r="EF78" s="1327"/>
      <c r="EG78" s="1337"/>
      <c r="EH78" s="1327"/>
      <c r="EI78" s="1327"/>
      <c r="EJ78" s="1327"/>
      <c r="EK78" s="1337"/>
      <c r="EL78" s="1327"/>
      <c r="EM78" s="1327"/>
      <c r="EN78" s="1327"/>
      <c r="EO78" s="1341"/>
      <c r="EP78" s="1327"/>
      <c r="EQ78" s="1327"/>
      <c r="ER78" s="1327"/>
      <c r="ES78" s="1349"/>
      <c r="ET78" s="1351"/>
      <c r="EU78" s="1318"/>
      <c r="EV78" s="1318"/>
      <c r="EW78" s="1349"/>
      <c r="EX78" s="1351"/>
      <c r="EY78" s="1318"/>
      <c r="EZ78" s="1318"/>
      <c r="FA78" s="1318"/>
      <c r="FB78" s="1318"/>
      <c r="FC78" s="1318"/>
      <c r="FD78" s="1318"/>
      <c r="FE78" s="1304"/>
      <c r="FF78" s="1304"/>
      <c r="FG78" s="1304"/>
      <c r="FH78" s="1304"/>
      <c r="FI78" s="1327"/>
      <c r="FJ78" s="1327"/>
      <c r="FK78" s="1327"/>
      <c r="FL78" s="1327"/>
      <c r="FM78" s="1318"/>
      <c r="FN78" s="1318"/>
      <c r="FO78" s="1318"/>
      <c r="FP78" s="1304"/>
      <c r="FQ78" s="1304"/>
      <c r="FR78" s="1304"/>
      <c r="FS78" s="1304"/>
      <c r="FT78" s="1327"/>
      <c r="FU78" s="1327"/>
      <c r="FV78" s="1327"/>
      <c r="FW78" s="1327"/>
      <c r="FX78" s="1318"/>
      <c r="FY78" s="1318"/>
      <c r="FZ78" s="1318"/>
      <c r="GA78" s="1074"/>
      <c r="IC78" s="41"/>
      <c r="ID78" s="41"/>
      <c r="IE78" s="41"/>
      <c r="IF78" s="41"/>
      <c r="IG78" s="41"/>
      <c r="IH78" s="41"/>
      <c r="II78" s="41"/>
      <c r="IJ78" s="41"/>
      <c r="IK78" s="41"/>
      <c r="IL78" s="41"/>
      <c r="IM78" s="41"/>
      <c r="IN78" s="41"/>
      <c r="IO78" s="41"/>
      <c r="IP78" s="41"/>
      <c r="IQ78" s="41"/>
      <c r="IR78" s="41"/>
      <c r="IS78" s="41"/>
    </row>
    <row r="79" spans="1:253" s="40" customFormat="1" ht="12" customHeight="1">
      <c r="A79" s="1356" t="s">
        <v>557</v>
      </c>
      <c r="B79" s="1326">
        <v>399</v>
      </c>
      <c r="C79" s="1303">
        <v>1269</v>
      </c>
      <c r="D79" s="1303">
        <v>74</v>
      </c>
      <c r="E79" s="1303">
        <v>54</v>
      </c>
      <c r="F79" s="1303">
        <v>7</v>
      </c>
      <c r="G79" s="1303">
        <v>1</v>
      </c>
      <c r="H79" s="1303">
        <v>18</v>
      </c>
      <c r="I79" s="1303">
        <v>1423</v>
      </c>
      <c r="J79" s="1303">
        <v>760</v>
      </c>
      <c r="K79" s="1303">
        <v>232</v>
      </c>
      <c r="L79" s="1303">
        <v>256</v>
      </c>
      <c r="M79" s="1303">
        <v>3</v>
      </c>
      <c r="N79" s="1303">
        <v>7</v>
      </c>
      <c r="O79" s="1303">
        <v>18</v>
      </c>
      <c r="P79" s="1303">
        <v>1276</v>
      </c>
      <c r="Q79" s="1303">
        <v>2699</v>
      </c>
      <c r="R79" s="1303">
        <v>761</v>
      </c>
      <c r="S79" s="1303">
        <v>45</v>
      </c>
      <c r="T79" s="1303">
        <v>38</v>
      </c>
      <c r="U79" s="1303">
        <v>4</v>
      </c>
      <c r="V79" s="1303">
        <v>0</v>
      </c>
      <c r="W79" s="1303">
        <v>10</v>
      </c>
      <c r="X79" s="1303">
        <v>858</v>
      </c>
      <c r="Y79" s="1303">
        <v>505</v>
      </c>
      <c r="Z79" s="1303">
        <v>185</v>
      </c>
      <c r="AA79" s="1303">
        <v>173</v>
      </c>
      <c r="AB79" s="1303">
        <v>0</v>
      </c>
      <c r="AC79" s="1303">
        <v>5</v>
      </c>
      <c r="AD79" s="1303">
        <v>4</v>
      </c>
      <c r="AE79" s="1303">
        <v>872</v>
      </c>
      <c r="AF79" s="1303">
        <v>1730</v>
      </c>
      <c r="AG79" s="1303">
        <v>3</v>
      </c>
      <c r="AH79" s="1303">
        <v>108</v>
      </c>
      <c r="AI79" s="1303">
        <v>176</v>
      </c>
      <c r="AJ79" s="1303">
        <v>310</v>
      </c>
      <c r="AK79" s="1303">
        <v>356</v>
      </c>
      <c r="AL79" s="1303">
        <v>317</v>
      </c>
      <c r="AM79" s="1303">
        <v>1270</v>
      </c>
      <c r="AN79" s="1303">
        <v>4</v>
      </c>
      <c r="AO79" s="1303">
        <v>108</v>
      </c>
      <c r="AP79" s="1303">
        <v>89</v>
      </c>
      <c r="AQ79" s="1303">
        <v>188</v>
      </c>
      <c r="AR79" s="1303">
        <v>230</v>
      </c>
      <c r="AS79" s="1303">
        <v>167</v>
      </c>
      <c r="AT79" s="1303">
        <v>786</v>
      </c>
      <c r="AU79" s="1303">
        <v>2056</v>
      </c>
      <c r="AV79" s="1303">
        <v>0</v>
      </c>
      <c r="AW79" s="1303">
        <v>112</v>
      </c>
      <c r="AX79" s="1303">
        <v>96</v>
      </c>
      <c r="AY79" s="1303">
        <v>204</v>
      </c>
      <c r="AZ79" s="1303">
        <v>205</v>
      </c>
      <c r="BA79" s="1303">
        <v>122</v>
      </c>
      <c r="BB79" s="1303">
        <v>739</v>
      </c>
      <c r="BC79" s="1303">
        <v>0</v>
      </c>
      <c r="BD79" s="1303">
        <v>58</v>
      </c>
      <c r="BE79" s="1303">
        <v>93</v>
      </c>
      <c r="BF79" s="1303">
        <v>150</v>
      </c>
      <c r="BG79" s="1303">
        <v>172</v>
      </c>
      <c r="BH79" s="1303">
        <v>151</v>
      </c>
      <c r="BI79" s="1303">
        <v>624</v>
      </c>
      <c r="BJ79" s="1303">
        <v>1363</v>
      </c>
      <c r="BK79" s="1303">
        <v>4</v>
      </c>
      <c r="BL79" s="1303">
        <v>14</v>
      </c>
      <c r="BM79" s="1303">
        <v>8</v>
      </c>
      <c r="BN79" s="1303">
        <v>13</v>
      </c>
      <c r="BO79" s="1303">
        <v>12</v>
      </c>
      <c r="BP79" s="1303">
        <v>73</v>
      </c>
      <c r="BQ79" s="1303">
        <v>124</v>
      </c>
      <c r="BR79" s="1303">
        <v>6</v>
      </c>
      <c r="BS79" s="1303">
        <v>25</v>
      </c>
      <c r="BT79" s="1303">
        <v>59</v>
      </c>
      <c r="BU79" s="1303">
        <v>128</v>
      </c>
      <c r="BV79" s="1303">
        <v>140</v>
      </c>
      <c r="BW79" s="1303">
        <v>133</v>
      </c>
      <c r="BX79" s="1303">
        <v>491</v>
      </c>
      <c r="BY79" s="1303">
        <v>14</v>
      </c>
      <c r="BZ79" s="1303">
        <v>14</v>
      </c>
      <c r="CA79" s="1326">
        <v>16</v>
      </c>
      <c r="CB79" s="1303">
        <v>40</v>
      </c>
      <c r="CC79" s="1326">
        <v>31</v>
      </c>
      <c r="CD79" s="1303">
        <v>50</v>
      </c>
      <c r="CE79" s="1326">
        <v>18</v>
      </c>
      <c r="CF79" s="1326">
        <v>26</v>
      </c>
      <c r="CG79" s="1303">
        <v>30</v>
      </c>
      <c r="CH79" s="1303">
        <v>22</v>
      </c>
      <c r="CI79" s="1303">
        <v>0</v>
      </c>
      <c r="CJ79" s="1303">
        <v>6</v>
      </c>
      <c r="CK79" s="1303">
        <v>0</v>
      </c>
      <c r="CL79" s="1303">
        <v>58</v>
      </c>
      <c r="CM79" s="1326">
        <v>3</v>
      </c>
      <c r="CN79" s="1303">
        <v>3</v>
      </c>
      <c r="CO79" s="1303">
        <v>1</v>
      </c>
      <c r="CP79" s="1303">
        <v>0</v>
      </c>
      <c r="CQ79" s="1303">
        <v>0</v>
      </c>
      <c r="CR79" s="1303">
        <v>0</v>
      </c>
      <c r="CS79" s="1303">
        <v>4</v>
      </c>
      <c r="CT79" s="1326">
        <v>331</v>
      </c>
      <c r="CU79" s="1326">
        <v>39</v>
      </c>
      <c r="CV79" s="1340"/>
      <c r="CW79" s="1326">
        <v>330</v>
      </c>
      <c r="CX79" s="1326">
        <v>62</v>
      </c>
      <c r="CY79" s="1326">
        <v>7</v>
      </c>
      <c r="CZ79" s="1340"/>
      <c r="DA79" s="1326">
        <v>159</v>
      </c>
      <c r="DB79" s="1326">
        <v>176</v>
      </c>
      <c r="DC79" s="1326">
        <v>64</v>
      </c>
      <c r="DD79" s="1340"/>
      <c r="DE79" s="1326">
        <v>147</v>
      </c>
      <c r="DF79" s="1326">
        <v>116</v>
      </c>
      <c r="DG79" s="1326">
        <v>39</v>
      </c>
      <c r="DH79" s="1326">
        <v>97</v>
      </c>
      <c r="DI79" s="1336">
        <v>0.97243107769423553</v>
      </c>
      <c r="DJ79" s="1326">
        <v>388</v>
      </c>
      <c r="DK79" s="1326">
        <v>1</v>
      </c>
      <c r="DL79" s="1326">
        <v>10</v>
      </c>
      <c r="DM79" s="1336">
        <v>0.2932330827067669</v>
      </c>
      <c r="DN79" s="1326">
        <v>117</v>
      </c>
      <c r="DO79" s="1326">
        <v>147</v>
      </c>
      <c r="DP79" s="1326">
        <v>135</v>
      </c>
      <c r="DQ79" s="1336">
        <v>0.96491228070175439</v>
      </c>
      <c r="DR79" s="1326">
        <v>385</v>
      </c>
      <c r="DS79" s="1326">
        <v>4</v>
      </c>
      <c r="DT79" s="1326">
        <v>10</v>
      </c>
      <c r="DU79" s="1336">
        <v>0.27568922305764409</v>
      </c>
      <c r="DV79" s="1326">
        <v>110</v>
      </c>
      <c r="DW79" s="1326">
        <v>154</v>
      </c>
      <c r="DX79" s="1326">
        <v>135</v>
      </c>
      <c r="DY79" s="1336">
        <v>0.95739348370927313</v>
      </c>
      <c r="DZ79" s="1326">
        <v>382</v>
      </c>
      <c r="EA79" s="1326">
        <v>6</v>
      </c>
      <c r="EB79" s="1326">
        <v>11</v>
      </c>
      <c r="EC79" s="1336">
        <v>0.46115288220551376</v>
      </c>
      <c r="ED79" s="1326">
        <v>184</v>
      </c>
      <c r="EE79" s="1326">
        <v>91</v>
      </c>
      <c r="EF79" s="1326">
        <v>124</v>
      </c>
      <c r="EG79" s="1336">
        <v>0.91228070175438591</v>
      </c>
      <c r="EH79" s="1326">
        <v>364</v>
      </c>
      <c r="EI79" s="1326">
        <v>18</v>
      </c>
      <c r="EJ79" s="1326">
        <v>17</v>
      </c>
      <c r="EK79" s="1336">
        <v>0.49122807017543857</v>
      </c>
      <c r="EL79" s="1326">
        <v>196</v>
      </c>
      <c r="EM79" s="1326">
        <v>75</v>
      </c>
      <c r="EN79" s="1326">
        <v>128</v>
      </c>
      <c r="EO79" s="1340"/>
      <c r="EP79" s="1326">
        <v>10</v>
      </c>
      <c r="EQ79" s="1326">
        <v>379</v>
      </c>
      <c r="ER79" s="1326">
        <v>10</v>
      </c>
      <c r="ES79" s="1348">
        <v>50.258388059701474</v>
      </c>
      <c r="ET79" s="1350">
        <v>12.363522012578612</v>
      </c>
      <c r="EU79" s="1317">
        <v>333902.1165644172</v>
      </c>
      <c r="EV79" s="1317">
        <v>29718.24832214765</v>
      </c>
      <c r="EW79" s="1348">
        <v>50.576517571884978</v>
      </c>
      <c r="EX79" s="1350">
        <v>11.411010101010103</v>
      </c>
      <c r="EY79" s="1317">
        <v>249272.04360655736</v>
      </c>
      <c r="EZ79" s="1317">
        <v>15228.937606837606</v>
      </c>
      <c r="FA79" s="1317">
        <v>349463.67729083664</v>
      </c>
      <c r="FB79" s="1317">
        <v>348325.69958847738</v>
      </c>
      <c r="FC79" s="1317">
        <v>277597.10267857142</v>
      </c>
      <c r="FD79" s="1317">
        <v>264004.22685185185</v>
      </c>
      <c r="FE79" s="1303">
        <v>5</v>
      </c>
      <c r="FF79" s="1303">
        <v>16</v>
      </c>
      <c r="FG79" s="1303">
        <v>7</v>
      </c>
      <c r="FH79" s="1303">
        <v>28</v>
      </c>
      <c r="FI79" s="1326">
        <v>5</v>
      </c>
      <c r="FJ79" s="1326">
        <v>7</v>
      </c>
      <c r="FK79" s="1326">
        <v>3</v>
      </c>
      <c r="FL79" s="1326">
        <v>12</v>
      </c>
      <c r="FM79" s="1317">
        <v>195000</v>
      </c>
      <c r="FN79" s="1317">
        <v>208833.33333333334</v>
      </c>
      <c r="FO79" s="1317">
        <v>226666.66666666666</v>
      </c>
      <c r="FP79" s="1303">
        <v>5</v>
      </c>
      <c r="FQ79" s="1303">
        <v>14</v>
      </c>
      <c r="FR79" s="1303">
        <v>3</v>
      </c>
      <c r="FS79" s="1303">
        <v>22</v>
      </c>
      <c r="FT79" s="1326">
        <v>4</v>
      </c>
      <c r="FU79" s="1326">
        <v>10</v>
      </c>
      <c r="FV79" s="1326">
        <v>3</v>
      </c>
      <c r="FW79" s="1326">
        <v>15</v>
      </c>
      <c r="FX79" s="1317">
        <v>162500</v>
      </c>
      <c r="FY79" s="1317">
        <v>194409.09090909091</v>
      </c>
      <c r="FZ79" s="1317">
        <v>220000</v>
      </c>
      <c r="GA79" s="1072"/>
      <c r="IC79" s="41"/>
      <c r="ID79" s="41"/>
      <c r="IE79" s="41"/>
      <c r="IF79" s="41"/>
      <c r="IG79" s="41"/>
      <c r="IH79" s="41"/>
      <c r="II79" s="41"/>
      <c r="IJ79" s="41"/>
      <c r="IK79" s="41"/>
      <c r="IL79" s="41"/>
      <c r="IM79" s="41"/>
      <c r="IN79" s="41"/>
      <c r="IO79" s="41"/>
      <c r="IP79" s="41"/>
      <c r="IQ79" s="41"/>
      <c r="IR79" s="41"/>
      <c r="IS79" s="41"/>
    </row>
    <row r="80" spans="1:253" s="40" customFormat="1" ht="12" customHeight="1">
      <c r="A80" s="1356"/>
      <c r="B80" s="1327"/>
      <c r="C80" s="1304"/>
      <c r="D80" s="1304"/>
      <c r="E80" s="1304"/>
      <c r="F80" s="1304"/>
      <c r="G80" s="1304"/>
      <c r="H80" s="1304"/>
      <c r="I80" s="1304"/>
      <c r="J80" s="1304"/>
      <c r="K80" s="1304"/>
      <c r="L80" s="1304"/>
      <c r="M80" s="1304"/>
      <c r="N80" s="1304"/>
      <c r="O80" s="1304"/>
      <c r="P80" s="1304"/>
      <c r="Q80" s="1304"/>
      <c r="R80" s="1304"/>
      <c r="S80" s="1304"/>
      <c r="T80" s="1304"/>
      <c r="U80" s="1304"/>
      <c r="V80" s="1304"/>
      <c r="W80" s="1304"/>
      <c r="X80" s="1304"/>
      <c r="Y80" s="1304"/>
      <c r="Z80" s="1304"/>
      <c r="AA80" s="1304"/>
      <c r="AB80" s="1304"/>
      <c r="AC80" s="1304"/>
      <c r="AD80" s="1304"/>
      <c r="AE80" s="1304"/>
      <c r="AF80" s="1304"/>
      <c r="AG80" s="1304"/>
      <c r="AH80" s="1304"/>
      <c r="AI80" s="1304"/>
      <c r="AJ80" s="1304"/>
      <c r="AK80" s="1304"/>
      <c r="AL80" s="1304"/>
      <c r="AM80" s="1304"/>
      <c r="AN80" s="1304"/>
      <c r="AO80" s="1304"/>
      <c r="AP80" s="1304"/>
      <c r="AQ80" s="1304"/>
      <c r="AR80" s="1304"/>
      <c r="AS80" s="1304"/>
      <c r="AT80" s="1304"/>
      <c r="AU80" s="1304"/>
      <c r="AV80" s="1304"/>
      <c r="AW80" s="1304"/>
      <c r="AX80" s="1304"/>
      <c r="AY80" s="1304"/>
      <c r="AZ80" s="1304"/>
      <c r="BA80" s="1304"/>
      <c r="BB80" s="1304"/>
      <c r="BC80" s="1304"/>
      <c r="BD80" s="1304"/>
      <c r="BE80" s="1304"/>
      <c r="BF80" s="1304"/>
      <c r="BG80" s="1304"/>
      <c r="BH80" s="1304"/>
      <c r="BI80" s="1304"/>
      <c r="BJ80" s="1304"/>
      <c r="BK80" s="1304"/>
      <c r="BL80" s="1304"/>
      <c r="BM80" s="1304"/>
      <c r="BN80" s="1304"/>
      <c r="BO80" s="1304"/>
      <c r="BP80" s="1304"/>
      <c r="BQ80" s="1304"/>
      <c r="BR80" s="1304"/>
      <c r="BS80" s="1304"/>
      <c r="BT80" s="1304"/>
      <c r="BU80" s="1304"/>
      <c r="BV80" s="1304"/>
      <c r="BW80" s="1304"/>
      <c r="BX80" s="1304"/>
      <c r="BY80" s="1304"/>
      <c r="BZ80" s="1304"/>
      <c r="CA80" s="1327"/>
      <c r="CB80" s="1304"/>
      <c r="CC80" s="1327"/>
      <c r="CD80" s="1304"/>
      <c r="CE80" s="1327"/>
      <c r="CF80" s="1327"/>
      <c r="CG80" s="1304"/>
      <c r="CH80" s="1304"/>
      <c r="CI80" s="1304"/>
      <c r="CJ80" s="1304"/>
      <c r="CK80" s="1304"/>
      <c r="CL80" s="1304"/>
      <c r="CM80" s="1327"/>
      <c r="CN80" s="1304"/>
      <c r="CO80" s="1304"/>
      <c r="CP80" s="1304"/>
      <c r="CQ80" s="1304"/>
      <c r="CR80" s="1304"/>
      <c r="CS80" s="1304"/>
      <c r="CT80" s="1327"/>
      <c r="CU80" s="1327"/>
      <c r="CV80" s="1341"/>
      <c r="CW80" s="1327"/>
      <c r="CX80" s="1327"/>
      <c r="CY80" s="1327"/>
      <c r="CZ80" s="1341"/>
      <c r="DA80" s="1327"/>
      <c r="DB80" s="1327"/>
      <c r="DC80" s="1327"/>
      <c r="DD80" s="1341"/>
      <c r="DE80" s="1327"/>
      <c r="DF80" s="1327"/>
      <c r="DG80" s="1327"/>
      <c r="DH80" s="1327"/>
      <c r="DI80" s="1337"/>
      <c r="DJ80" s="1327"/>
      <c r="DK80" s="1327"/>
      <c r="DL80" s="1327"/>
      <c r="DM80" s="1337"/>
      <c r="DN80" s="1327"/>
      <c r="DO80" s="1327"/>
      <c r="DP80" s="1327"/>
      <c r="DQ80" s="1337"/>
      <c r="DR80" s="1327"/>
      <c r="DS80" s="1327"/>
      <c r="DT80" s="1327"/>
      <c r="DU80" s="1337"/>
      <c r="DV80" s="1327"/>
      <c r="DW80" s="1327"/>
      <c r="DX80" s="1327"/>
      <c r="DY80" s="1337"/>
      <c r="DZ80" s="1327"/>
      <c r="EA80" s="1327"/>
      <c r="EB80" s="1327"/>
      <c r="EC80" s="1337"/>
      <c r="ED80" s="1327"/>
      <c r="EE80" s="1327"/>
      <c r="EF80" s="1327"/>
      <c r="EG80" s="1337"/>
      <c r="EH80" s="1327"/>
      <c r="EI80" s="1327"/>
      <c r="EJ80" s="1327"/>
      <c r="EK80" s="1337"/>
      <c r="EL80" s="1327"/>
      <c r="EM80" s="1327"/>
      <c r="EN80" s="1327"/>
      <c r="EO80" s="1341"/>
      <c r="EP80" s="1327"/>
      <c r="EQ80" s="1327"/>
      <c r="ER80" s="1327"/>
      <c r="ES80" s="1349"/>
      <c r="ET80" s="1351"/>
      <c r="EU80" s="1318"/>
      <c r="EV80" s="1318"/>
      <c r="EW80" s="1349"/>
      <c r="EX80" s="1351"/>
      <c r="EY80" s="1318"/>
      <c r="EZ80" s="1318"/>
      <c r="FA80" s="1318"/>
      <c r="FB80" s="1318"/>
      <c r="FC80" s="1318"/>
      <c r="FD80" s="1318"/>
      <c r="FE80" s="1304"/>
      <c r="FF80" s="1304"/>
      <c r="FG80" s="1304"/>
      <c r="FH80" s="1304"/>
      <c r="FI80" s="1327"/>
      <c r="FJ80" s="1327"/>
      <c r="FK80" s="1327"/>
      <c r="FL80" s="1327"/>
      <c r="FM80" s="1318"/>
      <c r="FN80" s="1318"/>
      <c r="FO80" s="1318"/>
      <c r="FP80" s="1304"/>
      <c r="FQ80" s="1304"/>
      <c r="FR80" s="1304"/>
      <c r="FS80" s="1304"/>
      <c r="FT80" s="1327"/>
      <c r="FU80" s="1327"/>
      <c r="FV80" s="1327"/>
      <c r="FW80" s="1327"/>
      <c r="FX80" s="1318"/>
      <c r="FY80" s="1318"/>
      <c r="FZ80" s="1318"/>
      <c r="GA80" s="1072"/>
      <c r="IC80" s="41"/>
      <c r="ID80" s="41"/>
      <c r="IE80" s="41"/>
      <c r="IF80" s="41"/>
      <c r="IG80" s="41"/>
      <c r="IH80" s="41"/>
      <c r="II80" s="41"/>
      <c r="IJ80" s="41"/>
      <c r="IK80" s="41"/>
      <c r="IL80" s="41"/>
      <c r="IM80" s="41"/>
      <c r="IN80" s="41"/>
      <c r="IO80" s="41"/>
      <c r="IP80" s="41"/>
      <c r="IQ80" s="41"/>
      <c r="IR80" s="41"/>
      <c r="IS80" s="41"/>
    </row>
    <row r="81" spans="1:253" s="40" customFormat="1" ht="12" customHeight="1">
      <c r="A81" s="1356" t="s">
        <v>558</v>
      </c>
      <c r="B81" s="1326">
        <v>161</v>
      </c>
      <c r="C81" s="1303">
        <v>207</v>
      </c>
      <c r="D81" s="1303">
        <v>13</v>
      </c>
      <c r="E81" s="1303">
        <v>12</v>
      </c>
      <c r="F81" s="1303">
        <v>0</v>
      </c>
      <c r="G81" s="1303">
        <v>0</v>
      </c>
      <c r="H81" s="1303">
        <v>6</v>
      </c>
      <c r="I81" s="1303">
        <v>238</v>
      </c>
      <c r="J81" s="1303">
        <v>119</v>
      </c>
      <c r="K81" s="1303">
        <v>59</v>
      </c>
      <c r="L81" s="1303">
        <v>51</v>
      </c>
      <c r="M81" s="1303">
        <v>3</v>
      </c>
      <c r="N81" s="1303">
        <v>0</v>
      </c>
      <c r="O81" s="1303">
        <v>2</v>
      </c>
      <c r="P81" s="1303">
        <v>234</v>
      </c>
      <c r="Q81" s="1303">
        <v>472</v>
      </c>
      <c r="R81" s="1303">
        <v>119</v>
      </c>
      <c r="S81" s="1303">
        <v>11</v>
      </c>
      <c r="T81" s="1303">
        <v>7</v>
      </c>
      <c r="U81" s="1303">
        <v>0</v>
      </c>
      <c r="V81" s="1303">
        <v>0</v>
      </c>
      <c r="W81" s="1303">
        <v>6</v>
      </c>
      <c r="X81" s="1303">
        <v>143</v>
      </c>
      <c r="Y81" s="1303">
        <v>72</v>
      </c>
      <c r="Z81" s="1303">
        <v>39</v>
      </c>
      <c r="AA81" s="1303">
        <v>39</v>
      </c>
      <c r="AB81" s="1303">
        <v>3</v>
      </c>
      <c r="AC81" s="1303">
        <v>0</v>
      </c>
      <c r="AD81" s="1303">
        <v>2</v>
      </c>
      <c r="AE81" s="1303">
        <v>155</v>
      </c>
      <c r="AF81" s="1303">
        <v>298</v>
      </c>
      <c r="AG81" s="1303">
        <v>0</v>
      </c>
      <c r="AH81" s="1303">
        <v>9</v>
      </c>
      <c r="AI81" s="1303">
        <v>27</v>
      </c>
      <c r="AJ81" s="1303">
        <v>43</v>
      </c>
      <c r="AK81" s="1303">
        <v>63</v>
      </c>
      <c r="AL81" s="1303">
        <v>65</v>
      </c>
      <c r="AM81" s="1303">
        <v>207</v>
      </c>
      <c r="AN81" s="1303">
        <v>0</v>
      </c>
      <c r="AO81" s="1303">
        <v>13</v>
      </c>
      <c r="AP81" s="1303">
        <v>18</v>
      </c>
      <c r="AQ81" s="1303">
        <v>21</v>
      </c>
      <c r="AR81" s="1303">
        <v>38</v>
      </c>
      <c r="AS81" s="1303">
        <v>31</v>
      </c>
      <c r="AT81" s="1303">
        <v>121</v>
      </c>
      <c r="AU81" s="1303">
        <v>328</v>
      </c>
      <c r="AV81" s="1303">
        <v>0</v>
      </c>
      <c r="AW81" s="1303">
        <v>56</v>
      </c>
      <c r="AX81" s="1303">
        <v>53</v>
      </c>
      <c r="AY81" s="1303">
        <v>103</v>
      </c>
      <c r="AZ81" s="1303">
        <v>83</v>
      </c>
      <c r="BA81" s="1303">
        <v>57</v>
      </c>
      <c r="BB81" s="1303">
        <v>352</v>
      </c>
      <c r="BC81" s="1303">
        <v>0</v>
      </c>
      <c r="BD81" s="1303">
        <v>32</v>
      </c>
      <c r="BE81" s="1303">
        <v>34</v>
      </c>
      <c r="BF81" s="1303">
        <v>69</v>
      </c>
      <c r="BG81" s="1303">
        <v>60</v>
      </c>
      <c r="BH81" s="1303">
        <v>55</v>
      </c>
      <c r="BI81" s="1303">
        <v>250</v>
      </c>
      <c r="BJ81" s="1303">
        <v>602</v>
      </c>
      <c r="BK81" s="1303">
        <v>0</v>
      </c>
      <c r="BL81" s="1303">
        <v>2</v>
      </c>
      <c r="BM81" s="1303">
        <v>2</v>
      </c>
      <c r="BN81" s="1303">
        <v>1</v>
      </c>
      <c r="BO81" s="1303">
        <v>0</v>
      </c>
      <c r="BP81" s="1303">
        <v>23</v>
      </c>
      <c r="BQ81" s="1303">
        <v>28</v>
      </c>
      <c r="BR81" s="1303">
        <v>0</v>
      </c>
      <c r="BS81" s="1303">
        <v>5</v>
      </c>
      <c r="BT81" s="1303">
        <v>17</v>
      </c>
      <c r="BU81" s="1303">
        <v>35</v>
      </c>
      <c r="BV81" s="1303">
        <v>32</v>
      </c>
      <c r="BW81" s="1303">
        <v>30</v>
      </c>
      <c r="BX81" s="1303">
        <v>119</v>
      </c>
      <c r="BY81" s="1303">
        <v>8</v>
      </c>
      <c r="BZ81" s="1303">
        <v>4</v>
      </c>
      <c r="CA81" s="1326">
        <v>7</v>
      </c>
      <c r="CB81" s="1303">
        <v>9</v>
      </c>
      <c r="CC81" s="1326">
        <v>9</v>
      </c>
      <c r="CD81" s="1303">
        <v>4</v>
      </c>
      <c r="CE81" s="1326">
        <v>2</v>
      </c>
      <c r="CF81" s="1326">
        <v>11</v>
      </c>
      <c r="CG81" s="1303">
        <v>15</v>
      </c>
      <c r="CH81" s="1303">
        <v>2</v>
      </c>
      <c r="CI81" s="1303">
        <v>0</v>
      </c>
      <c r="CJ81" s="1303">
        <v>0</v>
      </c>
      <c r="CK81" s="1303">
        <v>1</v>
      </c>
      <c r="CL81" s="1303">
        <v>18</v>
      </c>
      <c r="CM81" s="1326">
        <v>0</v>
      </c>
      <c r="CN81" s="1303">
        <v>0</v>
      </c>
      <c r="CO81" s="1303">
        <v>0</v>
      </c>
      <c r="CP81" s="1303">
        <v>0</v>
      </c>
      <c r="CQ81" s="1303">
        <v>0</v>
      </c>
      <c r="CR81" s="1303">
        <v>0</v>
      </c>
      <c r="CS81" s="1303">
        <v>0</v>
      </c>
      <c r="CT81" s="1326">
        <v>135</v>
      </c>
      <c r="CU81" s="1326">
        <v>15</v>
      </c>
      <c r="CV81" s="1340"/>
      <c r="CW81" s="1326">
        <v>126</v>
      </c>
      <c r="CX81" s="1326">
        <v>24</v>
      </c>
      <c r="CY81" s="1326">
        <v>11</v>
      </c>
      <c r="CZ81" s="1340"/>
      <c r="DA81" s="1326">
        <v>68</v>
      </c>
      <c r="DB81" s="1326">
        <v>65</v>
      </c>
      <c r="DC81" s="1326">
        <v>28</v>
      </c>
      <c r="DD81" s="1340"/>
      <c r="DE81" s="1326">
        <v>47</v>
      </c>
      <c r="DF81" s="1326">
        <v>40</v>
      </c>
      <c r="DG81" s="1326">
        <v>27</v>
      </c>
      <c r="DH81" s="1326">
        <v>47</v>
      </c>
      <c r="DI81" s="1336">
        <v>0.90683229813664601</v>
      </c>
      <c r="DJ81" s="1326">
        <v>146</v>
      </c>
      <c r="DK81" s="1326">
        <v>2</v>
      </c>
      <c r="DL81" s="1326">
        <v>13</v>
      </c>
      <c r="DM81" s="1336">
        <v>0.2484472049689441</v>
      </c>
      <c r="DN81" s="1326">
        <v>40</v>
      </c>
      <c r="DO81" s="1326">
        <v>62</v>
      </c>
      <c r="DP81" s="1326">
        <v>59</v>
      </c>
      <c r="DQ81" s="1336">
        <v>0.90062111801242239</v>
      </c>
      <c r="DR81" s="1326">
        <v>145</v>
      </c>
      <c r="DS81" s="1326">
        <v>5</v>
      </c>
      <c r="DT81" s="1326">
        <v>11</v>
      </c>
      <c r="DU81" s="1336">
        <v>0.2236024844720497</v>
      </c>
      <c r="DV81" s="1326">
        <v>36</v>
      </c>
      <c r="DW81" s="1326">
        <v>66</v>
      </c>
      <c r="DX81" s="1326">
        <v>59</v>
      </c>
      <c r="DY81" s="1336">
        <v>0.90062111801242239</v>
      </c>
      <c r="DZ81" s="1326">
        <v>145</v>
      </c>
      <c r="EA81" s="1326">
        <v>5</v>
      </c>
      <c r="EB81" s="1326">
        <v>11</v>
      </c>
      <c r="EC81" s="1336">
        <v>0.37888198757763975</v>
      </c>
      <c r="ED81" s="1326">
        <v>61</v>
      </c>
      <c r="EE81" s="1326">
        <v>43</v>
      </c>
      <c r="EF81" s="1326">
        <v>57</v>
      </c>
      <c r="EG81" s="1336">
        <v>0.86335403726708071</v>
      </c>
      <c r="EH81" s="1326">
        <v>139</v>
      </c>
      <c r="EI81" s="1326">
        <v>9</v>
      </c>
      <c r="EJ81" s="1326">
        <v>13</v>
      </c>
      <c r="EK81" s="1336">
        <v>0.44720496894409939</v>
      </c>
      <c r="EL81" s="1326">
        <v>72</v>
      </c>
      <c r="EM81" s="1326">
        <v>32</v>
      </c>
      <c r="EN81" s="1326">
        <v>57</v>
      </c>
      <c r="EO81" s="1340"/>
      <c r="EP81" s="1326">
        <v>5</v>
      </c>
      <c r="EQ81" s="1326">
        <v>150</v>
      </c>
      <c r="ER81" s="1326">
        <v>6</v>
      </c>
      <c r="ES81" s="1348">
        <v>52.504464285714278</v>
      </c>
      <c r="ET81" s="1350">
        <v>12.522935779816514</v>
      </c>
      <c r="EU81" s="1317">
        <v>304243.80733944953</v>
      </c>
      <c r="EV81" s="1317">
        <v>29164.938775510203</v>
      </c>
      <c r="EW81" s="1348">
        <v>49.32921348314607</v>
      </c>
      <c r="EX81" s="1350">
        <v>9.9813953488372089</v>
      </c>
      <c r="EY81" s="1317">
        <v>226894.77011494254</v>
      </c>
      <c r="EZ81" s="1317">
        <v>39673.857142857145</v>
      </c>
      <c r="FA81" s="1317">
        <v>293572.88888888888</v>
      </c>
      <c r="FB81" s="1317">
        <v>291384.42857142858</v>
      </c>
      <c r="FC81" s="1317">
        <v>264952.44827586209</v>
      </c>
      <c r="FD81" s="1317">
        <v>284815.3548387097</v>
      </c>
      <c r="FE81" s="1303">
        <v>2</v>
      </c>
      <c r="FF81" s="1303">
        <v>0</v>
      </c>
      <c r="FG81" s="1303">
        <v>0</v>
      </c>
      <c r="FH81" s="1303">
        <v>2</v>
      </c>
      <c r="FI81" s="1326">
        <v>1</v>
      </c>
      <c r="FJ81" s="1326">
        <v>0</v>
      </c>
      <c r="FK81" s="1326">
        <v>0</v>
      </c>
      <c r="FL81" s="1326">
        <v>1</v>
      </c>
      <c r="FM81" s="1317">
        <v>210000</v>
      </c>
      <c r="FN81" s="1317">
        <v>210000</v>
      </c>
      <c r="FO81" s="1317">
        <v>210000</v>
      </c>
      <c r="FP81" s="1303">
        <v>1</v>
      </c>
      <c r="FQ81" s="1303">
        <v>3</v>
      </c>
      <c r="FR81" s="1303">
        <v>1</v>
      </c>
      <c r="FS81" s="1303">
        <v>5</v>
      </c>
      <c r="FT81" s="1326">
        <v>1</v>
      </c>
      <c r="FU81" s="1326">
        <v>2</v>
      </c>
      <c r="FV81" s="1326">
        <v>1</v>
      </c>
      <c r="FW81" s="1326">
        <v>4</v>
      </c>
      <c r="FX81" s="1317">
        <v>210000</v>
      </c>
      <c r="FY81" s="1317">
        <v>185000</v>
      </c>
      <c r="FZ81" s="1317">
        <v>215000</v>
      </c>
      <c r="GA81" s="1072"/>
      <c r="IC81" s="41"/>
      <c r="ID81" s="41"/>
      <c r="IE81" s="41"/>
      <c r="IF81" s="41"/>
      <c r="IG81" s="41"/>
      <c r="IH81" s="41"/>
      <c r="II81" s="41"/>
      <c r="IJ81" s="41"/>
      <c r="IK81" s="41"/>
      <c r="IL81" s="41"/>
      <c r="IM81" s="41"/>
      <c r="IN81" s="41"/>
      <c r="IO81" s="41"/>
      <c r="IP81" s="41"/>
      <c r="IQ81" s="41"/>
      <c r="IR81" s="41"/>
      <c r="IS81" s="41"/>
    </row>
    <row r="82" spans="1:253" s="40" customFormat="1" ht="12" customHeight="1">
      <c r="A82" s="1356"/>
      <c r="B82" s="1327"/>
      <c r="C82" s="1304"/>
      <c r="D82" s="1304"/>
      <c r="E82" s="1304"/>
      <c r="F82" s="1304"/>
      <c r="G82" s="1304"/>
      <c r="H82" s="1304"/>
      <c r="I82" s="1304"/>
      <c r="J82" s="1304"/>
      <c r="K82" s="1304"/>
      <c r="L82" s="1304"/>
      <c r="M82" s="1304"/>
      <c r="N82" s="1304"/>
      <c r="O82" s="1304"/>
      <c r="P82" s="1304"/>
      <c r="Q82" s="1304"/>
      <c r="R82" s="1304"/>
      <c r="S82" s="1304"/>
      <c r="T82" s="1304"/>
      <c r="U82" s="1304"/>
      <c r="V82" s="1304"/>
      <c r="W82" s="1304"/>
      <c r="X82" s="1304"/>
      <c r="Y82" s="1304"/>
      <c r="Z82" s="1304"/>
      <c r="AA82" s="1304"/>
      <c r="AB82" s="1304"/>
      <c r="AC82" s="1304"/>
      <c r="AD82" s="1304"/>
      <c r="AE82" s="1304"/>
      <c r="AF82" s="1304"/>
      <c r="AG82" s="1304"/>
      <c r="AH82" s="1304"/>
      <c r="AI82" s="1304"/>
      <c r="AJ82" s="1304"/>
      <c r="AK82" s="1304"/>
      <c r="AL82" s="1304"/>
      <c r="AM82" s="1304"/>
      <c r="AN82" s="1304"/>
      <c r="AO82" s="1304"/>
      <c r="AP82" s="1304"/>
      <c r="AQ82" s="1304"/>
      <c r="AR82" s="1304"/>
      <c r="AS82" s="1304"/>
      <c r="AT82" s="1304"/>
      <c r="AU82" s="1304"/>
      <c r="AV82" s="1304"/>
      <c r="AW82" s="1304"/>
      <c r="AX82" s="1304"/>
      <c r="AY82" s="1304"/>
      <c r="AZ82" s="1304"/>
      <c r="BA82" s="1304"/>
      <c r="BB82" s="1304"/>
      <c r="BC82" s="1304"/>
      <c r="BD82" s="1304"/>
      <c r="BE82" s="1304"/>
      <c r="BF82" s="1304"/>
      <c r="BG82" s="1304"/>
      <c r="BH82" s="1304"/>
      <c r="BI82" s="1304"/>
      <c r="BJ82" s="1304"/>
      <c r="BK82" s="1304"/>
      <c r="BL82" s="1304"/>
      <c r="BM82" s="1304"/>
      <c r="BN82" s="1304"/>
      <c r="BO82" s="1304"/>
      <c r="BP82" s="1304"/>
      <c r="BQ82" s="1304"/>
      <c r="BR82" s="1304"/>
      <c r="BS82" s="1304"/>
      <c r="BT82" s="1304"/>
      <c r="BU82" s="1304"/>
      <c r="BV82" s="1304"/>
      <c r="BW82" s="1304"/>
      <c r="BX82" s="1304"/>
      <c r="BY82" s="1304"/>
      <c r="BZ82" s="1304"/>
      <c r="CA82" s="1327"/>
      <c r="CB82" s="1304"/>
      <c r="CC82" s="1327"/>
      <c r="CD82" s="1304"/>
      <c r="CE82" s="1327"/>
      <c r="CF82" s="1327"/>
      <c r="CG82" s="1304"/>
      <c r="CH82" s="1304"/>
      <c r="CI82" s="1304"/>
      <c r="CJ82" s="1304"/>
      <c r="CK82" s="1304"/>
      <c r="CL82" s="1304"/>
      <c r="CM82" s="1327"/>
      <c r="CN82" s="1304"/>
      <c r="CO82" s="1304"/>
      <c r="CP82" s="1304"/>
      <c r="CQ82" s="1304"/>
      <c r="CR82" s="1304"/>
      <c r="CS82" s="1304"/>
      <c r="CT82" s="1327"/>
      <c r="CU82" s="1327"/>
      <c r="CV82" s="1341"/>
      <c r="CW82" s="1327"/>
      <c r="CX82" s="1327"/>
      <c r="CY82" s="1327"/>
      <c r="CZ82" s="1341"/>
      <c r="DA82" s="1327"/>
      <c r="DB82" s="1327"/>
      <c r="DC82" s="1327"/>
      <c r="DD82" s="1341"/>
      <c r="DE82" s="1327"/>
      <c r="DF82" s="1327"/>
      <c r="DG82" s="1327"/>
      <c r="DH82" s="1327"/>
      <c r="DI82" s="1337"/>
      <c r="DJ82" s="1327"/>
      <c r="DK82" s="1327"/>
      <c r="DL82" s="1327"/>
      <c r="DM82" s="1337"/>
      <c r="DN82" s="1327"/>
      <c r="DO82" s="1327"/>
      <c r="DP82" s="1327"/>
      <c r="DQ82" s="1337"/>
      <c r="DR82" s="1327"/>
      <c r="DS82" s="1327"/>
      <c r="DT82" s="1327"/>
      <c r="DU82" s="1337"/>
      <c r="DV82" s="1327"/>
      <c r="DW82" s="1327"/>
      <c r="DX82" s="1327"/>
      <c r="DY82" s="1337"/>
      <c r="DZ82" s="1327"/>
      <c r="EA82" s="1327"/>
      <c r="EB82" s="1327"/>
      <c r="EC82" s="1337"/>
      <c r="ED82" s="1327"/>
      <c r="EE82" s="1327"/>
      <c r="EF82" s="1327"/>
      <c r="EG82" s="1337"/>
      <c r="EH82" s="1327"/>
      <c r="EI82" s="1327"/>
      <c r="EJ82" s="1327"/>
      <c r="EK82" s="1337"/>
      <c r="EL82" s="1327"/>
      <c r="EM82" s="1327"/>
      <c r="EN82" s="1327"/>
      <c r="EO82" s="1341"/>
      <c r="EP82" s="1327"/>
      <c r="EQ82" s="1327"/>
      <c r="ER82" s="1327"/>
      <c r="ES82" s="1349"/>
      <c r="ET82" s="1351"/>
      <c r="EU82" s="1318"/>
      <c r="EV82" s="1318"/>
      <c r="EW82" s="1349"/>
      <c r="EX82" s="1351"/>
      <c r="EY82" s="1318"/>
      <c r="EZ82" s="1318"/>
      <c r="FA82" s="1318"/>
      <c r="FB82" s="1318"/>
      <c r="FC82" s="1318"/>
      <c r="FD82" s="1318"/>
      <c r="FE82" s="1304"/>
      <c r="FF82" s="1304"/>
      <c r="FG82" s="1304"/>
      <c r="FH82" s="1304"/>
      <c r="FI82" s="1327"/>
      <c r="FJ82" s="1327"/>
      <c r="FK82" s="1327"/>
      <c r="FL82" s="1327"/>
      <c r="FM82" s="1318"/>
      <c r="FN82" s="1318"/>
      <c r="FO82" s="1318"/>
      <c r="FP82" s="1304"/>
      <c r="FQ82" s="1304"/>
      <c r="FR82" s="1304"/>
      <c r="FS82" s="1304"/>
      <c r="FT82" s="1327"/>
      <c r="FU82" s="1327"/>
      <c r="FV82" s="1327"/>
      <c r="FW82" s="1327"/>
      <c r="FX82" s="1318"/>
      <c r="FY82" s="1318"/>
      <c r="FZ82" s="1318"/>
      <c r="GA82" s="1072"/>
      <c r="IC82" s="41"/>
      <c r="ID82" s="41"/>
      <c r="IE82" s="41"/>
      <c r="IF82" s="41"/>
      <c r="IG82" s="41"/>
      <c r="IH82" s="41"/>
      <c r="II82" s="41"/>
      <c r="IJ82" s="41"/>
      <c r="IK82" s="41"/>
      <c r="IL82" s="41"/>
      <c r="IM82" s="41"/>
      <c r="IN82" s="41"/>
      <c r="IO82" s="41"/>
      <c r="IP82" s="41"/>
      <c r="IQ82" s="41"/>
      <c r="IR82" s="41"/>
      <c r="IS82" s="41"/>
    </row>
    <row r="83" spans="1:253" s="40" customFormat="1" ht="12" customHeight="1">
      <c r="A83" s="1357" t="s">
        <v>87</v>
      </c>
      <c r="B83" s="1358">
        <v>1278</v>
      </c>
      <c r="C83" s="1303">
        <v>17129</v>
      </c>
      <c r="D83" s="1303">
        <v>1878</v>
      </c>
      <c r="E83" s="1303">
        <v>2063</v>
      </c>
      <c r="F83" s="1303">
        <v>67</v>
      </c>
      <c r="G83" s="1303">
        <v>134</v>
      </c>
      <c r="H83" s="1303">
        <v>236</v>
      </c>
      <c r="I83" s="1303">
        <v>21507</v>
      </c>
      <c r="J83" s="1303">
        <v>10077</v>
      </c>
      <c r="K83" s="1303">
        <v>4194</v>
      </c>
      <c r="L83" s="1303">
        <v>4324</v>
      </c>
      <c r="M83" s="1303">
        <v>136</v>
      </c>
      <c r="N83" s="1303">
        <v>369</v>
      </c>
      <c r="O83" s="1303">
        <v>291</v>
      </c>
      <c r="P83" s="1303">
        <v>19391</v>
      </c>
      <c r="Q83" s="1303">
        <v>40898</v>
      </c>
      <c r="R83" s="1303">
        <v>7329</v>
      </c>
      <c r="S83" s="1303">
        <v>954</v>
      </c>
      <c r="T83" s="1303">
        <v>963</v>
      </c>
      <c r="U83" s="1303">
        <v>35</v>
      </c>
      <c r="V83" s="1303">
        <v>28</v>
      </c>
      <c r="W83" s="1303">
        <v>108</v>
      </c>
      <c r="X83" s="1303">
        <v>9417</v>
      </c>
      <c r="Y83" s="1303">
        <v>5365</v>
      </c>
      <c r="Z83" s="1303">
        <v>2155</v>
      </c>
      <c r="AA83" s="1303">
        <v>2243</v>
      </c>
      <c r="AB83" s="1303">
        <v>55</v>
      </c>
      <c r="AC83" s="1303">
        <v>79</v>
      </c>
      <c r="AD83" s="1303">
        <v>160</v>
      </c>
      <c r="AE83" s="1303">
        <v>10057</v>
      </c>
      <c r="AF83" s="1303">
        <v>19474</v>
      </c>
      <c r="AG83" s="1303">
        <v>121</v>
      </c>
      <c r="AH83" s="1303">
        <v>2404</v>
      </c>
      <c r="AI83" s="1303">
        <v>2981</v>
      </c>
      <c r="AJ83" s="1303">
        <v>4076</v>
      </c>
      <c r="AK83" s="1303">
        <v>4621</v>
      </c>
      <c r="AL83" s="1303">
        <v>2684</v>
      </c>
      <c r="AM83" s="1303">
        <v>16887</v>
      </c>
      <c r="AN83" s="1303">
        <v>89</v>
      </c>
      <c r="AO83" s="1303">
        <v>2781</v>
      </c>
      <c r="AP83" s="1303">
        <v>1966</v>
      </c>
      <c r="AQ83" s="1303">
        <v>2130</v>
      </c>
      <c r="AR83" s="1303">
        <v>2150</v>
      </c>
      <c r="AS83" s="1303">
        <v>1019</v>
      </c>
      <c r="AT83" s="1303">
        <v>10135</v>
      </c>
      <c r="AU83" s="1303">
        <v>27022</v>
      </c>
      <c r="AV83" s="1303">
        <v>0</v>
      </c>
      <c r="AW83" s="1303">
        <v>385</v>
      </c>
      <c r="AX83" s="1303">
        <v>361</v>
      </c>
      <c r="AY83" s="1303">
        <v>707</v>
      </c>
      <c r="AZ83" s="1303">
        <v>651</v>
      </c>
      <c r="BA83" s="1303">
        <v>420</v>
      </c>
      <c r="BB83" s="1303">
        <v>2524</v>
      </c>
      <c r="BC83" s="1303">
        <v>0</v>
      </c>
      <c r="BD83" s="1303">
        <v>204</v>
      </c>
      <c r="BE83" s="1303">
        <v>310</v>
      </c>
      <c r="BF83" s="1303">
        <v>525</v>
      </c>
      <c r="BG83" s="1303">
        <v>523</v>
      </c>
      <c r="BH83" s="1303">
        <v>441</v>
      </c>
      <c r="BI83" s="1303">
        <v>2003</v>
      </c>
      <c r="BJ83" s="1303">
        <v>4527</v>
      </c>
      <c r="BK83" s="1303">
        <v>103</v>
      </c>
      <c r="BL83" s="1303">
        <v>431</v>
      </c>
      <c r="BM83" s="1303">
        <v>195</v>
      </c>
      <c r="BN83" s="1303">
        <v>232</v>
      </c>
      <c r="BO83" s="1303">
        <v>367</v>
      </c>
      <c r="BP83" s="1303">
        <v>2407</v>
      </c>
      <c r="BQ83" s="1303">
        <v>3735</v>
      </c>
      <c r="BR83" s="1303">
        <v>195</v>
      </c>
      <c r="BS83" s="1303">
        <v>626</v>
      </c>
      <c r="BT83" s="1303">
        <v>1058</v>
      </c>
      <c r="BU83" s="1303">
        <v>1864</v>
      </c>
      <c r="BV83" s="1303">
        <v>2116</v>
      </c>
      <c r="BW83" s="1303">
        <v>2503</v>
      </c>
      <c r="BX83" s="1303">
        <v>8362</v>
      </c>
      <c r="BY83" s="1303">
        <v>243</v>
      </c>
      <c r="BZ83" s="1303">
        <v>315</v>
      </c>
      <c r="CA83" s="1326">
        <v>174</v>
      </c>
      <c r="CB83" s="1303">
        <v>989</v>
      </c>
      <c r="CC83" s="1326">
        <v>272</v>
      </c>
      <c r="CD83" s="1303">
        <v>1158</v>
      </c>
      <c r="CE83" s="1326">
        <v>178</v>
      </c>
      <c r="CF83" s="1326">
        <v>65</v>
      </c>
      <c r="CG83" s="1303">
        <v>75</v>
      </c>
      <c r="CH83" s="1303">
        <v>64</v>
      </c>
      <c r="CI83" s="1303">
        <v>11</v>
      </c>
      <c r="CJ83" s="1303">
        <v>7</v>
      </c>
      <c r="CK83" s="1303">
        <v>1</v>
      </c>
      <c r="CL83" s="1303">
        <v>158</v>
      </c>
      <c r="CM83" s="1326">
        <v>6</v>
      </c>
      <c r="CN83" s="1303">
        <v>6</v>
      </c>
      <c r="CO83" s="1303">
        <v>5</v>
      </c>
      <c r="CP83" s="1303">
        <v>0</v>
      </c>
      <c r="CQ83" s="1303">
        <v>0</v>
      </c>
      <c r="CR83" s="1303">
        <v>0</v>
      </c>
      <c r="CS83" s="1303">
        <v>11</v>
      </c>
      <c r="CT83" s="1326">
        <v>1112</v>
      </c>
      <c r="CU83" s="1326">
        <v>95</v>
      </c>
      <c r="CV83" s="1366"/>
      <c r="CW83" s="1326">
        <v>1140</v>
      </c>
      <c r="CX83" s="1326">
        <v>108</v>
      </c>
      <c r="CY83" s="1326">
        <v>30</v>
      </c>
      <c r="CZ83" s="1366"/>
      <c r="DA83" s="1326">
        <v>771</v>
      </c>
      <c r="DB83" s="1326">
        <v>371</v>
      </c>
      <c r="DC83" s="1326">
        <v>136</v>
      </c>
      <c r="DD83" s="1366"/>
      <c r="DE83" s="1326">
        <v>676</v>
      </c>
      <c r="DF83" s="1326">
        <v>250</v>
      </c>
      <c r="DG83" s="1326">
        <v>90</v>
      </c>
      <c r="DH83" s="1326">
        <v>261</v>
      </c>
      <c r="DI83" s="1336">
        <v>0.96322378716744916</v>
      </c>
      <c r="DJ83" s="1326">
        <v>1231</v>
      </c>
      <c r="DK83" s="1326">
        <v>7</v>
      </c>
      <c r="DL83" s="1326">
        <v>40</v>
      </c>
      <c r="DM83" s="1336">
        <v>0.42253521126760563</v>
      </c>
      <c r="DN83" s="1326">
        <v>540</v>
      </c>
      <c r="DO83" s="1326">
        <v>444</v>
      </c>
      <c r="DP83" s="1326">
        <v>294</v>
      </c>
      <c r="DQ83" s="1336">
        <v>0.95931142410015646</v>
      </c>
      <c r="DR83" s="1326">
        <v>1226</v>
      </c>
      <c r="DS83" s="1326">
        <v>15</v>
      </c>
      <c r="DT83" s="1326">
        <v>37</v>
      </c>
      <c r="DU83" s="1336">
        <v>0.40375586854460094</v>
      </c>
      <c r="DV83" s="1326">
        <v>516</v>
      </c>
      <c r="DW83" s="1326">
        <v>469</v>
      </c>
      <c r="DX83" s="1326">
        <v>293</v>
      </c>
      <c r="DY83" s="1336">
        <v>0.95931142410015646</v>
      </c>
      <c r="DZ83" s="1326">
        <v>1226</v>
      </c>
      <c r="EA83" s="1326">
        <v>15</v>
      </c>
      <c r="EB83" s="1326">
        <v>37</v>
      </c>
      <c r="EC83" s="1336">
        <v>0.60563380281690138</v>
      </c>
      <c r="ED83" s="1326">
        <v>774</v>
      </c>
      <c r="EE83" s="1326">
        <v>235</v>
      </c>
      <c r="EF83" s="1326">
        <v>269</v>
      </c>
      <c r="EG83" s="1336">
        <v>0.93818466353677621</v>
      </c>
      <c r="EH83" s="1326">
        <v>1199</v>
      </c>
      <c r="EI83" s="1326">
        <v>35</v>
      </c>
      <c r="EJ83" s="1326">
        <v>44</v>
      </c>
      <c r="EK83" s="1336">
        <v>0.6439749608763693</v>
      </c>
      <c r="EL83" s="1326">
        <v>823</v>
      </c>
      <c r="EM83" s="1326">
        <v>184</v>
      </c>
      <c r="EN83" s="1326">
        <v>271</v>
      </c>
      <c r="EO83" s="1366"/>
      <c r="EP83" s="1326">
        <v>87</v>
      </c>
      <c r="EQ83" s="1326">
        <v>1167</v>
      </c>
      <c r="ER83" s="1326">
        <v>24</v>
      </c>
      <c r="ES83" s="1348">
        <v>48.463254759746185</v>
      </c>
      <c r="ET83" s="1350">
        <v>12.007287037037033</v>
      </c>
      <c r="EU83" s="1317">
        <v>334047.11340110906</v>
      </c>
      <c r="EV83" s="1317">
        <v>30602.410329985654</v>
      </c>
      <c r="EW83" s="1348">
        <v>46.643000000000022</v>
      </c>
      <c r="EX83" s="1350">
        <v>10.022355816226778</v>
      </c>
      <c r="EY83" s="1317">
        <v>242569.92884801549</v>
      </c>
      <c r="EZ83" s="1317">
        <v>19393.552435064932</v>
      </c>
      <c r="FA83" s="1317">
        <v>413296.20424107142</v>
      </c>
      <c r="FB83" s="1317">
        <v>395131.88863892015</v>
      </c>
      <c r="FC83" s="1317">
        <v>313822.19809069211</v>
      </c>
      <c r="FD83" s="1317">
        <v>291732.90658682637</v>
      </c>
      <c r="FE83" s="1303">
        <v>104</v>
      </c>
      <c r="FF83" s="1303">
        <v>78</v>
      </c>
      <c r="FG83" s="1303">
        <v>216</v>
      </c>
      <c r="FH83" s="1303">
        <v>398</v>
      </c>
      <c r="FI83" s="1326">
        <v>63</v>
      </c>
      <c r="FJ83" s="1326">
        <v>46</v>
      </c>
      <c r="FK83" s="1326">
        <v>72</v>
      </c>
      <c r="FL83" s="1326">
        <v>148</v>
      </c>
      <c r="FM83" s="1317">
        <v>184589.78378378379</v>
      </c>
      <c r="FN83" s="1317">
        <v>201635.15789473685</v>
      </c>
      <c r="FO83" s="1317">
        <v>212247.82558139536</v>
      </c>
      <c r="FP83" s="1303">
        <v>59</v>
      </c>
      <c r="FQ83" s="1303">
        <v>171</v>
      </c>
      <c r="FR83" s="1303">
        <v>226</v>
      </c>
      <c r="FS83" s="1303">
        <v>456</v>
      </c>
      <c r="FT83" s="1326">
        <v>37</v>
      </c>
      <c r="FU83" s="1326">
        <v>72</v>
      </c>
      <c r="FV83" s="1326">
        <v>74</v>
      </c>
      <c r="FW83" s="1326">
        <v>139</v>
      </c>
      <c r="FX83" s="1317">
        <v>177398.5</v>
      </c>
      <c r="FY83" s="1317">
        <v>196242.02352941176</v>
      </c>
      <c r="FZ83" s="1317">
        <v>208454.81395348837</v>
      </c>
      <c r="GA83" s="1072"/>
      <c r="IC83" s="41"/>
      <c r="ID83" s="41"/>
      <c r="IE83" s="41"/>
      <c r="IF83" s="41"/>
      <c r="IG83" s="41"/>
      <c r="IH83" s="41"/>
      <c r="II83" s="41"/>
      <c r="IJ83" s="41"/>
      <c r="IK83" s="41"/>
      <c r="IL83" s="41"/>
      <c r="IM83" s="41"/>
      <c r="IN83" s="41"/>
      <c r="IO83" s="41"/>
      <c r="IP83" s="41"/>
      <c r="IQ83" s="41"/>
      <c r="IR83" s="41"/>
      <c r="IS83" s="41"/>
    </row>
    <row r="84" spans="1:253" s="40" customFormat="1" ht="12" customHeight="1">
      <c r="A84" s="1357"/>
      <c r="B84" s="1359"/>
      <c r="C84" s="1304"/>
      <c r="D84" s="1304"/>
      <c r="E84" s="1304"/>
      <c r="F84" s="1304"/>
      <c r="G84" s="1304"/>
      <c r="H84" s="1304"/>
      <c r="I84" s="1304"/>
      <c r="J84" s="1304"/>
      <c r="K84" s="1304"/>
      <c r="L84" s="1304"/>
      <c r="M84" s="1304"/>
      <c r="N84" s="1304"/>
      <c r="O84" s="1304"/>
      <c r="P84" s="1304"/>
      <c r="Q84" s="1304"/>
      <c r="R84" s="1304"/>
      <c r="S84" s="1304"/>
      <c r="T84" s="1304"/>
      <c r="U84" s="1304"/>
      <c r="V84" s="1304"/>
      <c r="W84" s="1304"/>
      <c r="X84" s="1304"/>
      <c r="Y84" s="1304"/>
      <c r="Z84" s="1304"/>
      <c r="AA84" s="1304"/>
      <c r="AB84" s="1304"/>
      <c r="AC84" s="1304"/>
      <c r="AD84" s="1304"/>
      <c r="AE84" s="1304"/>
      <c r="AF84" s="1304"/>
      <c r="AG84" s="1304"/>
      <c r="AH84" s="1304"/>
      <c r="AI84" s="1304"/>
      <c r="AJ84" s="1304"/>
      <c r="AK84" s="1304"/>
      <c r="AL84" s="1304"/>
      <c r="AM84" s="1304"/>
      <c r="AN84" s="1304"/>
      <c r="AO84" s="1304"/>
      <c r="AP84" s="1304"/>
      <c r="AQ84" s="1304"/>
      <c r="AR84" s="1304"/>
      <c r="AS84" s="1304"/>
      <c r="AT84" s="1304"/>
      <c r="AU84" s="1304"/>
      <c r="AV84" s="1304"/>
      <c r="AW84" s="1304"/>
      <c r="AX84" s="1304"/>
      <c r="AY84" s="1304"/>
      <c r="AZ84" s="1304"/>
      <c r="BA84" s="1304"/>
      <c r="BB84" s="1304"/>
      <c r="BC84" s="1304"/>
      <c r="BD84" s="1304"/>
      <c r="BE84" s="1304"/>
      <c r="BF84" s="1304"/>
      <c r="BG84" s="1304"/>
      <c r="BH84" s="1304"/>
      <c r="BI84" s="1304"/>
      <c r="BJ84" s="1304"/>
      <c r="BK84" s="1304"/>
      <c r="BL84" s="1304"/>
      <c r="BM84" s="1304"/>
      <c r="BN84" s="1304"/>
      <c r="BO84" s="1304"/>
      <c r="BP84" s="1304"/>
      <c r="BQ84" s="1304"/>
      <c r="BR84" s="1304"/>
      <c r="BS84" s="1304"/>
      <c r="BT84" s="1304"/>
      <c r="BU84" s="1304"/>
      <c r="BV84" s="1304"/>
      <c r="BW84" s="1304"/>
      <c r="BX84" s="1304"/>
      <c r="BY84" s="1304"/>
      <c r="BZ84" s="1304"/>
      <c r="CA84" s="1327"/>
      <c r="CB84" s="1304"/>
      <c r="CC84" s="1327"/>
      <c r="CD84" s="1304"/>
      <c r="CE84" s="1327"/>
      <c r="CF84" s="1327"/>
      <c r="CG84" s="1304"/>
      <c r="CH84" s="1304"/>
      <c r="CI84" s="1304"/>
      <c r="CJ84" s="1304"/>
      <c r="CK84" s="1304"/>
      <c r="CL84" s="1304"/>
      <c r="CM84" s="1327"/>
      <c r="CN84" s="1304"/>
      <c r="CO84" s="1304"/>
      <c r="CP84" s="1304"/>
      <c r="CQ84" s="1304"/>
      <c r="CR84" s="1304"/>
      <c r="CS84" s="1304"/>
      <c r="CT84" s="1327"/>
      <c r="CU84" s="1327"/>
      <c r="CV84" s="1367"/>
      <c r="CW84" s="1327"/>
      <c r="CX84" s="1327"/>
      <c r="CY84" s="1327"/>
      <c r="CZ84" s="1367"/>
      <c r="DA84" s="1327"/>
      <c r="DB84" s="1327"/>
      <c r="DC84" s="1327"/>
      <c r="DD84" s="1367"/>
      <c r="DE84" s="1327"/>
      <c r="DF84" s="1327"/>
      <c r="DG84" s="1327"/>
      <c r="DH84" s="1327"/>
      <c r="DI84" s="1337"/>
      <c r="DJ84" s="1327"/>
      <c r="DK84" s="1327"/>
      <c r="DL84" s="1327"/>
      <c r="DM84" s="1337"/>
      <c r="DN84" s="1327"/>
      <c r="DO84" s="1327"/>
      <c r="DP84" s="1327"/>
      <c r="DQ84" s="1337"/>
      <c r="DR84" s="1327"/>
      <c r="DS84" s="1327"/>
      <c r="DT84" s="1327"/>
      <c r="DU84" s="1337"/>
      <c r="DV84" s="1327"/>
      <c r="DW84" s="1327"/>
      <c r="DX84" s="1327"/>
      <c r="DY84" s="1337"/>
      <c r="DZ84" s="1327"/>
      <c r="EA84" s="1327"/>
      <c r="EB84" s="1327"/>
      <c r="EC84" s="1337"/>
      <c r="ED84" s="1327"/>
      <c r="EE84" s="1327"/>
      <c r="EF84" s="1327"/>
      <c r="EG84" s="1337"/>
      <c r="EH84" s="1327"/>
      <c r="EI84" s="1327"/>
      <c r="EJ84" s="1327"/>
      <c r="EK84" s="1337"/>
      <c r="EL84" s="1327"/>
      <c r="EM84" s="1327"/>
      <c r="EN84" s="1327"/>
      <c r="EO84" s="1367"/>
      <c r="EP84" s="1327"/>
      <c r="EQ84" s="1327"/>
      <c r="ER84" s="1327"/>
      <c r="ES84" s="1349"/>
      <c r="ET84" s="1351"/>
      <c r="EU84" s="1318"/>
      <c r="EV84" s="1318"/>
      <c r="EW84" s="1349"/>
      <c r="EX84" s="1351"/>
      <c r="EY84" s="1318"/>
      <c r="EZ84" s="1318"/>
      <c r="FA84" s="1318"/>
      <c r="FB84" s="1318"/>
      <c r="FC84" s="1318"/>
      <c r="FD84" s="1318"/>
      <c r="FE84" s="1304"/>
      <c r="FF84" s="1304"/>
      <c r="FG84" s="1304"/>
      <c r="FH84" s="1304"/>
      <c r="FI84" s="1327"/>
      <c r="FJ84" s="1327"/>
      <c r="FK84" s="1327"/>
      <c r="FL84" s="1327"/>
      <c r="FM84" s="1318"/>
      <c r="FN84" s="1318"/>
      <c r="FO84" s="1318"/>
      <c r="FP84" s="1304"/>
      <c r="FQ84" s="1304"/>
      <c r="FR84" s="1304"/>
      <c r="FS84" s="1304"/>
      <c r="FT84" s="1327"/>
      <c r="FU84" s="1327"/>
      <c r="FV84" s="1327"/>
      <c r="FW84" s="1327"/>
      <c r="FX84" s="1318"/>
      <c r="FY84" s="1318"/>
      <c r="FZ84" s="1318"/>
      <c r="GA84" s="1072"/>
      <c r="IC84" s="41"/>
      <c r="ID84" s="41"/>
      <c r="IE84" s="41"/>
      <c r="IF84" s="41"/>
      <c r="IG84" s="41"/>
      <c r="IH84" s="41"/>
      <c r="II84" s="41"/>
      <c r="IJ84" s="41"/>
      <c r="IK84" s="41"/>
      <c r="IL84" s="41"/>
      <c r="IM84" s="41"/>
      <c r="IN84" s="41"/>
      <c r="IO84" s="41"/>
      <c r="IP84" s="41"/>
      <c r="IQ84" s="41"/>
      <c r="IR84" s="41"/>
      <c r="IS84" s="41"/>
    </row>
    <row r="85" spans="1:253" s="40" customFormat="1" ht="12" customHeight="1">
      <c r="A85" s="679"/>
      <c r="B85" s="679"/>
      <c r="C85" s="679" t="s">
        <v>87</v>
      </c>
      <c r="D85" s="679"/>
      <c r="E85" s="679"/>
      <c r="F85" s="679"/>
      <c r="G85" s="679"/>
      <c r="H85" s="679"/>
      <c r="I85" s="679"/>
      <c r="J85" s="679"/>
      <c r="K85" s="679"/>
      <c r="L85" s="679"/>
      <c r="M85" s="679"/>
      <c r="N85" s="679"/>
      <c r="O85" s="679"/>
      <c r="P85" s="679"/>
      <c r="Q85" s="704"/>
      <c r="R85" s="679" t="s">
        <v>87</v>
      </c>
      <c r="S85" s="679"/>
      <c r="T85" s="679"/>
      <c r="U85" s="679"/>
      <c r="V85" s="679"/>
      <c r="W85" s="679"/>
      <c r="X85" s="679"/>
      <c r="Y85" s="679"/>
      <c r="Z85" s="679"/>
      <c r="AA85" s="679"/>
      <c r="AB85" s="679"/>
      <c r="AC85" s="679"/>
      <c r="AD85" s="679"/>
      <c r="AE85" s="679"/>
      <c r="AF85" s="704"/>
      <c r="AG85" s="738" t="s">
        <v>643</v>
      </c>
      <c r="AH85" s="679"/>
      <c r="AI85" s="679"/>
      <c r="AJ85" s="679"/>
      <c r="AK85" s="679"/>
      <c r="AL85" s="679"/>
      <c r="AM85" s="679"/>
      <c r="AN85" s="679"/>
      <c r="AO85" s="679"/>
      <c r="AP85" s="679"/>
      <c r="AQ85" s="679"/>
      <c r="AR85" s="679"/>
      <c r="AS85" s="679"/>
      <c r="AT85" s="679"/>
      <c r="AU85" s="679"/>
      <c r="AV85" s="738" t="s">
        <v>643</v>
      </c>
      <c r="AW85" s="679"/>
      <c r="AX85" s="679"/>
      <c r="AY85" s="679"/>
      <c r="AZ85" s="679"/>
      <c r="BA85" s="679"/>
      <c r="BB85" s="679"/>
      <c r="BC85" s="679"/>
      <c r="BD85" s="679"/>
      <c r="BE85" s="679"/>
      <c r="BF85" s="679"/>
      <c r="BG85" s="679"/>
      <c r="BH85" s="679"/>
      <c r="BI85" s="679"/>
      <c r="BJ85" s="679"/>
      <c r="BK85" s="738" t="s">
        <v>643</v>
      </c>
      <c r="BL85" s="1062"/>
      <c r="BM85" s="1062"/>
      <c r="BN85" s="1062"/>
      <c r="BO85" s="1062"/>
      <c r="BP85" s="1062"/>
      <c r="BQ85" s="1062"/>
      <c r="BR85" s="1062"/>
      <c r="BS85" s="1062"/>
      <c r="BT85" s="1062"/>
      <c r="BU85" s="1062"/>
      <c r="BV85" s="1062"/>
      <c r="BW85" s="1062"/>
      <c r="BX85" s="1062"/>
      <c r="BY85" s="734"/>
      <c r="BZ85" s="734"/>
      <c r="CA85" s="734"/>
      <c r="CB85" s="679"/>
      <c r="CC85" s="679"/>
      <c r="CD85" s="679"/>
      <c r="CE85" s="679"/>
      <c r="CF85" s="1329" t="s">
        <v>278</v>
      </c>
      <c r="CG85" s="1329"/>
      <c r="CH85" s="1329"/>
      <c r="CI85" s="679"/>
      <c r="CJ85" s="679"/>
      <c r="CK85" s="679"/>
      <c r="CL85" s="679"/>
      <c r="CM85" s="679"/>
      <c r="CN85" s="679"/>
      <c r="CO85" s="679"/>
      <c r="CP85" s="679"/>
      <c r="CQ85" s="679"/>
      <c r="CR85" s="679"/>
      <c r="CS85" s="679"/>
      <c r="CT85" s="679"/>
      <c r="CU85" s="679"/>
      <c r="CV85" s="679"/>
      <c r="CW85" s="679"/>
      <c r="CX85" s="679"/>
      <c r="CY85" s="679"/>
      <c r="CZ85" s="679"/>
      <c r="DA85" s="679"/>
      <c r="DB85" s="679"/>
      <c r="DC85" s="679"/>
      <c r="DD85" s="679"/>
      <c r="DE85" s="679"/>
      <c r="DF85" s="679"/>
      <c r="DG85" s="679"/>
      <c r="DH85" s="679"/>
      <c r="DI85" s="679"/>
      <c r="DJ85" s="679"/>
      <c r="DK85" s="679"/>
      <c r="DL85" s="679"/>
      <c r="DM85" s="679"/>
      <c r="DN85" s="679"/>
      <c r="DO85" s="679"/>
      <c r="DP85" s="679"/>
      <c r="DQ85" s="679"/>
      <c r="DR85" s="679"/>
      <c r="DS85" s="679"/>
      <c r="DT85" s="679"/>
      <c r="DU85" s="679"/>
      <c r="DV85" s="679"/>
      <c r="DW85" s="679"/>
      <c r="DX85" s="679"/>
      <c r="DY85" s="679"/>
      <c r="DZ85" s="679"/>
      <c r="EA85" s="679"/>
      <c r="EB85" s="679"/>
      <c r="EC85" s="679"/>
      <c r="ED85" s="679"/>
      <c r="EE85" s="679"/>
      <c r="EF85" s="679"/>
      <c r="EG85" s="679"/>
      <c r="EH85" s="679"/>
      <c r="EI85" s="679"/>
      <c r="EJ85" s="679"/>
      <c r="EK85" s="679"/>
      <c r="EL85" s="679"/>
      <c r="EM85" s="679"/>
      <c r="EN85" s="679"/>
      <c r="EO85" s="679"/>
      <c r="EP85" s="679"/>
      <c r="EQ85" s="679"/>
      <c r="ER85" s="679"/>
      <c r="ES85" s="679"/>
      <c r="ET85" s="679"/>
      <c r="EU85" s="679"/>
      <c r="EV85" s="679"/>
      <c r="EW85" s="679"/>
      <c r="EX85" s="679"/>
      <c r="EY85" s="679"/>
      <c r="EZ85" s="679"/>
      <c r="FA85" s="679"/>
      <c r="FB85" s="679"/>
      <c r="FC85" s="679"/>
      <c r="FD85" s="679"/>
      <c r="FE85" s="730" t="s">
        <v>643</v>
      </c>
      <c r="FF85" s="727"/>
      <c r="FG85" s="727"/>
      <c r="FH85" s="727"/>
      <c r="FI85" s="727"/>
      <c r="FJ85" s="727"/>
      <c r="FK85" s="727"/>
      <c r="FL85" s="727"/>
      <c r="FM85" s="679"/>
      <c r="FN85" s="679"/>
      <c r="FO85" s="679"/>
      <c r="FP85" s="679"/>
      <c r="FQ85" s="679"/>
      <c r="FR85" s="679"/>
      <c r="FS85" s="679"/>
      <c r="FT85" s="727"/>
      <c r="FU85" s="727"/>
      <c r="FV85" s="727"/>
      <c r="FW85" s="727"/>
      <c r="FX85" s="1062"/>
      <c r="FY85" s="1062"/>
      <c r="FZ85" s="1062"/>
      <c r="GA85" s="1068"/>
      <c r="IC85" s="41"/>
      <c r="ID85" s="41"/>
      <c r="IE85" s="41"/>
      <c r="IF85" s="41"/>
      <c r="IG85" s="41"/>
      <c r="IH85" s="41"/>
      <c r="II85" s="41"/>
      <c r="IJ85" s="41"/>
      <c r="IK85" s="41"/>
      <c r="IL85" s="41"/>
      <c r="IM85" s="41"/>
      <c r="IN85" s="41"/>
      <c r="IO85" s="41"/>
      <c r="IP85" s="41"/>
      <c r="IQ85" s="41"/>
      <c r="IR85" s="41"/>
      <c r="IS85" s="41"/>
    </row>
    <row r="86" spans="1:253" s="40" customFormat="1" ht="18.75" customHeight="1">
      <c r="A86" s="1360" t="s">
        <v>152</v>
      </c>
      <c r="B86" s="1314" t="s">
        <v>222</v>
      </c>
      <c r="C86" s="1314" t="s">
        <v>358</v>
      </c>
      <c r="D86" s="1314" t="s">
        <v>174</v>
      </c>
      <c r="E86" s="1314" t="s">
        <v>175</v>
      </c>
      <c r="F86" s="1314" t="s">
        <v>359</v>
      </c>
      <c r="G86" s="1314" t="s">
        <v>361</v>
      </c>
      <c r="H86" s="1313" t="s">
        <v>630</v>
      </c>
      <c r="I86" s="1369" t="s">
        <v>150</v>
      </c>
      <c r="J86" s="676"/>
      <c r="K86" s="676"/>
      <c r="L86" s="676"/>
      <c r="M86" s="676"/>
      <c r="N86" s="676"/>
      <c r="O86" s="676"/>
      <c r="P86" s="676"/>
      <c r="Q86" s="705"/>
      <c r="R86" s="1314" t="s">
        <v>237</v>
      </c>
      <c r="S86" s="1314" t="s">
        <v>238</v>
      </c>
      <c r="T86" s="1314" t="s">
        <v>678</v>
      </c>
      <c r="U86" s="1314" t="s">
        <v>240</v>
      </c>
      <c r="V86" s="1314" t="s">
        <v>241</v>
      </c>
      <c r="W86" s="1314" t="s">
        <v>242</v>
      </c>
      <c r="X86" s="1314" t="s">
        <v>246</v>
      </c>
      <c r="Y86" s="676"/>
      <c r="Z86" s="676"/>
      <c r="AA86" s="676"/>
      <c r="AB86" s="676"/>
      <c r="AC86" s="676"/>
      <c r="AD86" s="676"/>
      <c r="AE86" s="676"/>
      <c r="AF86" s="705"/>
      <c r="AG86" s="1313" t="s">
        <v>212</v>
      </c>
      <c r="AH86" s="1313" t="s">
        <v>188</v>
      </c>
      <c r="AI86" s="1313" t="s">
        <v>213</v>
      </c>
      <c r="AJ86" s="1313" t="s">
        <v>214</v>
      </c>
      <c r="AK86" s="1313" t="s">
        <v>215</v>
      </c>
      <c r="AL86" s="1314" t="s">
        <v>362</v>
      </c>
      <c r="AM86" s="1314" t="s">
        <v>225</v>
      </c>
      <c r="AN86" s="676"/>
      <c r="AO86" s="676"/>
      <c r="AP86" s="676"/>
      <c r="AQ86" s="676"/>
      <c r="AR86" s="676"/>
      <c r="AS86" s="676"/>
      <c r="AT86" s="676"/>
      <c r="AU86" s="676"/>
      <c r="AV86" s="1314" t="s">
        <v>394</v>
      </c>
      <c r="AW86" s="1314" t="s">
        <v>395</v>
      </c>
      <c r="AX86" s="1314" t="s">
        <v>396</v>
      </c>
      <c r="AY86" s="1314" t="s">
        <v>397</v>
      </c>
      <c r="AZ86" s="1314" t="s">
        <v>398</v>
      </c>
      <c r="BA86" s="1314" t="s">
        <v>399</v>
      </c>
      <c r="BB86" s="1314" t="s">
        <v>405</v>
      </c>
      <c r="BC86" s="676"/>
      <c r="BD86" s="676"/>
      <c r="BE86" s="676"/>
      <c r="BF86" s="676"/>
      <c r="BG86" s="676"/>
      <c r="BH86" s="676"/>
      <c r="BI86" s="676"/>
      <c r="BJ86" s="676"/>
      <c r="BK86" s="1313" t="s">
        <v>212</v>
      </c>
      <c r="BL86" s="1313" t="s">
        <v>188</v>
      </c>
      <c r="BM86" s="1313" t="s">
        <v>213</v>
      </c>
      <c r="BN86" s="1313" t="s">
        <v>214</v>
      </c>
      <c r="BO86" s="1313" t="s">
        <v>215</v>
      </c>
      <c r="BP86" s="1314" t="s">
        <v>362</v>
      </c>
      <c r="BQ86" s="1314" t="s">
        <v>874</v>
      </c>
      <c r="BR86" s="1060"/>
      <c r="BS86" s="1060"/>
      <c r="BT86" s="1060"/>
      <c r="BU86" s="1060"/>
      <c r="BV86" s="1060"/>
      <c r="BW86" s="1060"/>
      <c r="BX86" s="1060"/>
      <c r="BY86" s="735"/>
      <c r="BZ86" s="735"/>
      <c r="CA86" s="735"/>
      <c r="CB86" s="676"/>
      <c r="CC86" s="676"/>
      <c r="CD86" s="676"/>
      <c r="CE86" s="676"/>
      <c r="CF86" s="1314" t="s">
        <v>273</v>
      </c>
      <c r="CG86" s="1328" t="s">
        <v>358</v>
      </c>
      <c r="CH86" s="1328" t="s">
        <v>276</v>
      </c>
      <c r="CI86" s="1328" t="s">
        <v>359</v>
      </c>
      <c r="CJ86" s="1328" t="s">
        <v>361</v>
      </c>
      <c r="CK86" s="1328" t="s">
        <v>274</v>
      </c>
      <c r="CL86" s="1313" t="s">
        <v>277</v>
      </c>
      <c r="CM86" s="676"/>
      <c r="CN86" s="676"/>
      <c r="CO86" s="676"/>
      <c r="CP86" s="676"/>
      <c r="CQ86" s="676"/>
      <c r="CR86" s="676"/>
      <c r="CS86" s="676"/>
      <c r="CT86" s="676"/>
      <c r="CU86" s="676"/>
      <c r="CV86" s="676"/>
      <c r="CW86" s="676"/>
      <c r="CX86" s="676"/>
      <c r="CY86" s="676"/>
      <c r="CZ86" s="676"/>
      <c r="DA86" s="676"/>
      <c r="DB86" s="676"/>
      <c r="DC86" s="676"/>
      <c r="DD86" s="676"/>
      <c r="DE86" s="676"/>
      <c r="DF86" s="676"/>
      <c r="DG86" s="676"/>
      <c r="DH86" s="676"/>
      <c r="DI86" s="676"/>
      <c r="DJ86" s="676"/>
      <c r="DK86" s="676"/>
      <c r="DL86" s="676"/>
      <c r="DM86" s="676"/>
      <c r="DN86" s="676"/>
      <c r="DO86" s="676"/>
      <c r="DP86" s="676"/>
      <c r="DQ86" s="676"/>
      <c r="DR86" s="676"/>
      <c r="DS86" s="676"/>
      <c r="DT86" s="676"/>
      <c r="DU86" s="676"/>
      <c r="DV86" s="676"/>
      <c r="DW86" s="676"/>
      <c r="DX86" s="676"/>
      <c r="DY86" s="676"/>
      <c r="DZ86" s="676"/>
      <c r="EA86" s="676"/>
      <c r="EB86" s="676"/>
      <c r="EC86" s="676"/>
      <c r="ED86" s="676"/>
      <c r="EE86" s="676"/>
      <c r="EF86" s="676"/>
      <c r="EG86" s="676"/>
      <c r="EH86" s="676"/>
      <c r="EI86" s="676"/>
      <c r="EJ86" s="676"/>
      <c r="EK86" s="676"/>
      <c r="EL86" s="676"/>
      <c r="EM86" s="676"/>
      <c r="EN86" s="676"/>
      <c r="EO86" s="676"/>
      <c r="EP86" s="676"/>
      <c r="EQ86" s="676"/>
      <c r="ER86" s="676"/>
      <c r="ES86" s="676"/>
      <c r="ET86" s="676"/>
      <c r="EU86" s="676"/>
      <c r="EV86" s="676"/>
      <c r="EW86" s="676"/>
      <c r="EX86" s="676"/>
      <c r="EY86" s="676"/>
      <c r="EZ86" s="676"/>
      <c r="FA86" s="676"/>
      <c r="FB86" s="676"/>
      <c r="FC86" s="676"/>
      <c r="FD86" s="676"/>
      <c r="FE86" s="1313" t="s">
        <v>620</v>
      </c>
      <c r="FF86" s="1313"/>
      <c r="FG86" s="1313"/>
      <c r="FH86" s="1313"/>
      <c r="FI86" s="1346" t="s">
        <v>829</v>
      </c>
      <c r="FJ86" s="1347"/>
      <c r="FK86" s="1347"/>
      <c r="FL86" s="1347"/>
      <c r="FM86" s="1313" t="s">
        <v>602</v>
      </c>
      <c r="FN86" s="1313"/>
      <c r="FO86" s="1313"/>
      <c r="FP86" s="731"/>
      <c r="FQ86" s="731"/>
      <c r="FR86" s="731"/>
      <c r="FS86" s="731"/>
      <c r="FT86" s="723"/>
      <c r="FU86" s="723"/>
      <c r="FV86" s="723"/>
      <c r="FW86" s="723"/>
      <c r="FX86" s="1069"/>
      <c r="FY86" s="1069"/>
      <c r="FZ86" s="1069"/>
      <c r="GA86" s="1067"/>
      <c r="IC86" s="41"/>
      <c r="ID86" s="41"/>
      <c r="IE86" s="41"/>
      <c r="IF86" s="41"/>
      <c r="IG86" s="41"/>
      <c r="IH86" s="41"/>
      <c r="II86" s="41"/>
      <c r="IJ86" s="41"/>
      <c r="IK86" s="41"/>
      <c r="IL86" s="41"/>
      <c r="IM86" s="41"/>
      <c r="IN86" s="41"/>
      <c r="IO86" s="41"/>
      <c r="IP86" s="41"/>
      <c r="IQ86" s="41"/>
      <c r="IR86" s="41"/>
      <c r="IS86" s="41"/>
    </row>
    <row r="87" spans="1:253" s="40" customFormat="1" ht="25.5" customHeight="1">
      <c r="A87" s="1361"/>
      <c r="B87" s="1314"/>
      <c r="C87" s="1313"/>
      <c r="D87" s="1313"/>
      <c r="E87" s="1313"/>
      <c r="F87" s="1313"/>
      <c r="G87" s="1313"/>
      <c r="H87" s="1313"/>
      <c r="I87" s="1369"/>
      <c r="J87" s="676"/>
      <c r="K87" s="676"/>
      <c r="L87" s="676"/>
      <c r="M87" s="676"/>
      <c r="N87" s="676"/>
      <c r="O87" s="676"/>
      <c r="P87" s="676"/>
      <c r="Q87" s="676"/>
      <c r="R87" s="1313"/>
      <c r="S87" s="1313"/>
      <c r="T87" s="1313"/>
      <c r="U87" s="1313"/>
      <c r="V87" s="1313"/>
      <c r="W87" s="1313"/>
      <c r="X87" s="1313"/>
      <c r="Y87" s="676"/>
      <c r="Z87" s="676"/>
      <c r="AA87" s="676"/>
      <c r="AB87" s="676"/>
      <c r="AC87" s="676"/>
      <c r="AD87" s="676"/>
      <c r="AE87" s="676"/>
      <c r="AF87" s="676"/>
      <c r="AG87" s="1313"/>
      <c r="AH87" s="1313"/>
      <c r="AI87" s="1313"/>
      <c r="AJ87" s="1313"/>
      <c r="AK87" s="1313"/>
      <c r="AL87" s="1313"/>
      <c r="AM87" s="1313"/>
      <c r="AN87" s="676"/>
      <c r="AO87" s="676"/>
      <c r="AP87" s="676"/>
      <c r="AQ87" s="676"/>
      <c r="AR87" s="676"/>
      <c r="AS87" s="676"/>
      <c r="AT87" s="676"/>
      <c r="AU87" s="676"/>
      <c r="AV87" s="1313"/>
      <c r="AW87" s="1313"/>
      <c r="AX87" s="1313"/>
      <c r="AY87" s="1313"/>
      <c r="AZ87" s="1313"/>
      <c r="BA87" s="1313"/>
      <c r="BB87" s="1313"/>
      <c r="BC87" s="676"/>
      <c r="BD87" s="676"/>
      <c r="BE87" s="676"/>
      <c r="BF87" s="676"/>
      <c r="BG87" s="676"/>
      <c r="BH87" s="676"/>
      <c r="BI87" s="676"/>
      <c r="BJ87" s="676"/>
      <c r="BK87" s="1313"/>
      <c r="BL87" s="1313"/>
      <c r="BM87" s="1313"/>
      <c r="BN87" s="1313"/>
      <c r="BO87" s="1313"/>
      <c r="BP87" s="1313"/>
      <c r="BQ87" s="1313"/>
      <c r="BR87" s="1060"/>
      <c r="BS87" s="1060"/>
      <c r="BT87" s="1060"/>
      <c r="BU87" s="1060"/>
      <c r="BV87" s="1060"/>
      <c r="BW87" s="1060"/>
      <c r="BX87" s="1060"/>
      <c r="BY87" s="735"/>
      <c r="BZ87" s="735"/>
      <c r="CA87" s="735"/>
      <c r="CB87" s="676"/>
      <c r="CC87" s="676"/>
      <c r="CD87" s="676"/>
      <c r="CE87" s="676"/>
      <c r="CF87" s="1313"/>
      <c r="CG87" s="1328"/>
      <c r="CH87" s="1328"/>
      <c r="CI87" s="1328"/>
      <c r="CJ87" s="1328"/>
      <c r="CK87" s="1328"/>
      <c r="CL87" s="1313"/>
      <c r="CM87" s="676"/>
      <c r="CN87" s="676"/>
      <c r="CO87" s="676"/>
      <c r="CP87" s="676"/>
      <c r="CQ87" s="676"/>
      <c r="CR87" s="676"/>
      <c r="CS87" s="676"/>
      <c r="CT87" s="676"/>
      <c r="CU87" s="676"/>
      <c r="CV87" s="676"/>
      <c r="CW87" s="676"/>
      <c r="CX87" s="676"/>
      <c r="CY87" s="676"/>
      <c r="CZ87" s="676"/>
      <c r="DA87" s="676"/>
      <c r="DB87" s="676"/>
      <c r="DC87" s="676"/>
      <c r="DD87" s="676"/>
      <c r="DE87" s="676"/>
      <c r="DF87" s="676"/>
      <c r="DG87" s="676"/>
      <c r="DH87" s="676"/>
      <c r="DI87" s="676"/>
      <c r="DJ87" s="676"/>
      <c r="DK87" s="676"/>
      <c r="DL87" s="676"/>
      <c r="DM87" s="676"/>
      <c r="DN87" s="676"/>
      <c r="DO87" s="676"/>
      <c r="DP87" s="676"/>
      <c r="DQ87" s="676"/>
      <c r="DR87" s="676"/>
      <c r="DS87" s="676"/>
      <c r="DT87" s="676"/>
      <c r="DU87" s="676"/>
      <c r="DV87" s="676"/>
      <c r="DW87" s="676"/>
      <c r="DX87" s="676"/>
      <c r="DY87" s="676"/>
      <c r="DZ87" s="676"/>
      <c r="EA87" s="676"/>
      <c r="EB87" s="676"/>
      <c r="EC87" s="676"/>
      <c r="ED87" s="676"/>
      <c r="EE87" s="676"/>
      <c r="EF87" s="676"/>
      <c r="EG87" s="676"/>
      <c r="EH87" s="676"/>
      <c r="EI87" s="676"/>
      <c r="EJ87" s="676"/>
      <c r="EK87" s="676"/>
      <c r="EL87" s="676"/>
      <c r="EM87" s="676"/>
      <c r="EN87" s="676"/>
      <c r="EO87" s="676"/>
      <c r="EP87" s="676"/>
      <c r="EQ87" s="676"/>
      <c r="ER87" s="676"/>
      <c r="ES87" s="676"/>
      <c r="ET87" s="676"/>
      <c r="EU87" s="676"/>
      <c r="EV87" s="676"/>
      <c r="EW87" s="676"/>
      <c r="EX87" s="676"/>
      <c r="EY87" s="676"/>
      <c r="EZ87" s="676"/>
      <c r="FA87" s="676"/>
      <c r="FB87" s="676"/>
      <c r="FC87" s="676"/>
      <c r="FD87" s="676"/>
      <c r="FE87" s="683" t="s">
        <v>38</v>
      </c>
      <c r="FF87" s="683" t="s">
        <v>20</v>
      </c>
      <c r="FG87" s="683" t="s">
        <v>41</v>
      </c>
      <c r="FH87" s="684" t="s">
        <v>87</v>
      </c>
      <c r="FI87" s="683" t="s">
        <v>38</v>
      </c>
      <c r="FJ87" s="683" t="s">
        <v>20</v>
      </c>
      <c r="FK87" s="683" t="s">
        <v>41</v>
      </c>
      <c r="FL87" s="1063" t="s">
        <v>828</v>
      </c>
      <c r="FM87" s="683" t="s">
        <v>38</v>
      </c>
      <c r="FN87" s="683" t="s">
        <v>20</v>
      </c>
      <c r="FO87" s="683" t="s">
        <v>41</v>
      </c>
      <c r="FP87" s="731"/>
      <c r="FQ87" s="731"/>
      <c r="FR87" s="731"/>
      <c r="FS87" s="731"/>
      <c r="FT87" s="723"/>
      <c r="FU87" s="723"/>
      <c r="FV87" s="723"/>
      <c r="FW87" s="723"/>
      <c r="FX87" s="1069"/>
      <c r="FY87" s="1069"/>
      <c r="FZ87" s="1069"/>
      <c r="GA87" s="1067"/>
      <c r="IC87" s="41"/>
      <c r="ID87" s="41"/>
      <c r="IE87" s="41"/>
      <c r="IF87" s="41"/>
      <c r="IG87" s="41"/>
      <c r="IH87" s="41"/>
      <c r="II87" s="41"/>
      <c r="IJ87" s="41"/>
      <c r="IK87" s="41"/>
      <c r="IL87" s="41"/>
      <c r="IM87" s="41"/>
      <c r="IN87" s="41"/>
      <c r="IO87" s="41"/>
      <c r="IP87" s="41"/>
      <c r="IQ87" s="41"/>
      <c r="IR87" s="41"/>
      <c r="IS87" s="41"/>
    </row>
    <row r="88" spans="1:253" s="40" customFormat="1" ht="12" customHeight="1">
      <c r="A88" s="1356" t="s">
        <v>139</v>
      </c>
      <c r="B88" s="1326">
        <v>72</v>
      </c>
      <c r="C88" s="1303">
        <v>12908</v>
      </c>
      <c r="D88" s="1303">
        <v>3140</v>
      </c>
      <c r="E88" s="1303">
        <v>3636</v>
      </c>
      <c r="F88" s="1303">
        <v>99</v>
      </c>
      <c r="G88" s="1303">
        <v>364</v>
      </c>
      <c r="H88" s="1303">
        <v>132</v>
      </c>
      <c r="I88" s="1303">
        <v>20279</v>
      </c>
      <c r="J88" s="676"/>
      <c r="K88" s="676"/>
      <c r="L88" s="676"/>
      <c r="M88" s="676"/>
      <c r="N88" s="676"/>
      <c r="O88" s="676"/>
      <c r="P88" s="676"/>
      <c r="Q88" s="676"/>
      <c r="R88" s="1303">
        <v>5025</v>
      </c>
      <c r="S88" s="1303">
        <v>1274</v>
      </c>
      <c r="T88" s="1303">
        <v>1393</v>
      </c>
      <c r="U88" s="1303">
        <v>15</v>
      </c>
      <c r="V88" s="1303">
        <v>32</v>
      </c>
      <c r="W88" s="1303">
        <v>71</v>
      </c>
      <c r="X88" s="1303">
        <v>7810</v>
      </c>
      <c r="Y88" s="676"/>
      <c r="Z88" s="676"/>
      <c r="AA88" s="676"/>
      <c r="AB88" s="676"/>
      <c r="AC88" s="676"/>
      <c r="AD88" s="676"/>
      <c r="AE88" s="676"/>
      <c r="AF88" s="676"/>
      <c r="AG88" s="1311">
        <v>112</v>
      </c>
      <c r="AH88" s="1311">
        <v>2886</v>
      </c>
      <c r="AI88" s="1311">
        <v>2527</v>
      </c>
      <c r="AJ88" s="1311">
        <v>2827</v>
      </c>
      <c r="AK88" s="1311">
        <v>3193</v>
      </c>
      <c r="AL88" s="1311">
        <v>1249</v>
      </c>
      <c r="AM88" s="1311">
        <v>12794</v>
      </c>
      <c r="AN88" s="676"/>
      <c r="AO88" s="676"/>
      <c r="AP88" s="676"/>
      <c r="AQ88" s="676"/>
      <c r="AR88" s="676"/>
      <c r="AS88" s="676"/>
      <c r="AT88" s="676"/>
      <c r="AU88" s="676"/>
      <c r="AV88" s="1311">
        <v>0</v>
      </c>
      <c r="AW88" s="1311">
        <v>38</v>
      </c>
      <c r="AX88" s="1311">
        <v>44</v>
      </c>
      <c r="AY88" s="1311">
        <v>71</v>
      </c>
      <c r="AZ88" s="1311">
        <v>63</v>
      </c>
      <c r="BA88" s="1311">
        <v>44</v>
      </c>
      <c r="BB88" s="1311">
        <v>260</v>
      </c>
      <c r="BC88" s="676"/>
      <c r="BD88" s="676"/>
      <c r="BE88" s="676"/>
      <c r="BF88" s="676"/>
      <c r="BG88" s="676"/>
      <c r="BH88" s="676"/>
      <c r="BI88" s="676"/>
      <c r="BJ88" s="676"/>
      <c r="BK88" s="1311">
        <v>152</v>
      </c>
      <c r="BL88" s="1311">
        <v>476</v>
      </c>
      <c r="BM88" s="1311">
        <v>605</v>
      </c>
      <c r="BN88" s="1311">
        <v>962</v>
      </c>
      <c r="BO88" s="1311">
        <v>1321</v>
      </c>
      <c r="BP88" s="1311">
        <v>3027</v>
      </c>
      <c r="BQ88" s="1311">
        <v>6543</v>
      </c>
      <c r="BR88" s="1060"/>
      <c r="BS88" s="1060"/>
      <c r="BT88" s="1060"/>
      <c r="BU88" s="1060"/>
      <c r="BV88" s="1060"/>
      <c r="BW88" s="1060"/>
      <c r="BX88" s="1060"/>
      <c r="BY88" s="735"/>
      <c r="BZ88" s="735"/>
      <c r="CA88" s="735"/>
      <c r="CB88" s="676"/>
      <c r="CC88" s="676"/>
      <c r="CD88" s="676"/>
      <c r="CE88" s="676"/>
      <c r="CF88" s="1326">
        <v>0</v>
      </c>
      <c r="CG88" s="1303">
        <v>5</v>
      </c>
      <c r="CH88" s="1303">
        <v>0</v>
      </c>
      <c r="CI88" s="1303">
        <v>0</v>
      </c>
      <c r="CJ88" s="1303">
        <v>0</v>
      </c>
      <c r="CK88" s="1303">
        <v>0</v>
      </c>
      <c r="CL88" s="1303">
        <v>5</v>
      </c>
      <c r="CM88" s="676"/>
      <c r="CN88" s="676"/>
      <c r="CO88" s="676"/>
      <c r="CP88" s="676"/>
      <c r="CQ88" s="676"/>
      <c r="CR88" s="676"/>
      <c r="CS88" s="676"/>
      <c r="CT88" s="676"/>
      <c r="CU88" s="676"/>
      <c r="CV88" s="676"/>
      <c r="CW88" s="676"/>
      <c r="CX88" s="676"/>
      <c r="CY88" s="676"/>
      <c r="CZ88" s="676"/>
      <c r="DA88" s="676"/>
      <c r="DB88" s="676"/>
      <c r="DC88" s="676"/>
      <c r="DD88" s="676"/>
      <c r="DE88" s="676"/>
      <c r="DF88" s="676"/>
      <c r="DG88" s="676"/>
      <c r="DH88" s="676"/>
      <c r="DI88" s="676"/>
      <c r="DJ88" s="676"/>
      <c r="DK88" s="676"/>
      <c r="DL88" s="676"/>
      <c r="DM88" s="676"/>
      <c r="DN88" s="676"/>
      <c r="DO88" s="676"/>
      <c r="DP88" s="676"/>
      <c r="DQ88" s="676"/>
      <c r="DR88" s="676"/>
      <c r="DS88" s="676"/>
      <c r="DT88" s="676"/>
      <c r="DU88" s="676"/>
      <c r="DV88" s="676"/>
      <c r="DW88" s="676"/>
      <c r="DX88" s="676"/>
      <c r="DY88" s="676"/>
      <c r="DZ88" s="676"/>
      <c r="EA88" s="676"/>
      <c r="EB88" s="676"/>
      <c r="EC88" s="676"/>
      <c r="ED88" s="676"/>
      <c r="EE88" s="676"/>
      <c r="EF88" s="676"/>
      <c r="EG88" s="676"/>
      <c r="EH88" s="676"/>
      <c r="EI88" s="676"/>
      <c r="EJ88" s="676"/>
      <c r="EK88" s="676"/>
      <c r="EL88" s="676"/>
      <c r="EM88" s="676"/>
      <c r="EN88" s="676"/>
      <c r="EO88" s="676"/>
      <c r="EP88" s="676"/>
      <c r="EQ88" s="676"/>
      <c r="ER88" s="676"/>
      <c r="ES88" s="676"/>
      <c r="ET88" s="676"/>
      <c r="EU88" s="676"/>
      <c r="EV88" s="676"/>
      <c r="EW88" s="676"/>
      <c r="EX88" s="676"/>
      <c r="EY88" s="676"/>
      <c r="EZ88" s="676"/>
      <c r="FA88" s="676"/>
      <c r="FB88" s="676"/>
      <c r="FC88" s="676"/>
      <c r="FD88" s="676"/>
      <c r="FE88" s="1303">
        <v>62</v>
      </c>
      <c r="FF88" s="1303">
        <v>113</v>
      </c>
      <c r="FG88" s="1303">
        <v>319</v>
      </c>
      <c r="FH88" s="1303">
        <v>494</v>
      </c>
      <c r="FI88" s="1326">
        <v>22</v>
      </c>
      <c r="FJ88" s="1326">
        <v>30</v>
      </c>
      <c r="FK88" s="1326">
        <v>39</v>
      </c>
      <c r="FL88" s="1326">
        <v>50</v>
      </c>
      <c r="FM88" s="1317">
        <v>178080.26890681006</v>
      </c>
      <c r="FN88" s="1317">
        <v>195574.61408233937</v>
      </c>
      <c r="FO88" s="1317">
        <v>209951.19483747068</v>
      </c>
      <c r="FP88" s="731"/>
      <c r="FQ88" s="731"/>
      <c r="FR88" s="731"/>
      <c r="FS88" s="731"/>
      <c r="FT88" s="732"/>
      <c r="FU88" s="732"/>
      <c r="FV88" s="732"/>
      <c r="FW88" s="732"/>
      <c r="FX88" s="1069"/>
      <c r="FY88" s="1069"/>
      <c r="FZ88" s="1069"/>
      <c r="GA88" s="1070"/>
      <c r="IC88" s="41"/>
      <c r="ID88" s="41"/>
      <c r="IE88" s="41"/>
      <c r="IF88" s="41"/>
      <c r="IG88" s="41"/>
      <c r="IH88" s="41"/>
      <c r="II88" s="41"/>
      <c r="IJ88" s="41"/>
      <c r="IK88" s="41"/>
      <c r="IL88" s="41"/>
      <c r="IM88" s="41"/>
      <c r="IN88" s="41"/>
      <c r="IO88" s="41"/>
      <c r="IP88" s="41"/>
      <c r="IQ88" s="41"/>
      <c r="IR88" s="41"/>
      <c r="IS88" s="41"/>
    </row>
    <row r="89" spans="1:253" s="40" customFormat="1" ht="12" customHeight="1">
      <c r="A89" s="1356"/>
      <c r="B89" s="1327"/>
      <c r="C89" s="1304"/>
      <c r="D89" s="1304"/>
      <c r="E89" s="1304"/>
      <c r="F89" s="1304"/>
      <c r="G89" s="1304"/>
      <c r="H89" s="1304"/>
      <c r="I89" s="1304"/>
      <c r="J89" s="676"/>
      <c r="K89" s="676"/>
      <c r="L89" s="676"/>
      <c r="M89" s="676"/>
      <c r="N89" s="676"/>
      <c r="O89" s="676"/>
      <c r="P89" s="676"/>
      <c r="Q89" s="676"/>
      <c r="R89" s="1304"/>
      <c r="S89" s="1304"/>
      <c r="T89" s="1304"/>
      <c r="U89" s="1304"/>
      <c r="V89" s="1304"/>
      <c r="W89" s="1304"/>
      <c r="X89" s="1304"/>
      <c r="Y89" s="676"/>
      <c r="Z89" s="676"/>
      <c r="AA89" s="676"/>
      <c r="AB89" s="676"/>
      <c r="AC89" s="676"/>
      <c r="AD89" s="676"/>
      <c r="AE89" s="676"/>
      <c r="AF89" s="676"/>
      <c r="AG89" s="1312"/>
      <c r="AH89" s="1312"/>
      <c r="AI89" s="1312"/>
      <c r="AJ89" s="1312"/>
      <c r="AK89" s="1312"/>
      <c r="AL89" s="1312"/>
      <c r="AM89" s="1312"/>
      <c r="AN89" s="676"/>
      <c r="AO89" s="676"/>
      <c r="AP89" s="676"/>
      <c r="AQ89" s="676"/>
      <c r="AR89" s="676"/>
      <c r="AS89" s="676"/>
      <c r="AT89" s="676"/>
      <c r="AU89" s="676"/>
      <c r="AV89" s="1312"/>
      <c r="AW89" s="1312"/>
      <c r="AX89" s="1312"/>
      <c r="AY89" s="1312"/>
      <c r="AZ89" s="1312"/>
      <c r="BA89" s="1312"/>
      <c r="BB89" s="1312"/>
      <c r="BC89" s="676"/>
      <c r="BD89" s="676"/>
      <c r="BE89" s="676"/>
      <c r="BF89" s="676"/>
      <c r="BG89" s="676"/>
      <c r="BH89" s="676"/>
      <c r="BI89" s="676"/>
      <c r="BJ89" s="676"/>
      <c r="BK89" s="1312"/>
      <c r="BL89" s="1312"/>
      <c r="BM89" s="1312"/>
      <c r="BN89" s="1312"/>
      <c r="BO89" s="1312"/>
      <c r="BP89" s="1312"/>
      <c r="BQ89" s="1312"/>
      <c r="BR89" s="1060"/>
      <c r="BS89" s="1060"/>
      <c r="BT89" s="1060"/>
      <c r="BU89" s="1060"/>
      <c r="BV89" s="1060"/>
      <c r="BW89" s="1060"/>
      <c r="BX89" s="1060"/>
      <c r="BY89" s="735"/>
      <c r="BZ89" s="735"/>
      <c r="CA89" s="735"/>
      <c r="CB89" s="676"/>
      <c r="CC89" s="676"/>
      <c r="CD89" s="676"/>
      <c r="CE89" s="676"/>
      <c r="CF89" s="1327"/>
      <c r="CG89" s="1304"/>
      <c r="CH89" s="1304"/>
      <c r="CI89" s="1304"/>
      <c r="CJ89" s="1304"/>
      <c r="CK89" s="1304"/>
      <c r="CL89" s="1304"/>
      <c r="CM89" s="676"/>
      <c r="CN89" s="676"/>
      <c r="CO89" s="676"/>
      <c r="CP89" s="676"/>
      <c r="CQ89" s="676"/>
      <c r="CR89" s="676"/>
      <c r="CS89" s="676"/>
      <c r="CT89" s="676"/>
      <c r="CU89" s="676"/>
      <c r="CV89" s="676"/>
      <c r="CW89" s="676"/>
      <c r="CX89" s="676"/>
      <c r="CY89" s="676"/>
      <c r="CZ89" s="676"/>
      <c r="DA89" s="676"/>
      <c r="DB89" s="676"/>
      <c r="DC89" s="676"/>
      <c r="DD89" s="676"/>
      <c r="DE89" s="676"/>
      <c r="DF89" s="676"/>
      <c r="DG89" s="676"/>
      <c r="DH89" s="676"/>
      <c r="DI89" s="676"/>
      <c r="DJ89" s="676"/>
      <c r="DK89" s="676"/>
      <c r="DL89" s="676"/>
      <c r="DM89" s="676"/>
      <c r="DN89" s="676"/>
      <c r="DO89" s="676"/>
      <c r="DP89" s="676"/>
      <c r="DQ89" s="676"/>
      <c r="DR89" s="676"/>
      <c r="DS89" s="676"/>
      <c r="DT89" s="676"/>
      <c r="DU89" s="676"/>
      <c r="DV89" s="676"/>
      <c r="DW89" s="676"/>
      <c r="DX89" s="676"/>
      <c r="DY89" s="676"/>
      <c r="DZ89" s="676"/>
      <c r="EA89" s="676"/>
      <c r="EB89" s="676"/>
      <c r="EC89" s="676"/>
      <c r="ED89" s="676"/>
      <c r="EE89" s="676"/>
      <c r="EF89" s="676"/>
      <c r="EG89" s="676"/>
      <c r="EH89" s="676"/>
      <c r="EI89" s="676"/>
      <c r="EJ89" s="676"/>
      <c r="EK89" s="676"/>
      <c r="EL89" s="676"/>
      <c r="EM89" s="676"/>
      <c r="EN89" s="676"/>
      <c r="EO89" s="676"/>
      <c r="EP89" s="676"/>
      <c r="EQ89" s="676"/>
      <c r="ER89" s="676"/>
      <c r="ES89" s="676"/>
      <c r="ET89" s="676"/>
      <c r="EU89" s="676"/>
      <c r="EV89" s="676"/>
      <c r="EW89" s="676"/>
      <c r="EX89" s="676"/>
      <c r="EY89" s="676"/>
      <c r="EZ89" s="676"/>
      <c r="FA89" s="676"/>
      <c r="FB89" s="676"/>
      <c r="FC89" s="676"/>
      <c r="FD89" s="676"/>
      <c r="FE89" s="1304"/>
      <c r="FF89" s="1304"/>
      <c r="FG89" s="1304"/>
      <c r="FH89" s="1304"/>
      <c r="FI89" s="1327"/>
      <c r="FJ89" s="1327"/>
      <c r="FK89" s="1327"/>
      <c r="FL89" s="1327"/>
      <c r="FM89" s="1318"/>
      <c r="FN89" s="1318"/>
      <c r="FO89" s="1318"/>
      <c r="FP89" s="731"/>
      <c r="FQ89" s="731"/>
      <c r="FR89" s="731"/>
      <c r="FS89" s="731"/>
      <c r="FT89" s="732"/>
      <c r="FU89" s="732"/>
      <c r="FV89" s="732"/>
      <c r="FW89" s="732"/>
      <c r="FX89" s="1069"/>
      <c r="FY89" s="1069"/>
      <c r="FZ89" s="1069"/>
      <c r="GA89" s="1070"/>
      <c r="IC89" s="41"/>
      <c r="ID89" s="41"/>
      <c r="IE89" s="41"/>
      <c r="IF89" s="41"/>
      <c r="IG89" s="41"/>
      <c r="IH89" s="41"/>
      <c r="II89" s="41"/>
      <c r="IJ89" s="41"/>
      <c r="IK89" s="41"/>
      <c r="IL89" s="41"/>
      <c r="IM89" s="41"/>
      <c r="IN89" s="41"/>
      <c r="IO89" s="41"/>
      <c r="IP89" s="41"/>
      <c r="IQ89" s="41"/>
      <c r="IR89" s="41"/>
      <c r="IS89" s="41"/>
    </row>
    <row r="90" spans="1:253" s="40" customFormat="1" ht="12" customHeight="1">
      <c r="A90" s="1356" t="s">
        <v>554</v>
      </c>
      <c r="B90" s="1326">
        <v>84</v>
      </c>
      <c r="C90" s="1303">
        <v>3905</v>
      </c>
      <c r="D90" s="1303">
        <v>888</v>
      </c>
      <c r="E90" s="1303">
        <v>810</v>
      </c>
      <c r="F90" s="1303">
        <v>22</v>
      </c>
      <c r="G90" s="1303">
        <v>55</v>
      </c>
      <c r="H90" s="1303">
        <v>96</v>
      </c>
      <c r="I90" s="1303">
        <v>5776</v>
      </c>
      <c r="J90" s="676"/>
      <c r="K90" s="676"/>
      <c r="L90" s="676"/>
      <c r="M90" s="676"/>
      <c r="N90" s="676"/>
      <c r="O90" s="676"/>
      <c r="P90" s="676"/>
      <c r="Q90" s="676"/>
      <c r="R90" s="1303">
        <v>1865</v>
      </c>
      <c r="S90" s="1303">
        <v>515</v>
      </c>
      <c r="T90" s="1303">
        <v>422</v>
      </c>
      <c r="U90" s="1303">
        <v>19</v>
      </c>
      <c r="V90" s="1303">
        <v>22</v>
      </c>
      <c r="W90" s="1303">
        <v>55</v>
      </c>
      <c r="X90" s="1303">
        <v>2898</v>
      </c>
      <c r="Y90" s="676"/>
      <c r="Z90" s="676"/>
      <c r="AA90" s="676"/>
      <c r="AB90" s="676"/>
      <c r="AC90" s="676"/>
      <c r="AD90" s="676"/>
      <c r="AE90" s="676"/>
      <c r="AF90" s="676"/>
      <c r="AG90" s="1311">
        <v>27</v>
      </c>
      <c r="AH90" s="1311">
        <v>776</v>
      </c>
      <c r="AI90" s="1311">
        <v>737</v>
      </c>
      <c r="AJ90" s="1311">
        <v>910</v>
      </c>
      <c r="AK90" s="1311">
        <v>920</v>
      </c>
      <c r="AL90" s="1311">
        <v>458</v>
      </c>
      <c r="AM90" s="1311">
        <v>3828</v>
      </c>
      <c r="AN90" s="676"/>
      <c r="AO90" s="676"/>
      <c r="AP90" s="676"/>
      <c r="AQ90" s="676"/>
      <c r="AR90" s="676"/>
      <c r="AS90" s="676"/>
      <c r="AT90" s="676"/>
      <c r="AU90" s="676"/>
      <c r="AV90" s="1311">
        <v>0</v>
      </c>
      <c r="AW90" s="1311">
        <v>53</v>
      </c>
      <c r="AX90" s="1311">
        <v>48</v>
      </c>
      <c r="AY90" s="1311">
        <v>72</v>
      </c>
      <c r="AZ90" s="1311">
        <v>74</v>
      </c>
      <c r="BA90" s="1311">
        <v>50</v>
      </c>
      <c r="BB90" s="1311">
        <v>297</v>
      </c>
      <c r="BC90" s="676"/>
      <c r="BD90" s="676"/>
      <c r="BE90" s="676"/>
      <c r="BF90" s="676"/>
      <c r="BG90" s="676"/>
      <c r="BH90" s="676"/>
      <c r="BI90" s="676"/>
      <c r="BJ90" s="676"/>
      <c r="BK90" s="1311">
        <v>45</v>
      </c>
      <c r="BL90" s="1311">
        <v>213</v>
      </c>
      <c r="BM90" s="1311">
        <v>169</v>
      </c>
      <c r="BN90" s="1311">
        <v>342</v>
      </c>
      <c r="BO90" s="1311">
        <v>338</v>
      </c>
      <c r="BP90" s="1311">
        <v>568</v>
      </c>
      <c r="BQ90" s="1311">
        <v>1675</v>
      </c>
      <c r="BR90" s="1060"/>
      <c r="BS90" s="1060"/>
      <c r="BT90" s="1060"/>
      <c r="BU90" s="1060"/>
      <c r="BV90" s="1060"/>
      <c r="BW90" s="1060"/>
      <c r="BX90" s="1060"/>
      <c r="BY90" s="735"/>
      <c r="BZ90" s="735"/>
      <c r="CA90" s="735"/>
      <c r="CB90" s="676"/>
      <c r="CC90" s="676"/>
      <c r="CD90" s="676"/>
      <c r="CE90" s="676"/>
      <c r="CF90" s="1326">
        <v>4</v>
      </c>
      <c r="CG90" s="1303">
        <v>6</v>
      </c>
      <c r="CH90" s="1303">
        <v>1</v>
      </c>
      <c r="CI90" s="1303">
        <v>0</v>
      </c>
      <c r="CJ90" s="1303">
        <v>0</v>
      </c>
      <c r="CK90" s="1303">
        <v>0</v>
      </c>
      <c r="CL90" s="1303">
        <v>7</v>
      </c>
      <c r="CM90" s="676"/>
      <c r="CN90" s="676"/>
      <c r="CO90" s="676"/>
      <c r="CP90" s="676"/>
      <c r="CQ90" s="676"/>
      <c r="CR90" s="676"/>
      <c r="CS90" s="676"/>
      <c r="CT90" s="676"/>
      <c r="CU90" s="676"/>
      <c r="CV90" s="676"/>
      <c r="CW90" s="676"/>
      <c r="CX90" s="676"/>
      <c r="CY90" s="676"/>
      <c r="CZ90" s="676"/>
      <c r="DA90" s="676"/>
      <c r="DB90" s="676"/>
      <c r="DC90" s="676"/>
      <c r="DD90" s="676"/>
      <c r="DE90" s="676"/>
      <c r="DF90" s="676"/>
      <c r="DG90" s="676"/>
      <c r="DH90" s="676"/>
      <c r="DI90" s="676"/>
      <c r="DJ90" s="676"/>
      <c r="DK90" s="676"/>
      <c r="DL90" s="676"/>
      <c r="DM90" s="676"/>
      <c r="DN90" s="676"/>
      <c r="DO90" s="676"/>
      <c r="DP90" s="676"/>
      <c r="DQ90" s="676"/>
      <c r="DR90" s="676"/>
      <c r="DS90" s="676"/>
      <c r="DT90" s="676"/>
      <c r="DU90" s="676"/>
      <c r="DV90" s="676"/>
      <c r="DW90" s="676"/>
      <c r="DX90" s="676"/>
      <c r="DY90" s="676"/>
      <c r="DZ90" s="676"/>
      <c r="EA90" s="676"/>
      <c r="EB90" s="676"/>
      <c r="EC90" s="676"/>
      <c r="ED90" s="676"/>
      <c r="EE90" s="676"/>
      <c r="EF90" s="676"/>
      <c r="EG90" s="676"/>
      <c r="EH90" s="676"/>
      <c r="EI90" s="676"/>
      <c r="EJ90" s="676"/>
      <c r="EK90" s="676"/>
      <c r="EL90" s="676"/>
      <c r="EM90" s="676"/>
      <c r="EN90" s="676"/>
      <c r="EO90" s="676"/>
      <c r="EP90" s="676"/>
      <c r="EQ90" s="676"/>
      <c r="ER90" s="676"/>
      <c r="ES90" s="676"/>
      <c r="ET90" s="676"/>
      <c r="EU90" s="676"/>
      <c r="EV90" s="676"/>
      <c r="EW90" s="676"/>
      <c r="EX90" s="676"/>
      <c r="EY90" s="676"/>
      <c r="EZ90" s="676"/>
      <c r="FA90" s="676"/>
      <c r="FB90" s="676"/>
      <c r="FC90" s="676"/>
      <c r="FD90" s="676"/>
      <c r="FE90" s="1303">
        <v>20</v>
      </c>
      <c r="FF90" s="1303">
        <v>40</v>
      </c>
      <c r="FG90" s="1303">
        <v>66</v>
      </c>
      <c r="FH90" s="1303">
        <v>126</v>
      </c>
      <c r="FI90" s="1326">
        <v>13</v>
      </c>
      <c r="FJ90" s="1326">
        <v>16</v>
      </c>
      <c r="FK90" s="1326">
        <v>26</v>
      </c>
      <c r="FL90" s="1326">
        <v>43</v>
      </c>
      <c r="FM90" s="1317">
        <v>175052.23214285716</v>
      </c>
      <c r="FN90" s="1317">
        <v>198641.92857142858</v>
      </c>
      <c r="FO90" s="1317">
        <v>208184.60526315789</v>
      </c>
      <c r="FP90" s="731"/>
      <c r="FQ90" s="731"/>
      <c r="FR90" s="731"/>
      <c r="FS90" s="731"/>
      <c r="FT90" s="732"/>
      <c r="FU90" s="732"/>
      <c r="FV90" s="732"/>
      <c r="FW90" s="732"/>
      <c r="FX90" s="1069"/>
      <c r="FY90" s="1069"/>
      <c r="FZ90" s="1069"/>
      <c r="GA90" s="1070"/>
      <c r="IC90" s="41"/>
      <c r="ID90" s="41"/>
      <c r="IE90" s="41"/>
      <c r="IF90" s="41"/>
      <c r="IG90" s="41"/>
      <c r="IH90" s="41"/>
      <c r="II90" s="41"/>
      <c r="IJ90" s="41"/>
      <c r="IK90" s="41"/>
      <c r="IL90" s="41"/>
      <c r="IM90" s="41"/>
      <c r="IN90" s="41"/>
      <c r="IO90" s="41"/>
      <c r="IP90" s="41"/>
      <c r="IQ90" s="41"/>
      <c r="IR90" s="41"/>
      <c r="IS90" s="41"/>
    </row>
    <row r="91" spans="1:253" s="40" customFormat="1" ht="12" customHeight="1">
      <c r="A91" s="1356"/>
      <c r="B91" s="1327"/>
      <c r="C91" s="1304"/>
      <c r="D91" s="1304"/>
      <c r="E91" s="1304"/>
      <c r="F91" s="1304"/>
      <c r="G91" s="1304"/>
      <c r="H91" s="1304"/>
      <c r="I91" s="1304"/>
      <c r="J91" s="676"/>
      <c r="K91" s="676"/>
      <c r="L91" s="676"/>
      <c r="M91" s="676"/>
      <c r="N91" s="676"/>
      <c r="O91" s="676"/>
      <c r="P91" s="676"/>
      <c r="Q91" s="676"/>
      <c r="R91" s="1304"/>
      <c r="S91" s="1304"/>
      <c r="T91" s="1304"/>
      <c r="U91" s="1304"/>
      <c r="V91" s="1304"/>
      <c r="W91" s="1304"/>
      <c r="X91" s="1304"/>
      <c r="Y91" s="676"/>
      <c r="Z91" s="676"/>
      <c r="AA91" s="676"/>
      <c r="AB91" s="676"/>
      <c r="AC91" s="676"/>
      <c r="AD91" s="676"/>
      <c r="AE91" s="676"/>
      <c r="AF91" s="676"/>
      <c r="AG91" s="1312"/>
      <c r="AH91" s="1312"/>
      <c r="AI91" s="1312"/>
      <c r="AJ91" s="1312"/>
      <c r="AK91" s="1312"/>
      <c r="AL91" s="1312"/>
      <c r="AM91" s="1312"/>
      <c r="AN91" s="676"/>
      <c r="AO91" s="676"/>
      <c r="AP91" s="676"/>
      <c r="AQ91" s="676"/>
      <c r="AR91" s="676"/>
      <c r="AS91" s="676"/>
      <c r="AT91" s="676"/>
      <c r="AU91" s="676"/>
      <c r="AV91" s="1312"/>
      <c r="AW91" s="1312"/>
      <c r="AX91" s="1312"/>
      <c r="AY91" s="1312"/>
      <c r="AZ91" s="1312"/>
      <c r="BA91" s="1312"/>
      <c r="BB91" s="1312"/>
      <c r="BC91" s="676"/>
      <c r="BD91" s="676"/>
      <c r="BE91" s="676"/>
      <c r="BF91" s="676"/>
      <c r="BG91" s="676"/>
      <c r="BH91" s="676"/>
      <c r="BI91" s="676"/>
      <c r="BJ91" s="676"/>
      <c r="BK91" s="1312"/>
      <c r="BL91" s="1312"/>
      <c r="BM91" s="1312"/>
      <c r="BN91" s="1312"/>
      <c r="BO91" s="1312"/>
      <c r="BP91" s="1312"/>
      <c r="BQ91" s="1312"/>
      <c r="BR91" s="1060"/>
      <c r="BS91" s="1060"/>
      <c r="BT91" s="1060"/>
      <c r="BU91" s="1060"/>
      <c r="BV91" s="1060"/>
      <c r="BW91" s="1060"/>
      <c r="BX91" s="1060"/>
      <c r="BY91" s="735"/>
      <c r="BZ91" s="735"/>
      <c r="CA91" s="735"/>
      <c r="CB91" s="676"/>
      <c r="CC91" s="676"/>
      <c r="CD91" s="676"/>
      <c r="CE91" s="676"/>
      <c r="CF91" s="1327"/>
      <c r="CG91" s="1304"/>
      <c r="CH91" s="1304"/>
      <c r="CI91" s="1304"/>
      <c r="CJ91" s="1304"/>
      <c r="CK91" s="1304"/>
      <c r="CL91" s="1304"/>
      <c r="CM91" s="676"/>
      <c r="CN91" s="676"/>
      <c r="CO91" s="676"/>
      <c r="CP91" s="676"/>
      <c r="CQ91" s="676"/>
      <c r="CR91" s="676"/>
      <c r="CS91" s="676"/>
      <c r="CT91" s="676"/>
      <c r="CU91" s="676"/>
      <c r="CV91" s="676"/>
      <c r="CW91" s="676"/>
      <c r="CX91" s="676"/>
      <c r="CY91" s="676"/>
      <c r="CZ91" s="676"/>
      <c r="DA91" s="676"/>
      <c r="DB91" s="676"/>
      <c r="DC91" s="676"/>
      <c r="DD91" s="676"/>
      <c r="DE91" s="676"/>
      <c r="DF91" s="676"/>
      <c r="DG91" s="676"/>
      <c r="DH91" s="676"/>
      <c r="DI91" s="676"/>
      <c r="DJ91" s="676"/>
      <c r="DK91" s="676"/>
      <c r="DL91" s="676"/>
      <c r="DM91" s="676"/>
      <c r="DN91" s="676"/>
      <c r="DO91" s="676"/>
      <c r="DP91" s="676"/>
      <c r="DQ91" s="676"/>
      <c r="DR91" s="676"/>
      <c r="DS91" s="676"/>
      <c r="DT91" s="676"/>
      <c r="DU91" s="676"/>
      <c r="DV91" s="676"/>
      <c r="DW91" s="676"/>
      <c r="DX91" s="676"/>
      <c r="DY91" s="676"/>
      <c r="DZ91" s="676"/>
      <c r="EA91" s="676"/>
      <c r="EB91" s="676"/>
      <c r="EC91" s="676"/>
      <c r="ED91" s="676"/>
      <c r="EE91" s="676"/>
      <c r="EF91" s="676"/>
      <c r="EG91" s="676"/>
      <c r="EH91" s="676"/>
      <c r="EI91" s="676"/>
      <c r="EJ91" s="676"/>
      <c r="EK91" s="676"/>
      <c r="EL91" s="676"/>
      <c r="EM91" s="676"/>
      <c r="EN91" s="676"/>
      <c r="EO91" s="676"/>
      <c r="EP91" s="676"/>
      <c r="EQ91" s="676"/>
      <c r="ER91" s="676"/>
      <c r="ES91" s="676"/>
      <c r="ET91" s="676"/>
      <c r="EU91" s="676"/>
      <c r="EV91" s="676"/>
      <c r="EW91" s="676"/>
      <c r="EX91" s="676"/>
      <c r="EY91" s="676"/>
      <c r="EZ91" s="676"/>
      <c r="FA91" s="676"/>
      <c r="FB91" s="676"/>
      <c r="FC91" s="676"/>
      <c r="FD91" s="676"/>
      <c r="FE91" s="1304"/>
      <c r="FF91" s="1304"/>
      <c r="FG91" s="1304"/>
      <c r="FH91" s="1304"/>
      <c r="FI91" s="1327"/>
      <c r="FJ91" s="1327"/>
      <c r="FK91" s="1327"/>
      <c r="FL91" s="1327"/>
      <c r="FM91" s="1318"/>
      <c r="FN91" s="1318"/>
      <c r="FO91" s="1318"/>
      <c r="FP91" s="731"/>
      <c r="FQ91" s="731"/>
      <c r="FR91" s="731"/>
      <c r="FS91" s="731"/>
      <c r="FT91" s="732"/>
      <c r="FU91" s="732"/>
      <c r="FV91" s="732"/>
      <c r="FW91" s="732"/>
      <c r="FX91" s="1069"/>
      <c r="FY91" s="1069"/>
      <c r="FZ91" s="1069"/>
      <c r="GA91" s="1070"/>
      <c r="IC91" s="41"/>
      <c r="ID91" s="41"/>
      <c r="IE91" s="41"/>
      <c r="IF91" s="41"/>
      <c r="IG91" s="41"/>
      <c r="IH91" s="41"/>
      <c r="II91" s="41"/>
      <c r="IJ91" s="41"/>
      <c r="IK91" s="41"/>
      <c r="IL91" s="41"/>
      <c r="IM91" s="41"/>
      <c r="IN91" s="41"/>
      <c r="IO91" s="41"/>
      <c r="IP91" s="41"/>
      <c r="IQ91" s="41"/>
      <c r="IR91" s="41"/>
      <c r="IS91" s="41"/>
    </row>
    <row r="92" spans="1:253" s="40" customFormat="1" ht="12" customHeight="1">
      <c r="A92" s="1356" t="s">
        <v>555</v>
      </c>
      <c r="B92" s="1326">
        <v>112</v>
      </c>
      <c r="C92" s="1303">
        <v>2798</v>
      </c>
      <c r="D92" s="1303">
        <v>710</v>
      </c>
      <c r="E92" s="1303">
        <v>575</v>
      </c>
      <c r="F92" s="1303">
        <v>23</v>
      </c>
      <c r="G92" s="1303">
        <v>22</v>
      </c>
      <c r="H92" s="1303">
        <v>69</v>
      </c>
      <c r="I92" s="1303">
        <v>4197</v>
      </c>
      <c r="J92" s="676"/>
      <c r="K92" s="676"/>
      <c r="L92" s="676"/>
      <c r="M92" s="676"/>
      <c r="N92" s="676"/>
      <c r="O92" s="676"/>
      <c r="P92" s="676" t="s">
        <v>722</v>
      </c>
      <c r="Q92" s="676"/>
      <c r="R92" s="1303">
        <v>1473</v>
      </c>
      <c r="S92" s="1303">
        <v>440</v>
      </c>
      <c r="T92" s="1303">
        <v>377</v>
      </c>
      <c r="U92" s="1303">
        <v>16</v>
      </c>
      <c r="V92" s="1303">
        <v>11</v>
      </c>
      <c r="W92" s="1303">
        <v>5</v>
      </c>
      <c r="X92" s="1303">
        <v>2322</v>
      </c>
      <c r="Y92" s="676"/>
      <c r="Z92" s="676"/>
      <c r="AA92" s="676"/>
      <c r="AB92" s="676"/>
      <c r="AC92" s="676"/>
      <c r="AD92" s="676"/>
      <c r="AE92" s="676"/>
      <c r="AF92" s="676"/>
      <c r="AG92" s="1311">
        <v>29</v>
      </c>
      <c r="AH92" s="1311">
        <v>497</v>
      </c>
      <c r="AI92" s="1311">
        <v>491</v>
      </c>
      <c r="AJ92" s="1311">
        <v>619</v>
      </c>
      <c r="AK92" s="1311">
        <v>663</v>
      </c>
      <c r="AL92" s="1311">
        <v>453</v>
      </c>
      <c r="AM92" s="1311">
        <v>2752</v>
      </c>
      <c r="AN92" s="676"/>
      <c r="AO92" s="676"/>
      <c r="AP92" s="676"/>
      <c r="AQ92" s="676"/>
      <c r="AR92" s="676"/>
      <c r="AS92" s="676"/>
      <c r="AT92" s="676"/>
      <c r="AU92" s="676"/>
      <c r="AV92" s="1311">
        <v>0</v>
      </c>
      <c r="AW92" s="1311">
        <v>36</v>
      </c>
      <c r="AX92" s="1311">
        <v>48</v>
      </c>
      <c r="AY92" s="1311">
        <v>119</v>
      </c>
      <c r="AZ92" s="1311">
        <v>117</v>
      </c>
      <c r="BA92" s="1311">
        <v>86</v>
      </c>
      <c r="BB92" s="1311">
        <v>406</v>
      </c>
      <c r="BC92" s="676"/>
      <c r="BD92" s="676"/>
      <c r="BE92" s="676"/>
      <c r="BF92" s="676"/>
      <c r="BG92" s="676"/>
      <c r="BH92" s="676"/>
      <c r="BI92" s="676"/>
      <c r="BJ92" s="676"/>
      <c r="BK92" s="1311">
        <v>39</v>
      </c>
      <c r="BL92" s="1311">
        <v>100</v>
      </c>
      <c r="BM92" s="1311">
        <v>126</v>
      </c>
      <c r="BN92" s="1311">
        <v>233</v>
      </c>
      <c r="BO92" s="1311">
        <v>250</v>
      </c>
      <c r="BP92" s="1311">
        <v>455</v>
      </c>
      <c r="BQ92" s="1311">
        <v>1203</v>
      </c>
      <c r="BR92" s="1060"/>
      <c r="BS92" s="1060"/>
      <c r="BT92" s="1060"/>
      <c r="BU92" s="1060"/>
      <c r="BV92" s="1060"/>
      <c r="BW92" s="1060"/>
      <c r="BX92" s="1060"/>
      <c r="BY92" s="735"/>
      <c r="BZ92" s="735"/>
      <c r="CA92" s="735"/>
      <c r="CB92" s="676"/>
      <c r="CC92" s="676"/>
      <c r="CD92" s="676"/>
      <c r="CE92" s="676"/>
      <c r="CF92" s="1326">
        <v>5</v>
      </c>
      <c r="CG92" s="1303">
        <v>5</v>
      </c>
      <c r="CH92" s="1303">
        <v>20</v>
      </c>
      <c r="CI92" s="1303">
        <v>10</v>
      </c>
      <c r="CJ92" s="1303">
        <v>0</v>
      </c>
      <c r="CK92" s="1303">
        <v>0</v>
      </c>
      <c r="CL92" s="1303">
        <v>35</v>
      </c>
      <c r="CM92" s="676"/>
      <c r="CN92" s="676"/>
      <c r="CO92" s="676"/>
      <c r="CP92" s="676"/>
      <c r="CQ92" s="676"/>
      <c r="CR92" s="676"/>
      <c r="CS92" s="676"/>
      <c r="CT92" s="676"/>
      <c r="CU92" s="676"/>
      <c r="CV92" s="676"/>
      <c r="CW92" s="676"/>
      <c r="CX92" s="676"/>
      <c r="CY92" s="676"/>
      <c r="CZ92" s="676"/>
      <c r="DA92" s="676"/>
      <c r="DB92" s="676"/>
      <c r="DC92" s="676"/>
      <c r="DD92" s="676"/>
      <c r="DE92" s="676"/>
      <c r="DF92" s="676"/>
      <c r="DG92" s="676"/>
      <c r="DH92" s="676"/>
      <c r="DI92" s="676"/>
      <c r="DJ92" s="676"/>
      <c r="DK92" s="676"/>
      <c r="DL92" s="676"/>
      <c r="DM92" s="676"/>
      <c r="DN92" s="676"/>
      <c r="DO92" s="676"/>
      <c r="DP92" s="676"/>
      <c r="DQ92" s="676"/>
      <c r="DR92" s="676"/>
      <c r="DS92" s="676"/>
      <c r="DT92" s="676"/>
      <c r="DU92" s="676"/>
      <c r="DV92" s="676"/>
      <c r="DW92" s="676"/>
      <c r="DX92" s="676"/>
      <c r="DY92" s="676"/>
      <c r="DZ92" s="676"/>
      <c r="EA92" s="676"/>
      <c r="EB92" s="676"/>
      <c r="EC92" s="676"/>
      <c r="ED92" s="676"/>
      <c r="EE92" s="676"/>
      <c r="EF92" s="676"/>
      <c r="EG92" s="676"/>
      <c r="EH92" s="676"/>
      <c r="EI92" s="676"/>
      <c r="EJ92" s="676"/>
      <c r="EK92" s="676"/>
      <c r="EL92" s="676"/>
      <c r="EM92" s="676"/>
      <c r="EN92" s="676"/>
      <c r="EO92" s="676"/>
      <c r="EP92" s="676"/>
      <c r="EQ92" s="676"/>
      <c r="ER92" s="676"/>
      <c r="ES92" s="676"/>
      <c r="ET92" s="676"/>
      <c r="EU92" s="676"/>
      <c r="EV92" s="676"/>
      <c r="EW92" s="676"/>
      <c r="EX92" s="676"/>
      <c r="EY92" s="676"/>
      <c r="EZ92" s="676"/>
      <c r="FA92" s="676"/>
      <c r="FB92" s="676"/>
      <c r="FC92" s="676"/>
      <c r="FD92" s="676"/>
      <c r="FE92" s="1303">
        <v>19</v>
      </c>
      <c r="FF92" s="1303">
        <v>20</v>
      </c>
      <c r="FG92" s="1303">
        <v>12</v>
      </c>
      <c r="FH92" s="1303">
        <v>51</v>
      </c>
      <c r="FI92" s="1326">
        <v>14</v>
      </c>
      <c r="FJ92" s="1326">
        <v>12</v>
      </c>
      <c r="FK92" s="1326">
        <v>9</v>
      </c>
      <c r="FL92" s="1326">
        <v>33</v>
      </c>
      <c r="FM92" s="1317">
        <v>180965.1157894737</v>
      </c>
      <c r="FN92" s="1317">
        <v>192685.87555555554</v>
      </c>
      <c r="FO92" s="1317">
        <v>211509.75</v>
      </c>
      <c r="FP92" s="731"/>
      <c r="FQ92" s="731"/>
      <c r="FR92" s="731"/>
      <c r="FS92" s="731"/>
      <c r="FT92" s="732"/>
      <c r="FU92" s="732"/>
      <c r="FV92" s="732"/>
      <c r="FW92" s="732"/>
      <c r="FX92" s="1069"/>
      <c r="FY92" s="1069"/>
      <c r="FZ92" s="1069"/>
      <c r="GA92" s="1070"/>
      <c r="IC92" s="41"/>
      <c r="ID92" s="41"/>
      <c r="IE92" s="41"/>
      <c r="IF92" s="41"/>
      <c r="IG92" s="41"/>
      <c r="IH92" s="41"/>
      <c r="II92" s="41"/>
      <c r="IJ92" s="41"/>
      <c r="IK92" s="41"/>
      <c r="IL92" s="41"/>
      <c r="IM92" s="41"/>
      <c r="IN92" s="41"/>
      <c r="IO92" s="41"/>
      <c r="IP92" s="41"/>
      <c r="IQ92" s="41"/>
      <c r="IR92" s="41"/>
      <c r="IS92" s="41"/>
    </row>
    <row r="93" spans="1:253" s="40" customFormat="1" ht="12" customHeight="1">
      <c r="A93" s="1356"/>
      <c r="B93" s="1327"/>
      <c r="C93" s="1304"/>
      <c r="D93" s="1304"/>
      <c r="E93" s="1304"/>
      <c r="F93" s="1304"/>
      <c r="G93" s="1304"/>
      <c r="H93" s="1304"/>
      <c r="I93" s="1304"/>
      <c r="J93" s="676"/>
      <c r="K93" s="676"/>
      <c r="L93" s="676"/>
      <c r="M93" s="676"/>
      <c r="N93" s="676"/>
      <c r="O93" s="676"/>
      <c r="P93" s="676"/>
      <c r="Q93" s="676"/>
      <c r="R93" s="1304"/>
      <c r="S93" s="1304"/>
      <c r="T93" s="1304"/>
      <c r="U93" s="1304"/>
      <c r="V93" s="1304"/>
      <c r="W93" s="1304"/>
      <c r="X93" s="1304"/>
      <c r="Y93" s="676"/>
      <c r="Z93" s="676"/>
      <c r="AA93" s="676"/>
      <c r="AB93" s="676"/>
      <c r="AC93" s="676"/>
      <c r="AD93" s="676"/>
      <c r="AE93" s="676"/>
      <c r="AF93" s="676"/>
      <c r="AG93" s="1312"/>
      <c r="AH93" s="1312"/>
      <c r="AI93" s="1312"/>
      <c r="AJ93" s="1312"/>
      <c r="AK93" s="1312"/>
      <c r="AL93" s="1312"/>
      <c r="AM93" s="1312"/>
      <c r="AN93" s="676"/>
      <c r="AO93" s="676"/>
      <c r="AP93" s="676"/>
      <c r="AQ93" s="676"/>
      <c r="AR93" s="676"/>
      <c r="AS93" s="676"/>
      <c r="AT93" s="676"/>
      <c r="AU93" s="676"/>
      <c r="AV93" s="1312"/>
      <c r="AW93" s="1312"/>
      <c r="AX93" s="1312"/>
      <c r="AY93" s="1312"/>
      <c r="AZ93" s="1312"/>
      <c r="BA93" s="1312"/>
      <c r="BB93" s="1312"/>
      <c r="BC93" s="676"/>
      <c r="BD93" s="676"/>
      <c r="BE93" s="676"/>
      <c r="BF93" s="676"/>
      <c r="BG93" s="676"/>
      <c r="BH93" s="676"/>
      <c r="BI93" s="676"/>
      <c r="BJ93" s="676"/>
      <c r="BK93" s="1312"/>
      <c r="BL93" s="1312"/>
      <c r="BM93" s="1312"/>
      <c r="BN93" s="1312"/>
      <c r="BO93" s="1312"/>
      <c r="BP93" s="1312"/>
      <c r="BQ93" s="1312"/>
      <c r="BR93" s="1060"/>
      <c r="BS93" s="1060"/>
      <c r="BT93" s="1060"/>
      <c r="BU93" s="1060"/>
      <c r="BV93" s="1060"/>
      <c r="BW93" s="1060"/>
      <c r="BX93" s="1060"/>
      <c r="BY93" s="735"/>
      <c r="BZ93" s="735"/>
      <c r="CA93" s="735"/>
      <c r="CB93" s="676"/>
      <c r="CC93" s="676"/>
      <c r="CD93" s="676"/>
      <c r="CE93" s="676"/>
      <c r="CF93" s="1327"/>
      <c r="CG93" s="1304"/>
      <c r="CH93" s="1304"/>
      <c r="CI93" s="1304"/>
      <c r="CJ93" s="1304"/>
      <c r="CK93" s="1304"/>
      <c r="CL93" s="1304"/>
      <c r="CM93" s="676"/>
      <c r="CN93" s="676"/>
      <c r="CO93" s="676"/>
      <c r="CP93" s="676"/>
      <c r="CQ93" s="676"/>
      <c r="CR93" s="676"/>
      <c r="CS93" s="676"/>
      <c r="CT93" s="676"/>
      <c r="CU93" s="676"/>
      <c r="CV93" s="676"/>
      <c r="CW93" s="676"/>
      <c r="CX93" s="676"/>
      <c r="CY93" s="676"/>
      <c r="CZ93" s="676"/>
      <c r="DA93" s="676"/>
      <c r="DB93" s="676"/>
      <c r="DC93" s="676"/>
      <c r="DD93" s="676"/>
      <c r="DE93" s="676"/>
      <c r="DF93" s="676"/>
      <c r="DG93" s="676"/>
      <c r="DH93" s="676"/>
      <c r="DI93" s="676"/>
      <c r="DJ93" s="676"/>
      <c r="DK93" s="676"/>
      <c r="DL93" s="676"/>
      <c r="DM93" s="676"/>
      <c r="DN93" s="676"/>
      <c r="DO93" s="676"/>
      <c r="DP93" s="676"/>
      <c r="DQ93" s="676"/>
      <c r="DR93" s="676"/>
      <c r="DS93" s="676"/>
      <c r="DT93" s="676"/>
      <c r="DU93" s="676"/>
      <c r="DV93" s="676"/>
      <c r="DW93" s="676"/>
      <c r="DX93" s="676"/>
      <c r="DY93" s="676"/>
      <c r="DZ93" s="676"/>
      <c r="EA93" s="676"/>
      <c r="EB93" s="676"/>
      <c r="EC93" s="676"/>
      <c r="ED93" s="676"/>
      <c r="EE93" s="676"/>
      <c r="EF93" s="676"/>
      <c r="EG93" s="676"/>
      <c r="EH93" s="676"/>
      <c r="EI93" s="676"/>
      <c r="EJ93" s="676"/>
      <c r="EK93" s="676"/>
      <c r="EL93" s="676"/>
      <c r="EM93" s="676"/>
      <c r="EN93" s="676"/>
      <c r="EO93" s="676"/>
      <c r="EP93" s="676"/>
      <c r="EQ93" s="676"/>
      <c r="ER93" s="676"/>
      <c r="ES93" s="676"/>
      <c r="ET93" s="676"/>
      <c r="EU93" s="676"/>
      <c r="EV93" s="676"/>
      <c r="EW93" s="676"/>
      <c r="EX93" s="676"/>
      <c r="EY93" s="676"/>
      <c r="EZ93" s="676"/>
      <c r="FA93" s="676"/>
      <c r="FB93" s="676"/>
      <c r="FC93" s="676"/>
      <c r="FD93" s="676"/>
      <c r="FE93" s="1304"/>
      <c r="FF93" s="1304"/>
      <c r="FG93" s="1304"/>
      <c r="FH93" s="1304"/>
      <c r="FI93" s="1327"/>
      <c r="FJ93" s="1327"/>
      <c r="FK93" s="1327"/>
      <c r="FL93" s="1327"/>
      <c r="FM93" s="1318"/>
      <c r="FN93" s="1318"/>
      <c r="FO93" s="1318"/>
      <c r="FP93" s="731"/>
      <c r="FQ93" s="731"/>
      <c r="FR93" s="731"/>
      <c r="FS93" s="731"/>
      <c r="FT93" s="732"/>
      <c r="FU93" s="732"/>
      <c r="FV93" s="732"/>
      <c r="FW93" s="732"/>
      <c r="FX93" s="1069"/>
      <c r="FY93" s="1069"/>
      <c r="FZ93" s="1069"/>
      <c r="GA93" s="1070"/>
      <c r="IC93" s="41"/>
      <c r="ID93" s="41"/>
      <c r="IE93" s="41"/>
      <c r="IF93" s="41"/>
      <c r="IG93" s="41"/>
      <c r="IH93" s="41"/>
      <c r="II93" s="41"/>
      <c r="IJ93" s="41"/>
      <c r="IK93" s="41"/>
      <c r="IL93" s="41"/>
      <c r="IM93" s="41"/>
      <c r="IN93" s="41"/>
      <c r="IO93" s="41"/>
      <c r="IP93" s="41"/>
      <c r="IQ93" s="41"/>
      <c r="IR93" s="41"/>
      <c r="IS93" s="41"/>
    </row>
    <row r="94" spans="1:253" s="40" customFormat="1" ht="12" customHeight="1">
      <c r="A94" s="1356" t="s">
        <v>556</v>
      </c>
      <c r="B94" s="1326">
        <v>450</v>
      </c>
      <c r="C94" s="1303">
        <v>5240</v>
      </c>
      <c r="D94" s="1303">
        <v>956</v>
      </c>
      <c r="E94" s="1303">
        <v>993</v>
      </c>
      <c r="F94" s="1303">
        <v>46</v>
      </c>
      <c r="G94" s="1303">
        <v>54</v>
      </c>
      <c r="H94" s="1303">
        <v>186</v>
      </c>
      <c r="I94" s="1303">
        <v>7475</v>
      </c>
      <c r="J94" s="676"/>
      <c r="K94" s="676"/>
      <c r="L94" s="676"/>
      <c r="M94" s="676"/>
      <c r="N94" s="676"/>
      <c r="O94" s="676"/>
      <c r="P94" s="676"/>
      <c r="Q94" s="676"/>
      <c r="R94" s="1303">
        <v>2874</v>
      </c>
      <c r="S94" s="1303">
        <v>600</v>
      </c>
      <c r="T94" s="1303">
        <v>757</v>
      </c>
      <c r="U94" s="1303">
        <v>33</v>
      </c>
      <c r="V94" s="1303">
        <v>37</v>
      </c>
      <c r="W94" s="1303">
        <v>115</v>
      </c>
      <c r="X94" s="1303">
        <v>4416</v>
      </c>
      <c r="Y94" s="676"/>
      <c r="Z94" s="676"/>
      <c r="AA94" s="676"/>
      <c r="AB94" s="676"/>
      <c r="AC94" s="676"/>
      <c r="AD94" s="676"/>
      <c r="AE94" s="676"/>
      <c r="AF94" s="676"/>
      <c r="AG94" s="1311">
        <v>35</v>
      </c>
      <c r="AH94" s="1311">
        <v>788</v>
      </c>
      <c r="AI94" s="1311">
        <v>882</v>
      </c>
      <c r="AJ94" s="1311">
        <v>1288</v>
      </c>
      <c r="AK94" s="1311">
        <v>1308</v>
      </c>
      <c r="AL94" s="1311">
        <v>963</v>
      </c>
      <c r="AM94" s="1311">
        <v>5264</v>
      </c>
      <c r="AN94" s="676"/>
      <c r="AO94" s="676"/>
      <c r="AP94" s="676"/>
      <c r="AQ94" s="676"/>
      <c r="AR94" s="676"/>
      <c r="AS94" s="676"/>
      <c r="AT94" s="676"/>
      <c r="AU94" s="676"/>
      <c r="AV94" s="1311">
        <v>0</v>
      </c>
      <c r="AW94" s="1311">
        <v>204</v>
      </c>
      <c r="AX94" s="1311">
        <v>255</v>
      </c>
      <c r="AY94" s="1311">
        <v>444</v>
      </c>
      <c r="AZ94" s="1311">
        <v>400</v>
      </c>
      <c r="BA94" s="1311">
        <v>296</v>
      </c>
      <c r="BB94" s="1311">
        <v>1599</v>
      </c>
      <c r="BC94" s="676"/>
      <c r="BD94" s="676"/>
      <c r="BE94" s="676"/>
      <c r="BF94" s="676"/>
      <c r="BG94" s="676"/>
      <c r="BH94" s="676"/>
      <c r="BI94" s="676"/>
      <c r="BJ94" s="676"/>
      <c r="BK94" s="1311">
        <v>52</v>
      </c>
      <c r="BL94" s="1311">
        <v>222</v>
      </c>
      <c r="BM94" s="1311">
        <v>267</v>
      </c>
      <c r="BN94" s="1311">
        <v>382</v>
      </c>
      <c r="BO94" s="1311">
        <v>390</v>
      </c>
      <c r="BP94" s="1311">
        <v>601</v>
      </c>
      <c r="BQ94" s="1311">
        <v>1914</v>
      </c>
      <c r="BR94" s="1060"/>
      <c r="BS94" s="1060"/>
      <c r="BT94" s="1060"/>
      <c r="BU94" s="1060"/>
      <c r="BV94" s="1060"/>
      <c r="BW94" s="1060"/>
      <c r="BX94" s="1060"/>
      <c r="BY94" s="735"/>
      <c r="BZ94" s="735"/>
      <c r="CA94" s="735"/>
      <c r="CB94" s="676"/>
      <c r="CC94" s="676"/>
      <c r="CD94" s="676"/>
      <c r="CE94" s="676"/>
      <c r="CF94" s="1326">
        <v>22</v>
      </c>
      <c r="CG94" s="1303">
        <v>17</v>
      </c>
      <c r="CH94" s="1303">
        <v>23</v>
      </c>
      <c r="CI94" s="1303">
        <v>1</v>
      </c>
      <c r="CJ94" s="1303">
        <v>1</v>
      </c>
      <c r="CK94" s="1303">
        <v>0</v>
      </c>
      <c r="CL94" s="1303">
        <v>42</v>
      </c>
      <c r="CM94" s="676"/>
      <c r="CN94" s="676"/>
      <c r="CO94" s="676"/>
      <c r="CP94" s="676"/>
      <c r="CQ94" s="676"/>
      <c r="CR94" s="676"/>
      <c r="CS94" s="676"/>
      <c r="CT94" s="676"/>
      <c r="CU94" s="676"/>
      <c r="CV94" s="676"/>
      <c r="CW94" s="676"/>
      <c r="CX94" s="676"/>
      <c r="CY94" s="676"/>
      <c r="CZ94" s="676"/>
      <c r="DA94" s="676"/>
      <c r="DB94" s="676"/>
      <c r="DC94" s="676"/>
      <c r="DD94" s="676"/>
      <c r="DE94" s="676"/>
      <c r="DF94" s="676"/>
      <c r="DG94" s="676"/>
      <c r="DH94" s="676"/>
      <c r="DI94" s="676"/>
      <c r="DJ94" s="676"/>
      <c r="DK94" s="676"/>
      <c r="DL94" s="676"/>
      <c r="DM94" s="676"/>
      <c r="DN94" s="676"/>
      <c r="DO94" s="676"/>
      <c r="DP94" s="676"/>
      <c r="DQ94" s="676"/>
      <c r="DR94" s="676"/>
      <c r="DS94" s="676"/>
      <c r="DT94" s="676"/>
      <c r="DU94" s="676"/>
      <c r="DV94" s="676"/>
      <c r="DW94" s="676"/>
      <c r="DX94" s="676"/>
      <c r="DY94" s="676"/>
      <c r="DZ94" s="676"/>
      <c r="EA94" s="676"/>
      <c r="EB94" s="676"/>
      <c r="EC94" s="676"/>
      <c r="ED94" s="676"/>
      <c r="EE94" s="676"/>
      <c r="EF94" s="676"/>
      <c r="EG94" s="676"/>
      <c r="EH94" s="676"/>
      <c r="EI94" s="676"/>
      <c r="EJ94" s="676"/>
      <c r="EK94" s="676"/>
      <c r="EL94" s="676"/>
      <c r="EM94" s="676"/>
      <c r="EN94" s="676"/>
      <c r="EO94" s="676"/>
      <c r="EP94" s="676"/>
      <c r="EQ94" s="676"/>
      <c r="ER94" s="676"/>
      <c r="ES94" s="676"/>
      <c r="ET94" s="676"/>
      <c r="EU94" s="676"/>
      <c r="EV94" s="676"/>
      <c r="EW94" s="676"/>
      <c r="EX94" s="676"/>
      <c r="EY94" s="676"/>
      <c r="EZ94" s="676"/>
      <c r="FA94" s="676"/>
      <c r="FB94" s="676"/>
      <c r="FC94" s="676"/>
      <c r="FD94" s="676"/>
      <c r="FE94" s="1303">
        <v>49</v>
      </c>
      <c r="FF94" s="1303">
        <v>43</v>
      </c>
      <c r="FG94" s="1303">
        <v>34</v>
      </c>
      <c r="FH94" s="1303">
        <v>126</v>
      </c>
      <c r="FI94" s="1326">
        <v>29</v>
      </c>
      <c r="FJ94" s="1326">
        <v>28</v>
      </c>
      <c r="FK94" s="1326">
        <v>24</v>
      </c>
      <c r="FL94" s="1326">
        <v>68</v>
      </c>
      <c r="FM94" s="1317">
        <v>189903.16558441558</v>
      </c>
      <c r="FN94" s="1317">
        <v>202070.17593528816</v>
      </c>
      <c r="FO94" s="1317">
        <v>210096.63025210085</v>
      </c>
      <c r="FP94" s="731"/>
      <c r="FQ94" s="731"/>
      <c r="FR94" s="731"/>
      <c r="FS94" s="731"/>
      <c r="FT94" s="732"/>
      <c r="FU94" s="732"/>
      <c r="FV94" s="732"/>
      <c r="FW94" s="732"/>
      <c r="FX94" s="1069"/>
      <c r="FY94" s="1069"/>
      <c r="FZ94" s="1069"/>
      <c r="GA94" s="1070"/>
      <c r="IC94" s="41"/>
      <c r="ID94" s="41"/>
      <c r="IE94" s="41"/>
      <c r="IF94" s="41"/>
      <c r="IG94" s="41"/>
      <c r="IH94" s="41"/>
      <c r="II94" s="41"/>
      <c r="IJ94" s="41"/>
      <c r="IK94" s="41"/>
      <c r="IL94" s="41"/>
      <c r="IM94" s="41"/>
      <c r="IN94" s="41"/>
      <c r="IO94" s="41"/>
      <c r="IP94" s="41"/>
      <c r="IQ94" s="41"/>
      <c r="IR94" s="41"/>
      <c r="IS94" s="41"/>
    </row>
    <row r="95" spans="1:253" s="40" customFormat="1" ht="12" customHeight="1">
      <c r="A95" s="1356"/>
      <c r="B95" s="1327"/>
      <c r="C95" s="1304"/>
      <c r="D95" s="1304"/>
      <c r="E95" s="1304"/>
      <c r="F95" s="1304"/>
      <c r="G95" s="1304"/>
      <c r="H95" s="1304"/>
      <c r="I95" s="1304"/>
      <c r="J95" s="676"/>
      <c r="K95" s="676"/>
      <c r="L95" s="676"/>
      <c r="M95" s="676"/>
      <c r="N95" s="676"/>
      <c r="O95" s="676"/>
      <c r="P95" s="676"/>
      <c r="Q95" s="676"/>
      <c r="R95" s="1304"/>
      <c r="S95" s="1304"/>
      <c r="T95" s="1304"/>
      <c r="U95" s="1304"/>
      <c r="V95" s="1304"/>
      <c r="W95" s="1304"/>
      <c r="X95" s="1304"/>
      <c r="Y95" s="676"/>
      <c r="Z95" s="676"/>
      <c r="AA95" s="676"/>
      <c r="AB95" s="676"/>
      <c r="AC95" s="676"/>
      <c r="AD95" s="676"/>
      <c r="AE95" s="676"/>
      <c r="AF95" s="676"/>
      <c r="AG95" s="1312"/>
      <c r="AH95" s="1312"/>
      <c r="AI95" s="1312"/>
      <c r="AJ95" s="1312"/>
      <c r="AK95" s="1312"/>
      <c r="AL95" s="1312"/>
      <c r="AM95" s="1312"/>
      <c r="AN95" s="676"/>
      <c r="AO95" s="676"/>
      <c r="AP95" s="676"/>
      <c r="AQ95" s="676"/>
      <c r="AR95" s="676"/>
      <c r="AS95" s="676"/>
      <c r="AT95" s="676"/>
      <c r="AU95" s="676"/>
      <c r="AV95" s="1312"/>
      <c r="AW95" s="1312"/>
      <c r="AX95" s="1312"/>
      <c r="AY95" s="1312"/>
      <c r="AZ95" s="1312"/>
      <c r="BA95" s="1312"/>
      <c r="BB95" s="1312"/>
      <c r="BC95" s="676"/>
      <c r="BD95" s="676"/>
      <c r="BE95" s="676"/>
      <c r="BF95" s="676"/>
      <c r="BG95" s="676"/>
      <c r="BH95" s="676"/>
      <c r="BI95" s="676"/>
      <c r="BJ95" s="676"/>
      <c r="BK95" s="1312"/>
      <c r="BL95" s="1312"/>
      <c r="BM95" s="1312"/>
      <c r="BN95" s="1312"/>
      <c r="BO95" s="1312"/>
      <c r="BP95" s="1312"/>
      <c r="BQ95" s="1312"/>
      <c r="BR95" s="1060"/>
      <c r="BS95" s="1060"/>
      <c r="BT95" s="1060"/>
      <c r="BU95" s="1060"/>
      <c r="BV95" s="1060"/>
      <c r="BW95" s="1060"/>
      <c r="BX95" s="1060"/>
      <c r="BY95" s="676"/>
      <c r="BZ95" s="676"/>
      <c r="CA95" s="676"/>
      <c r="CB95" s="676"/>
      <c r="CC95" s="676"/>
      <c r="CD95" s="676"/>
      <c r="CE95" s="676"/>
      <c r="CF95" s="1327"/>
      <c r="CG95" s="1304"/>
      <c r="CH95" s="1304"/>
      <c r="CI95" s="1304"/>
      <c r="CJ95" s="1304"/>
      <c r="CK95" s="1304"/>
      <c r="CL95" s="1304"/>
      <c r="CM95" s="676"/>
      <c r="CN95" s="676"/>
      <c r="CO95" s="676"/>
      <c r="CP95" s="676"/>
      <c r="CQ95" s="676"/>
      <c r="CR95" s="676"/>
      <c r="CS95" s="676"/>
      <c r="CT95" s="676"/>
      <c r="CU95" s="676"/>
      <c r="CV95" s="676"/>
      <c r="CW95" s="676"/>
      <c r="CX95" s="676"/>
      <c r="CY95" s="676"/>
      <c r="CZ95" s="676"/>
      <c r="DA95" s="676"/>
      <c r="DB95" s="676"/>
      <c r="DC95" s="676"/>
      <c r="DD95" s="676"/>
      <c r="DE95" s="676"/>
      <c r="DF95" s="676"/>
      <c r="DG95" s="676"/>
      <c r="DH95" s="676"/>
      <c r="DI95" s="676"/>
      <c r="DJ95" s="676"/>
      <c r="DK95" s="676"/>
      <c r="DL95" s="676"/>
      <c r="DM95" s="676"/>
      <c r="DN95" s="676"/>
      <c r="DO95" s="676"/>
      <c r="DP95" s="676"/>
      <c r="DQ95" s="676"/>
      <c r="DR95" s="676"/>
      <c r="DS95" s="676"/>
      <c r="DT95" s="676"/>
      <c r="DU95" s="676"/>
      <c r="DV95" s="676"/>
      <c r="DW95" s="676"/>
      <c r="DX95" s="676"/>
      <c r="DY95" s="676"/>
      <c r="DZ95" s="676"/>
      <c r="EA95" s="676"/>
      <c r="EB95" s="676"/>
      <c r="EC95" s="676"/>
      <c r="ED95" s="676"/>
      <c r="EE95" s="676"/>
      <c r="EF95" s="676"/>
      <c r="EG95" s="676"/>
      <c r="EH95" s="676"/>
      <c r="EI95" s="676"/>
      <c r="EJ95" s="676"/>
      <c r="EK95" s="676"/>
      <c r="EL95" s="676"/>
      <c r="EM95" s="676"/>
      <c r="EN95" s="676"/>
      <c r="EO95" s="676"/>
      <c r="EP95" s="676"/>
      <c r="EQ95" s="676"/>
      <c r="ER95" s="676"/>
      <c r="ES95" s="676"/>
      <c r="ET95" s="676"/>
      <c r="EU95" s="676"/>
      <c r="EV95" s="676"/>
      <c r="EW95" s="676"/>
      <c r="EX95" s="676"/>
      <c r="EY95" s="676"/>
      <c r="EZ95" s="676"/>
      <c r="FA95" s="676"/>
      <c r="FB95" s="676"/>
      <c r="FC95" s="676"/>
      <c r="FD95" s="676"/>
      <c r="FE95" s="1304"/>
      <c r="FF95" s="1304"/>
      <c r="FG95" s="1304"/>
      <c r="FH95" s="1304"/>
      <c r="FI95" s="1327"/>
      <c r="FJ95" s="1327"/>
      <c r="FK95" s="1327"/>
      <c r="FL95" s="1327"/>
      <c r="FM95" s="1318"/>
      <c r="FN95" s="1318"/>
      <c r="FO95" s="1318"/>
      <c r="FP95" s="731"/>
      <c r="FQ95" s="731"/>
      <c r="FR95" s="731"/>
      <c r="FS95" s="731"/>
      <c r="FT95" s="732"/>
      <c r="FU95" s="732"/>
      <c r="FV95" s="732"/>
      <c r="FW95" s="732"/>
      <c r="FX95" s="1069"/>
      <c r="FY95" s="1069"/>
      <c r="FZ95" s="1069"/>
      <c r="GA95" s="1070"/>
      <c r="IC95" s="41"/>
      <c r="ID95" s="41"/>
      <c r="IE95" s="41"/>
      <c r="IF95" s="41"/>
      <c r="IG95" s="41"/>
      <c r="IH95" s="41"/>
      <c r="II95" s="41"/>
      <c r="IJ95" s="41"/>
      <c r="IK95" s="41"/>
      <c r="IL95" s="41"/>
      <c r="IM95" s="41"/>
      <c r="IN95" s="41"/>
      <c r="IO95" s="41"/>
      <c r="IP95" s="41"/>
      <c r="IQ95" s="41"/>
      <c r="IR95" s="41"/>
      <c r="IS95" s="41"/>
    </row>
    <row r="96" spans="1:253" s="40" customFormat="1" ht="12" customHeight="1">
      <c r="A96" s="1356" t="s">
        <v>557</v>
      </c>
      <c r="B96" s="1326">
        <v>399</v>
      </c>
      <c r="C96" s="1303">
        <v>2029</v>
      </c>
      <c r="D96" s="1303">
        <v>306</v>
      </c>
      <c r="E96" s="1303">
        <v>310</v>
      </c>
      <c r="F96" s="1303">
        <v>10</v>
      </c>
      <c r="G96" s="1303">
        <v>8</v>
      </c>
      <c r="H96" s="1303">
        <v>36</v>
      </c>
      <c r="I96" s="1303">
        <v>2699</v>
      </c>
      <c r="J96" s="676"/>
      <c r="K96" s="676"/>
      <c r="L96" s="676"/>
      <c r="M96" s="676"/>
      <c r="N96" s="676"/>
      <c r="O96" s="676"/>
      <c r="P96" s="676"/>
      <c r="Q96" s="676"/>
      <c r="R96" s="1303">
        <v>1266</v>
      </c>
      <c r="S96" s="1303">
        <v>230</v>
      </c>
      <c r="T96" s="1303">
        <v>211</v>
      </c>
      <c r="U96" s="1303">
        <v>4</v>
      </c>
      <c r="V96" s="1303">
        <v>5</v>
      </c>
      <c r="W96" s="1303">
        <v>14</v>
      </c>
      <c r="X96" s="1303">
        <v>1730</v>
      </c>
      <c r="Y96" s="676"/>
      <c r="Z96" s="676"/>
      <c r="AA96" s="676"/>
      <c r="AB96" s="676"/>
      <c r="AC96" s="676"/>
      <c r="AD96" s="676"/>
      <c r="AE96" s="676"/>
      <c r="AF96" s="676"/>
      <c r="AG96" s="1311">
        <v>7</v>
      </c>
      <c r="AH96" s="1311">
        <v>216</v>
      </c>
      <c r="AI96" s="1311">
        <v>265</v>
      </c>
      <c r="AJ96" s="1311">
        <v>498</v>
      </c>
      <c r="AK96" s="1311">
        <v>586</v>
      </c>
      <c r="AL96" s="1311">
        <v>484</v>
      </c>
      <c r="AM96" s="1311">
        <v>2056</v>
      </c>
      <c r="AN96" s="676"/>
      <c r="AO96" s="676"/>
      <c r="AP96" s="676"/>
      <c r="AQ96" s="676"/>
      <c r="AR96" s="676"/>
      <c r="AS96" s="676"/>
      <c r="AT96" s="676"/>
      <c r="AU96" s="676"/>
      <c r="AV96" s="1311">
        <v>0</v>
      </c>
      <c r="AW96" s="1311">
        <v>170</v>
      </c>
      <c r="AX96" s="1311">
        <v>189</v>
      </c>
      <c r="AY96" s="1311">
        <v>354</v>
      </c>
      <c r="AZ96" s="1311">
        <v>377</v>
      </c>
      <c r="BA96" s="1311">
        <v>273</v>
      </c>
      <c r="BB96" s="1311">
        <v>1363</v>
      </c>
      <c r="BC96" s="676"/>
      <c r="BD96" s="676"/>
      <c r="BE96" s="676"/>
      <c r="BF96" s="676"/>
      <c r="BG96" s="676"/>
      <c r="BH96" s="676"/>
      <c r="BI96" s="676"/>
      <c r="BJ96" s="676"/>
      <c r="BK96" s="1311">
        <v>10</v>
      </c>
      <c r="BL96" s="1311">
        <v>39</v>
      </c>
      <c r="BM96" s="1311">
        <v>67</v>
      </c>
      <c r="BN96" s="1311">
        <v>141</v>
      </c>
      <c r="BO96" s="1311">
        <v>152</v>
      </c>
      <c r="BP96" s="1311">
        <v>206</v>
      </c>
      <c r="BQ96" s="1311">
        <v>615</v>
      </c>
      <c r="BR96" s="1060"/>
      <c r="BS96" s="1060"/>
      <c r="BT96" s="1060"/>
      <c r="BU96" s="1060"/>
      <c r="BV96" s="1060"/>
      <c r="BW96" s="1060"/>
      <c r="BX96" s="1060"/>
      <c r="BY96" s="676"/>
      <c r="BZ96" s="676"/>
      <c r="CA96" s="676"/>
      <c r="CB96" s="676"/>
      <c r="CC96" s="676"/>
      <c r="CD96" s="676"/>
      <c r="CE96" s="676"/>
      <c r="CF96" s="1326">
        <v>29</v>
      </c>
      <c r="CG96" s="1303">
        <v>33</v>
      </c>
      <c r="CH96" s="1303">
        <v>23</v>
      </c>
      <c r="CI96" s="1303">
        <v>0</v>
      </c>
      <c r="CJ96" s="1303">
        <v>6</v>
      </c>
      <c r="CK96" s="1303">
        <v>0</v>
      </c>
      <c r="CL96" s="1303">
        <v>62</v>
      </c>
      <c r="CM96" s="676"/>
      <c r="CN96" s="676"/>
      <c r="CO96" s="676"/>
      <c r="CP96" s="676"/>
      <c r="CQ96" s="676"/>
      <c r="CR96" s="676"/>
      <c r="CS96" s="676"/>
      <c r="CT96" s="676"/>
      <c r="CU96" s="676"/>
      <c r="CV96" s="676"/>
      <c r="CW96" s="676"/>
      <c r="CX96" s="676"/>
      <c r="CY96" s="676"/>
      <c r="CZ96" s="676"/>
      <c r="DA96" s="676"/>
      <c r="DB96" s="676"/>
      <c r="DC96" s="676"/>
      <c r="DD96" s="676"/>
      <c r="DE96" s="676"/>
      <c r="DF96" s="676"/>
      <c r="DG96" s="676"/>
      <c r="DH96" s="676"/>
      <c r="DI96" s="676"/>
      <c r="DJ96" s="676"/>
      <c r="DK96" s="676"/>
      <c r="DL96" s="676"/>
      <c r="DM96" s="676"/>
      <c r="DN96" s="676"/>
      <c r="DO96" s="676"/>
      <c r="DP96" s="676"/>
      <c r="DQ96" s="676"/>
      <c r="DR96" s="676"/>
      <c r="DS96" s="676"/>
      <c r="DT96" s="676"/>
      <c r="DU96" s="676"/>
      <c r="DV96" s="676"/>
      <c r="DW96" s="676"/>
      <c r="DX96" s="676"/>
      <c r="DY96" s="676"/>
      <c r="DZ96" s="676"/>
      <c r="EA96" s="676"/>
      <c r="EB96" s="676"/>
      <c r="EC96" s="676"/>
      <c r="ED96" s="676"/>
      <c r="EE96" s="676"/>
      <c r="EF96" s="676"/>
      <c r="EG96" s="676"/>
      <c r="EH96" s="676"/>
      <c r="EI96" s="676"/>
      <c r="EJ96" s="676"/>
      <c r="EK96" s="676"/>
      <c r="EL96" s="676"/>
      <c r="EM96" s="676"/>
      <c r="EN96" s="676"/>
      <c r="EO96" s="676"/>
      <c r="EP96" s="676"/>
      <c r="EQ96" s="676"/>
      <c r="ER96" s="676"/>
      <c r="ES96" s="676"/>
      <c r="ET96" s="676"/>
      <c r="EU96" s="676"/>
      <c r="EV96" s="676"/>
      <c r="EW96" s="676"/>
      <c r="EX96" s="676"/>
      <c r="EY96" s="676"/>
      <c r="EZ96" s="676"/>
      <c r="FA96" s="676"/>
      <c r="FB96" s="676"/>
      <c r="FC96" s="676"/>
      <c r="FD96" s="676"/>
      <c r="FE96" s="1303">
        <v>10</v>
      </c>
      <c r="FF96" s="1303">
        <v>30</v>
      </c>
      <c r="FG96" s="1303">
        <v>10</v>
      </c>
      <c r="FH96" s="1303">
        <v>50</v>
      </c>
      <c r="FI96" s="1326">
        <v>9</v>
      </c>
      <c r="FJ96" s="1326">
        <v>16</v>
      </c>
      <c r="FK96" s="1326">
        <v>4</v>
      </c>
      <c r="FL96" s="1326">
        <v>25</v>
      </c>
      <c r="FM96" s="1317">
        <v>178750</v>
      </c>
      <c r="FN96" s="1317">
        <v>202102.02020202021</v>
      </c>
      <c r="FO96" s="1317">
        <v>224666.66666666666</v>
      </c>
      <c r="FP96" s="731"/>
      <c r="FQ96" s="731"/>
      <c r="FR96" s="731"/>
      <c r="FS96" s="731"/>
      <c r="FT96" s="732"/>
      <c r="FU96" s="732"/>
      <c r="FV96" s="732"/>
      <c r="FW96" s="732"/>
      <c r="FX96" s="1069"/>
      <c r="FY96" s="1069"/>
      <c r="FZ96" s="1069"/>
      <c r="GA96" s="1070"/>
      <c r="IC96" s="41"/>
      <c r="ID96" s="41"/>
      <c r="IE96" s="41"/>
      <c r="IF96" s="41"/>
      <c r="IG96" s="41"/>
      <c r="IH96" s="41"/>
      <c r="II96" s="41"/>
      <c r="IJ96" s="41"/>
      <c r="IK96" s="41"/>
      <c r="IL96" s="41"/>
      <c r="IM96" s="41"/>
      <c r="IN96" s="41"/>
      <c r="IO96" s="41"/>
      <c r="IP96" s="41"/>
      <c r="IQ96" s="41"/>
      <c r="IR96" s="41"/>
      <c r="IS96" s="41"/>
    </row>
    <row r="97" spans="1:253" s="40" customFormat="1" ht="12" customHeight="1">
      <c r="A97" s="1356"/>
      <c r="B97" s="1327"/>
      <c r="C97" s="1304"/>
      <c r="D97" s="1304"/>
      <c r="E97" s="1304"/>
      <c r="F97" s="1304"/>
      <c r="G97" s="1304"/>
      <c r="H97" s="1304"/>
      <c r="I97" s="1304"/>
      <c r="J97" s="676"/>
      <c r="K97" s="676"/>
      <c r="L97" s="676"/>
      <c r="M97" s="676"/>
      <c r="N97" s="676"/>
      <c r="O97" s="676"/>
      <c r="P97" s="676"/>
      <c r="Q97" s="676"/>
      <c r="R97" s="1304"/>
      <c r="S97" s="1304"/>
      <c r="T97" s="1304"/>
      <c r="U97" s="1304"/>
      <c r="V97" s="1304"/>
      <c r="W97" s="1304"/>
      <c r="X97" s="1304"/>
      <c r="Y97" s="676"/>
      <c r="Z97" s="676"/>
      <c r="AA97" s="676"/>
      <c r="AB97" s="676"/>
      <c r="AC97" s="676"/>
      <c r="AD97" s="676"/>
      <c r="AE97" s="676"/>
      <c r="AF97" s="676"/>
      <c r="AG97" s="1312"/>
      <c r="AH97" s="1312"/>
      <c r="AI97" s="1312"/>
      <c r="AJ97" s="1312"/>
      <c r="AK97" s="1312"/>
      <c r="AL97" s="1312"/>
      <c r="AM97" s="1312"/>
      <c r="AN97" s="676"/>
      <c r="AO97" s="676"/>
      <c r="AP97" s="676"/>
      <c r="AQ97" s="676"/>
      <c r="AR97" s="676"/>
      <c r="AS97" s="676"/>
      <c r="AT97" s="676"/>
      <c r="AU97" s="676"/>
      <c r="AV97" s="1312"/>
      <c r="AW97" s="1312"/>
      <c r="AX97" s="1312"/>
      <c r="AY97" s="1312"/>
      <c r="AZ97" s="1312"/>
      <c r="BA97" s="1312"/>
      <c r="BB97" s="1312"/>
      <c r="BC97" s="676"/>
      <c r="BD97" s="676"/>
      <c r="BE97" s="676"/>
      <c r="BF97" s="676"/>
      <c r="BG97" s="676"/>
      <c r="BH97" s="676"/>
      <c r="BI97" s="676"/>
      <c r="BJ97" s="676"/>
      <c r="BK97" s="1312"/>
      <c r="BL97" s="1312"/>
      <c r="BM97" s="1312"/>
      <c r="BN97" s="1312"/>
      <c r="BO97" s="1312"/>
      <c r="BP97" s="1312"/>
      <c r="BQ97" s="1312"/>
      <c r="BR97" s="1060"/>
      <c r="BS97" s="1060"/>
      <c r="BT97" s="1060"/>
      <c r="BU97" s="1060"/>
      <c r="BV97" s="1060"/>
      <c r="BW97" s="1060"/>
      <c r="BX97" s="1060"/>
      <c r="BY97" s="676"/>
      <c r="BZ97" s="676"/>
      <c r="CA97" s="676"/>
      <c r="CB97" s="676"/>
      <c r="CC97" s="676"/>
      <c r="CD97" s="676"/>
      <c r="CE97" s="676"/>
      <c r="CF97" s="1327"/>
      <c r="CG97" s="1304"/>
      <c r="CH97" s="1304"/>
      <c r="CI97" s="1304"/>
      <c r="CJ97" s="1304"/>
      <c r="CK97" s="1304"/>
      <c r="CL97" s="1304"/>
      <c r="CM97" s="676"/>
      <c r="CN97" s="676"/>
      <c r="CO97" s="676"/>
      <c r="CP97" s="676"/>
      <c r="CQ97" s="676"/>
      <c r="CR97" s="676"/>
      <c r="CS97" s="676"/>
      <c r="CT97" s="676"/>
      <c r="CU97" s="676"/>
      <c r="CV97" s="676"/>
      <c r="CW97" s="676"/>
      <c r="CX97" s="676"/>
      <c r="CY97" s="676"/>
      <c r="CZ97" s="676"/>
      <c r="DA97" s="676"/>
      <c r="DB97" s="676"/>
      <c r="DC97" s="676"/>
      <c r="DD97" s="676"/>
      <c r="DE97" s="676"/>
      <c r="DF97" s="676"/>
      <c r="DG97" s="676"/>
      <c r="DH97" s="676"/>
      <c r="DI97" s="676"/>
      <c r="DJ97" s="676"/>
      <c r="DK97" s="676"/>
      <c r="DL97" s="676"/>
      <c r="DM97" s="676"/>
      <c r="DN97" s="676"/>
      <c r="DO97" s="676"/>
      <c r="DP97" s="676"/>
      <c r="DQ97" s="676"/>
      <c r="DR97" s="676"/>
      <c r="DS97" s="676"/>
      <c r="DT97" s="676"/>
      <c r="DU97" s="676"/>
      <c r="DV97" s="676"/>
      <c r="DW97" s="676"/>
      <c r="DX97" s="676"/>
      <c r="DY97" s="676"/>
      <c r="DZ97" s="676"/>
      <c r="EA97" s="676"/>
      <c r="EB97" s="676"/>
      <c r="EC97" s="676"/>
      <c r="ED97" s="676"/>
      <c r="EE97" s="676"/>
      <c r="EF97" s="676"/>
      <c r="EG97" s="676"/>
      <c r="EH97" s="676"/>
      <c r="EI97" s="676"/>
      <c r="EJ97" s="676"/>
      <c r="EK97" s="676"/>
      <c r="EL97" s="676"/>
      <c r="EM97" s="676"/>
      <c r="EN97" s="676"/>
      <c r="EO97" s="676"/>
      <c r="EP97" s="676"/>
      <c r="EQ97" s="676"/>
      <c r="ER97" s="676"/>
      <c r="ES97" s="676"/>
      <c r="ET97" s="676"/>
      <c r="EU97" s="676"/>
      <c r="EV97" s="676"/>
      <c r="EW97" s="676"/>
      <c r="EX97" s="676"/>
      <c r="EY97" s="676"/>
      <c r="EZ97" s="676"/>
      <c r="FA97" s="676"/>
      <c r="FB97" s="676"/>
      <c r="FC97" s="676"/>
      <c r="FD97" s="676"/>
      <c r="FE97" s="1304"/>
      <c r="FF97" s="1304"/>
      <c r="FG97" s="1304"/>
      <c r="FH97" s="1304"/>
      <c r="FI97" s="1327"/>
      <c r="FJ97" s="1327"/>
      <c r="FK97" s="1327"/>
      <c r="FL97" s="1327"/>
      <c r="FM97" s="1318"/>
      <c r="FN97" s="1318"/>
      <c r="FO97" s="1318"/>
      <c r="FP97" s="731"/>
      <c r="FQ97" s="731"/>
      <c r="FR97" s="731"/>
      <c r="FS97" s="731"/>
      <c r="FT97" s="732"/>
      <c r="FU97" s="732"/>
      <c r="FV97" s="732"/>
      <c r="FW97" s="732"/>
      <c r="FX97" s="1069"/>
      <c r="FY97" s="1069"/>
      <c r="FZ97" s="1069"/>
      <c r="GA97" s="1070"/>
      <c r="IC97" s="41"/>
      <c r="ID97" s="41"/>
      <c r="IE97" s="41"/>
      <c r="IF97" s="41"/>
      <c r="IG97" s="41"/>
      <c r="IH97" s="41"/>
      <c r="II97" s="41"/>
      <c r="IJ97" s="41"/>
      <c r="IK97" s="41"/>
      <c r="IL97" s="41"/>
      <c r="IM97" s="41"/>
      <c r="IN97" s="41"/>
      <c r="IO97" s="41"/>
      <c r="IP97" s="41"/>
      <c r="IQ97" s="41"/>
      <c r="IR97" s="41"/>
      <c r="IS97" s="41"/>
    </row>
    <row r="98" spans="1:253" s="40" customFormat="1" ht="12" customHeight="1">
      <c r="A98" s="1356" t="s">
        <v>558</v>
      </c>
      <c r="B98" s="1326">
        <v>161</v>
      </c>
      <c r="C98" s="1303">
        <v>326</v>
      </c>
      <c r="D98" s="1303">
        <v>72</v>
      </c>
      <c r="E98" s="1303">
        <v>63</v>
      </c>
      <c r="F98" s="1303">
        <v>3</v>
      </c>
      <c r="G98" s="1303">
        <v>0</v>
      </c>
      <c r="H98" s="1303">
        <v>8</v>
      </c>
      <c r="I98" s="1303">
        <v>472</v>
      </c>
      <c r="J98" s="676"/>
      <c r="K98" s="676"/>
      <c r="L98" s="676"/>
      <c r="M98" s="676"/>
      <c r="N98" s="676"/>
      <c r="O98" s="676"/>
      <c r="P98" s="676"/>
      <c r="Q98" s="676"/>
      <c r="R98" s="1303">
        <v>191</v>
      </c>
      <c r="S98" s="1303">
        <v>50</v>
      </c>
      <c r="T98" s="1303">
        <v>46</v>
      </c>
      <c r="U98" s="1303">
        <v>3</v>
      </c>
      <c r="V98" s="1303">
        <v>0</v>
      </c>
      <c r="W98" s="1303">
        <v>8</v>
      </c>
      <c r="X98" s="1303">
        <v>298</v>
      </c>
      <c r="Y98" s="676"/>
      <c r="Z98" s="676"/>
      <c r="AA98" s="676"/>
      <c r="AB98" s="676"/>
      <c r="AC98" s="676"/>
      <c r="AD98" s="676"/>
      <c r="AE98" s="676"/>
      <c r="AF98" s="676"/>
      <c r="AG98" s="1311">
        <v>0</v>
      </c>
      <c r="AH98" s="1311">
        <v>22</v>
      </c>
      <c r="AI98" s="1311">
        <v>45</v>
      </c>
      <c r="AJ98" s="1311">
        <v>64</v>
      </c>
      <c r="AK98" s="1311">
        <v>101</v>
      </c>
      <c r="AL98" s="1311">
        <v>96</v>
      </c>
      <c r="AM98" s="1311">
        <v>328</v>
      </c>
      <c r="AN98" s="676"/>
      <c r="AO98" s="676"/>
      <c r="AP98" s="676"/>
      <c r="AQ98" s="676"/>
      <c r="AR98" s="676"/>
      <c r="AS98" s="676"/>
      <c r="AT98" s="676"/>
      <c r="AU98" s="676"/>
      <c r="AV98" s="1311">
        <v>0</v>
      </c>
      <c r="AW98" s="1311">
        <v>88</v>
      </c>
      <c r="AX98" s="1311">
        <v>87</v>
      </c>
      <c r="AY98" s="1311">
        <v>172</v>
      </c>
      <c r="AZ98" s="1311">
        <v>143</v>
      </c>
      <c r="BA98" s="1311">
        <v>112</v>
      </c>
      <c r="BB98" s="1311">
        <v>602</v>
      </c>
      <c r="BC98" s="676"/>
      <c r="BD98" s="676"/>
      <c r="BE98" s="676"/>
      <c r="BF98" s="676"/>
      <c r="BG98" s="676"/>
      <c r="BH98" s="676"/>
      <c r="BI98" s="676"/>
      <c r="BJ98" s="676"/>
      <c r="BK98" s="1311">
        <v>0</v>
      </c>
      <c r="BL98" s="1311">
        <v>7</v>
      </c>
      <c r="BM98" s="1311">
        <v>19</v>
      </c>
      <c r="BN98" s="1311">
        <v>36</v>
      </c>
      <c r="BO98" s="1311">
        <v>32</v>
      </c>
      <c r="BP98" s="1311">
        <v>53</v>
      </c>
      <c r="BQ98" s="1311">
        <v>147</v>
      </c>
      <c r="BR98" s="1060"/>
      <c r="BS98" s="1060"/>
      <c r="BT98" s="1060"/>
      <c r="BU98" s="1060"/>
      <c r="BV98" s="1060"/>
      <c r="BW98" s="1060"/>
      <c r="BX98" s="1060"/>
      <c r="BY98" s="676"/>
      <c r="BZ98" s="676"/>
      <c r="CA98" s="676"/>
      <c r="CB98" s="676"/>
      <c r="CC98" s="676"/>
      <c r="CD98" s="676"/>
      <c r="CE98" s="676"/>
      <c r="CF98" s="1326">
        <v>11</v>
      </c>
      <c r="CG98" s="1303">
        <v>15</v>
      </c>
      <c r="CH98" s="1303">
        <v>2</v>
      </c>
      <c r="CI98" s="1303">
        <v>0</v>
      </c>
      <c r="CJ98" s="1303">
        <v>0</v>
      </c>
      <c r="CK98" s="1303">
        <v>1</v>
      </c>
      <c r="CL98" s="1303">
        <v>18</v>
      </c>
      <c r="CM98" s="676"/>
      <c r="CN98" s="676"/>
      <c r="CO98" s="676"/>
      <c r="CP98" s="676"/>
      <c r="CQ98" s="676"/>
      <c r="CR98" s="676"/>
      <c r="CS98" s="676"/>
      <c r="CT98" s="676"/>
      <c r="CU98" s="676"/>
      <c r="CV98" s="676"/>
      <c r="CW98" s="676"/>
      <c r="CX98" s="676"/>
      <c r="CY98" s="676"/>
      <c r="CZ98" s="676"/>
      <c r="DA98" s="676"/>
      <c r="DB98" s="676"/>
      <c r="DC98" s="676"/>
      <c r="DD98" s="676"/>
      <c r="DE98" s="676"/>
      <c r="DF98" s="676"/>
      <c r="DG98" s="676"/>
      <c r="DH98" s="676"/>
      <c r="DI98" s="676"/>
      <c r="DJ98" s="676"/>
      <c r="DK98" s="676"/>
      <c r="DL98" s="676"/>
      <c r="DM98" s="676"/>
      <c r="DN98" s="676"/>
      <c r="DO98" s="676"/>
      <c r="DP98" s="676"/>
      <c r="DQ98" s="676"/>
      <c r="DR98" s="676"/>
      <c r="DS98" s="676"/>
      <c r="DT98" s="676"/>
      <c r="DU98" s="676"/>
      <c r="DV98" s="676"/>
      <c r="DW98" s="676"/>
      <c r="DX98" s="676"/>
      <c r="DY98" s="676"/>
      <c r="DZ98" s="676"/>
      <c r="EA98" s="676"/>
      <c r="EB98" s="676"/>
      <c r="EC98" s="676"/>
      <c r="ED98" s="676"/>
      <c r="EE98" s="676"/>
      <c r="EF98" s="676"/>
      <c r="EG98" s="676"/>
      <c r="EH98" s="676"/>
      <c r="EI98" s="676"/>
      <c r="EJ98" s="676"/>
      <c r="EK98" s="676"/>
      <c r="EL98" s="676"/>
      <c r="EM98" s="676"/>
      <c r="EN98" s="676"/>
      <c r="EO98" s="676"/>
      <c r="EP98" s="676"/>
      <c r="EQ98" s="676"/>
      <c r="ER98" s="676"/>
      <c r="ES98" s="676"/>
      <c r="ET98" s="676"/>
      <c r="EU98" s="676"/>
      <c r="EV98" s="676"/>
      <c r="EW98" s="676"/>
      <c r="EX98" s="676"/>
      <c r="EY98" s="676"/>
      <c r="EZ98" s="676"/>
      <c r="FA98" s="676"/>
      <c r="FB98" s="676"/>
      <c r="FC98" s="676"/>
      <c r="FD98" s="676"/>
      <c r="FE98" s="1303">
        <v>3</v>
      </c>
      <c r="FF98" s="1303">
        <v>3</v>
      </c>
      <c r="FG98" s="1303">
        <v>1</v>
      </c>
      <c r="FH98" s="1303">
        <v>7</v>
      </c>
      <c r="FI98" s="1326">
        <v>1</v>
      </c>
      <c r="FJ98" s="1326">
        <v>2</v>
      </c>
      <c r="FK98" s="1326">
        <v>1</v>
      </c>
      <c r="FL98" s="1326">
        <v>4</v>
      </c>
      <c r="FM98" s="1317">
        <v>210000</v>
      </c>
      <c r="FN98" s="1317">
        <v>185000</v>
      </c>
      <c r="FO98" s="1317">
        <v>215000</v>
      </c>
      <c r="FP98" s="731"/>
      <c r="FQ98" s="731"/>
      <c r="FR98" s="731"/>
      <c r="FS98" s="731"/>
      <c r="FT98" s="732"/>
      <c r="FU98" s="732"/>
      <c r="FV98" s="732"/>
      <c r="FW98" s="732"/>
      <c r="FX98" s="1069"/>
      <c r="FY98" s="1069"/>
      <c r="FZ98" s="1069"/>
      <c r="GA98" s="1070"/>
      <c r="IC98" s="41"/>
      <c r="ID98" s="41"/>
      <c r="IE98" s="41"/>
      <c r="IF98" s="41"/>
      <c r="IG98" s="41"/>
      <c r="IH98" s="41"/>
      <c r="II98" s="41"/>
      <c r="IJ98" s="41"/>
      <c r="IK98" s="41"/>
      <c r="IL98" s="41"/>
      <c r="IM98" s="41"/>
      <c r="IN98" s="41"/>
      <c r="IO98" s="41"/>
      <c r="IP98" s="41"/>
      <c r="IQ98" s="41"/>
      <c r="IR98" s="41"/>
      <c r="IS98" s="41"/>
    </row>
    <row r="99" spans="1:253" s="40" customFormat="1" ht="12" customHeight="1">
      <c r="A99" s="1356"/>
      <c r="B99" s="1327"/>
      <c r="C99" s="1304"/>
      <c r="D99" s="1304"/>
      <c r="E99" s="1304"/>
      <c r="F99" s="1304"/>
      <c r="G99" s="1304"/>
      <c r="H99" s="1304"/>
      <c r="I99" s="1304"/>
      <c r="J99" s="676"/>
      <c r="K99" s="676"/>
      <c r="L99" s="676"/>
      <c r="M99" s="676"/>
      <c r="N99" s="676"/>
      <c r="O99" s="676"/>
      <c r="P99" s="676"/>
      <c r="Q99" s="676"/>
      <c r="R99" s="1304"/>
      <c r="S99" s="1304"/>
      <c r="T99" s="1304"/>
      <c r="U99" s="1304"/>
      <c r="V99" s="1304"/>
      <c r="W99" s="1304"/>
      <c r="X99" s="1304"/>
      <c r="Y99" s="676"/>
      <c r="Z99" s="676"/>
      <c r="AA99" s="676"/>
      <c r="AB99" s="676"/>
      <c r="AC99" s="676"/>
      <c r="AD99" s="676"/>
      <c r="AE99" s="676"/>
      <c r="AF99" s="676"/>
      <c r="AG99" s="1312"/>
      <c r="AH99" s="1312"/>
      <c r="AI99" s="1312"/>
      <c r="AJ99" s="1312"/>
      <c r="AK99" s="1312"/>
      <c r="AL99" s="1312"/>
      <c r="AM99" s="1312"/>
      <c r="AN99" s="676"/>
      <c r="AO99" s="676"/>
      <c r="AP99" s="676"/>
      <c r="AQ99" s="676"/>
      <c r="AR99" s="676"/>
      <c r="AS99" s="676"/>
      <c r="AT99" s="676"/>
      <c r="AU99" s="676"/>
      <c r="AV99" s="1312"/>
      <c r="AW99" s="1312"/>
      <c r="AX99" s="1312"/>
      <c r="AY99" s="1312"/>
      <c r="AZ99" s="1312"/>
      <c r="BA99" s="1312"/>
      <c r="BB99" s="1312"/>
      <c r="BC99" s="676"/>
      <c r="BD99" s="676"/>
      <c r="BE99" s="676"/>
      <c r="BF99" s="676"/>
      <c r="BG99" s="676"/>
      <c r="BH99" s="676"/>
      <c r="BI99" s="676"/>
      <c r="BJ99" s="676"/>
      <c r="BK99" s="1312"/>
      <c r="BL99" s="1312"/>
      <c r="BM99" s="1312"/>
      <c r="BN99" s="1312"/>
      <c r="BO99" s="1312"/>
      <c r="BP99" s="1312"/>
      <c r="BQ99" s="1312"/>
      <c r="BR99" s="1060"/>
      <c r="BS99" s="1060"/>
      <c r="BT99" s="1060"/>
      <c r="BU99" s="1060"/>
      <c r="BV99" s="1060"/>
      <c r="BW99" s="1060"/>
      <c r="BX99" s="1060"/>
      <c r="BY99" s="676"/>
      <c r="BZ99" s="676"/>
      <c r="CA99" s="676"/>
      <c r="CB99" s="676"/>
      <c r="CC99" s="676"/>
      <c r="CD99" s="676"/>
      <c r="CE99" s="676"/>
      <c r="CF99" s="1327"/>
      <c r="CG99" s="1304"/>
      <c r="CH99" s="1304"/>
      <c r="CI99" s="1304"/>
      <c r="CJ99" s="1304"/>
      <c r="CK99" s="1304"/>
      <c r="CL99" s="1304"/>
      <c r="CM99" s="676"/>
      <c r="CN99" s="676"/>
      <c r="CO99" s="676"/>
      <c r="CP99" s="676"/>
      <c r="CQ99" s="676"/>
      <c r="CR99" s="676"/>
      <c r="CS99" s="676"/>
      <c r="CT99" s="676"/>
      <c r="CU99" s="676"/>
      <c r="CV99" s="676"/>
      <c r="CW99" s="676"/>
      <c r="CX99" s="676"/>
      <c r="CY99" s="676"/>
      <c r="CZ99" s="676"/>
      <c r="DA99" s="676"/>
      <c r="DB99" s="676"/>
      <c r="DC99" s="676"/>
      <c r="DD99" s="676"/>
      <c r="DE99" s="676"/>
      <c r="DF99" s="676"/>
      <c r="DG99" s="676"/>
      <c r="DH99" s="676"/>
      <c r="DI99" s="676"/>
      <c r="DJ99" s="676"/>
      <c r="DK99" s="676"/>
      <c r="DL99" s="676"/>
      <c r="DM99" s="676"/>
      <c r="DN99" s="676"/>
      <c r="DO99" s="676"/>
      <c r="DP99" s="676"/>
      <c r="DQ99" s="676"/>
      <c r="DR99" s="676"/>
      <c r="DS99" s="676"/>
      <c r="DT99" s="676"/>
      <c r="DU99" s="676"/>
      <c r="DV99" s="676"/>
      <c r="DW99" s="676"/>
      <c r="DX99" s="676"/>
      <c r="DY99" s="676"/>
      <c r="DZ99" s="676"/>
      <c r="EA99" s="676"/>
      <c r="EB99" s="676"/>
      <c r="EC99" s="676"/>
      <c r="ED99" s="676"/>
      <c r="EE99" s="676"/>
      <c r="EF99" s="676"/>
      <c r="EG99" s="676"/>
      <c r="EH99" s="676"/>
      <c r="EI99" s="676"/>
      <c r="EJ99" s="676"/>
      <c r="EK99" s="676"/>
      <c r="EL99" s="676"/>
      <c r="EM99" s="676"/>
      <c r="EN99" s="676"/>
      <c r="EO99" s="676"/>
      <c r="EP99" s="676"/>
      <c r="EQ99" s="676"/>
      <c r="ER99" s="676"/>
      <c r="ES99" s="676"/>
      <c r="ET99" s="676"/>
      <c r="EU99" s="676"/>
      <c r="EV99" s="676"/>
      <c r="EW99" s="676"/>
      <c r="EX99" s="676"/>
      <c r="EY99" s="676"/>
      <c r="EZ99" s="676"/>
      <c r="FA99" s="676"/>
      <c r="FB99" s="676"/>
      <c r="FC99" s="676"/>
      <c r="FD99" s="676"/>
      <c r="FE99" s="1304"/>
      <c r="FF99" s="1304"/>
      <c r="FG99" s="1304"/>
      <c r="FH99" s="1304"/>
      <c r="FI99" s="1327"/>
      <c r="FJ99" s="1327"/>
      <c r="FK99" s="1327"/>
      <c r="FL99" s="1327"/>
      <c r="FM99" s="1318"/>
      <c r="FN99" s="1318"/>
      <c r="FO99" s="1318"/>
      <c r="FP99" s="731"/>
      <c r="FQ99" s="731"/>
      <c r="FR99" s="731"/>
      <c r="FS99" s="731"/>
      <c r="FT99" s="732"/>
      <c r="FU99" s="732"/>
      <c r="FV99" s="732"/>
      <c r="FW99" s="732"/>
      <c r="FX99" s="1069"/>
      <c r="FY99" s="1069"/>
      <c r="FZ99" s="1069"/>
      <c r="GA99" s="1070"/>
      <c r="IC99" s="41"/>
      <c r="ID99" s="41"/>
      <c r="IE99" s="41"/>
      <c r="IF99" s="41"/>
      <c r="IG99" s="41"/>
      <c r="IH99" s="41"/>
      <c r="II99" s="41"/>
      <c r="IJ99" s="41"/>
      <c r="IK99" s="41"/>
      <c r="IL99" s="41"/>
      <c r="IM99" s="41"/>
      <c r="IN99" s="41"/>
      <c r="IO99" s="41"/>
      <c r="IP99" s="41"/>
      <c r="IQ99" s="41"/>
      <c r="IR99" s="41"/>
      <c r="IS99" s="41"/>
    </row>
    <row r="100" spans="1:253" s="40" customFormat="1" ht="12" customHeight="1">
      <c r="A100" s="1357" t="s">
        <v>87</v>
      </c>
      <c r="B100" s="1358">
        <v>1278</v>
      </c>
      <c r="C100" s="1303">
        <v>27206</v>
      </c>
      <c r="D100" s="1303">
        <v>6072</v>
      </c>
      <c r="E100" s="1303">
        <v>6387</v>
      </c>
      <c r="F100" s="1303">
        <v>203</v>
      </c>
      <c r="G100" s="1303">
        <v>503</v>
      </c>
      <c r="H100" s="1303">
        <v>527</v>
      </c>
      <c r="I100" s="1303">
        <v>40898</v>
      </c>
      <c r="J100" s="676"/>
      <c r="K100" s="676"/>
      <c r="L100" s="676"/>
      <c r="M100" s="676"/>
      <c r="N100" s="676"/>
      <c r="O100" s="676"/>
      <c r="P100" s="676"/>
      <c r="Q100" s="676"/>
      <c r="R100" s="1303">
        <v>12694</v>
      </c>
      <c r="S100" s="1303">
        <v>3109</v>
      </c>
      <c r="T100" s="1303">
        <v>3206</v>
      </c>
      <c r="U100" s="1303">
        <v>90</v>
      </c>
      <c r="V100" s="1303">
        <v>107</v>
      </c>
      <c r="W100" s="1303">
        <v>268</v>
      </c>
      <c r="X100" s="1303">
        <v>19474</v>
      </c>
      <c r="Y100" s="676"/>
      <c r="Z100" s="676"/>
      <c r="AA100" s="676"/>
      <c r="AB100" s="676"/>
      <c r="AC100" s="676"/>
      <c r="AD100" s="676"/>
      <c r="AE100" s="676"/>
      <c r="AF100" s="676"/>
      <c r="AG100" s="1311">
        <v>210</v>
      </c>
      <c r="AH100" s="1311">
        <v>5185</v>
      </c>
      <c r="AI100" s="1311">
        <v>4947</v>
      </c>
      <c r="AJ100" s="1311">
        <v>6206</v>
      </c>
      <c r="AK100" s="1311">
        <v>6771</v>
      </c>
      <c r="AL100" s="1311">
        <v>3703</v>
      </c>
      <c r="AM100" s="1311">
        <v>27022</v>
      </c>
      <c r="AN100" s="676"/>
      <c r="AO100" s="676"/>
      <c r="AP100" s="676"/>
      <c r="AQ100" s="676"/>
      <c r="AR100" s="676"/>
      <c r="AS100" s="676"/>
      <c r="AT100" s="676"/>
      <c r="AU100" s="676"/>
      <c r="AV100" s="1311">
        <v>0</v>
      </c>
      <c r="AW100" s="1311">
        <v>589</v>
      </c>
      <c r="AX100" s="1311">
        <v>671</v>
      </c>
      <c r="AY100" s="1311">
        <v>1232</v>
      </c>
      <c r="AZ100" s="1311">
        <v>1174</v>
      </c>
      <c r="BA100" s="1311">
        <v>861</v>
      </c>
      <c r="BB100" s="1311">
        <v>4527</v>
      </c>
      <c r="BC100" s="676"/>
      <c r="BD100" s="676"/>
      <c r="BE100" s="676"/>
      <c r="BF100" s="676"/>
      <c r="BG100" s="676"/>
      <c r="BH100" s="676"/>
      <c r="BI100" s="676"/>
      <c r="BJ100" s="676"/>
      <c r="BK100" s="1311">
        <v>298</v>
      </c>
      <c r="BL100" s="1311">
        <v>1057</v>
      </c>
      <c r="BM100" s="1311">
        <v>1253</v>
      </c>
      <c r="BN100" s="1311">
        <v>2096</v>
      </c>
      <c r="BO100" s="1311">
        <v>2483</v>
      </c>
      <c r="BP100" s="1311">
        <v>4910</v>
      </c>
      <c r="BQ100" s="1311">
        <v>12097</v>
      </c>
      <c r="BR100" s="1060"/>
      <c r="BS100" s="1060"/>
      <c r="BT100" s="1060"/>
      <c r="BU100" s="1060"/>
      <c r="BV100" s="1060"/>
      <c r="BW100" s="1060"/>
      <c r="BX100" s="1060"/>
      <c r="BY100" s="676"/>
      <c r="BZ100" s="676"/>
      <c r="CA100" s="676"/>
      <c r="CB100" s="676"/>
      <c r="CC100" s="676"/>
      <c r="CD100" s="676"/>
      <c r="CE100" s="676"/>
      <c r="CF100" s="1326">
        <v>71</v>
      </c>
      <c r="CG100" s="1303">
        <v>81</v>
      </c>
      <c r="CH100" s="1303">
        <v>69</v>
      </c>
      <c r="CI100" s="1303">
        <v>11</v>
      </c>
      <c r="CJ100" s="1303">
        <v>7</v>
      </c>
      <c r="CK100" s="1303">
        <v>1</v>
      </c>
      <c r="CL100" s="1303">
        <v>169</v>
      </c>
      <c r="CM100" s="676"/>
      <c r="CN100" s="676"/>
      <c r="CO100" s="676"/>
      <c r="CP100" s="676"/>
      <c r="CQ100" s="676"/>
      <c r="CR100" s="676"/>
      <c r="CS100" s="676"/>
      <c r="CT100" s="676"/>
      <c r="CU100" s="676"/>
      <c r="CV100" s="676"/>
      <c r="CW100" s="676"/>
      <c r="CX100" s="676"/>
      <c r="CY100" s="676"/>
      <c r="CZ100" s="676"/>
      <c r="DA100" s="676"/>
      <c r="DB100" s="676"/>
      <c r="DC100" s="676"/>
      <c r="DD100" s="676"/>
      <c r="DE100" s="676"/>
      <c r="DF100" s="676"/>
      <c r="DG100" s="676"/>
      <c r="DH100" s="676"/>
      <c r="DI100" s="676"/>
      <c r="DJ100" s="676"/>
      <c r="DK100" s="676"/>
      <c r="DL100" s="676"/>
      <c r="DM100" s="676"/>
      <c r="DN100" s="676"/>
      <c r="DO100" s="676"/>
      <c r="DP100" s="676"/>
      <c r="DQ100" s="676"/>
      <c r="DR100" s="676"/>
      <c r="DS100" s="676"/>
      <c r="DT100" s="676"/>
      <c r="DU100" s="676"/>
      <c r="DV100" s="676"/>
      <c r="DW100" s="676"/>
      <c r="DX100" s="676"/>
      <c r="DY100" s="676"/>
      <c r="DZ100" s="676"/>
      <c r="EA100" s="676"/>
      <c r="EB100" s="676"/>
      <c r="EC100" s="676"/>
      <c r="ED100" s="676"/>
      <c r="EE100" s="676"/>
      <c r="EF100" s="676"/>
      <c r="EG100" s="676"/>
      <c r="EH100" s="676"/>
      <c r="EI100" s="676"/>
      <c r="EJ100" s="676"/>
      <c r="EK100" s="676"/>
      <c r="EL100" s="676"/>
      <c r="EM100" s="676"/>
      <c r="EN100" s="676"/>
      <c r="EO100" s="676"/>
      <c r="EP100" s="676"/>
      <c r="EQ100" s="676"/>
      <c r="ER100" s="676"/>
      <c r="ES100" s="676"/>
      <c r="ET100" s="676"/>
      <c r="EU100" s="676"/>
      <c r="EV100" s="676"/>
      <c r="EW100" s="676"/>
      <c r="EX100" s="676"/>
      <c r="EY100" s="676"/>
      <c r="EZ100" s="676"/>
      <c r="FA100" s="676"/>
      <c r="FB100" s="676"/>
      <c r="FC100" s="676"/>
      <c r="FD100" s="676"/>
      <c r="FE100" s="1303">
        <v>163</v>
      </c>
      <c r="FF100" s="1303">
        <v>249</v>
      </c>
      <c r="FG100" s="1303">
        <v>442</v>
      </c>
      <c r="FH100" s="1303">
        <v>854</v>
      </c>
      <c r="FI100" s="1326">
        <v>88</v>
      </c>
      <c r="FJ100" s="1326">
        <v>104</v>
      </c>
      <c r="FK100" s="1326">
        <v>103</v>
      </c>
      <c r="FL100" s="1326">
        <v>223</v>
      </c>
      <c r="FM100" s="1317">
        <v>181986.80376388659</v>
      </c>
      <c r="FN100" s="1317">
        <v>197931.43911373048</v>
      </c>
      <c r="FO100" s="1317">
        <v>210308.41239608545</v>
      </c>
      <c r="FP100" s="731"/>
      <c r="FQ100" s="731"/>
      <c r="FR100" s="731"/>
      <c r="FS100" s="731"/>
      <c r="FT100" s="732"/>
      <c r="FU100" s="732"/>
      <c r="FV100" s="732"/>
      <c r="FW100" s="732"/>
      <c r="FX100" s="1069"/>
      <c r="FY100" s="1069"/>
      <c r="FZ100" s="1069"/>
      <c r="GA100" s="1070"/>
      <c r="IC100" s="41"/>
      <c r="ID100" s="41"/>
      <c r="IE100" s="41"/>
      <c r="IF100" s="41"/>
      <c r="IG100" s="41"/>
      <c r="IH100" s="41"/>
      <c r="II100" s="41"/>
      <c r="IJ100" s="41"/>
      <c r="IK100" s="41"/>
      <c r="IL100" s="41"/>
      <c r="IM100" s="41"/>
      <c r="IN100" s="41"/>
      <c r="IO100" s="41"/>
      <c r="IP100" s="41"/>
      <c r="IQ100" s="41"/>
      <c r="IR100" s="41"/>
      <c r="IS100" s="41"/>
    </row>
    <row r="101" spans="1:253" s="40" customFormat="1" ht="12" customHeight="1">
      <c r="A101" s="1357"/>
      <c r="B101" s="1359"/>
      <c r="C101" s="1304"/>
      <c r="D101" s="1304"/>
      <c r="E101" s="1304"/>
      <c r="F101" s="1304"/>
      <c r="G101" s="1304"/>
      <c r="H101" s="1304"/>
      <c r="I101" s="1304"/>
      <c r="J101" s="676"/>
      <c r="K101" s="676"/>
      <c r="L101" s="676"/>
      <c r="M101" s="676"/>
      <c r="N101" s="676"/>
      <c r="O101" s="676"/>
      <c r="P101" s="676"/>
      <c r="Q101" s="676"/>
      <c r="R101" s="1304"/>
      <c r="S101" s="1304"/>
      <c r="T101" s="1304"/>
      <c r="U101" s="1304"/>
      <c r="V101" s="1304"/>
      <c r="W101" s="1304"/>
      <c r="X101" s="1304"/>
      <c r="Y101" s="676"/>
      <c r="Z101" s="676"/>
      <c r="AA101" s="676"/>
      <c r="AB101" s="676"/>
      <c r="AC101" s="676"/>
      <c r="AD101" s="676"/>
      <c r="AE101" s="676"/>
      <c r="AF101" s="676"/>
      <c r="AG101" s="1312"/>
      <c r="AH101" s="1312"/>
      <c r="AI101" s="1312"/>
      <c r="AJ101" s="1312"/>
      <c r="AK101" s="1312"/>
      <c r="AL101" s="1312"/>
      <c r="AM101" s="1312"/>
      <c r="AN101" s="676"/>
      <c r="AO101" s="676"/>
      <c r="AP101" s="676"/>
      <c r="AQ101" s="676"/>
      <c r="AR101" s="676"/>
      <c r="AS101" s="676"/>
      <c r="AT101" s="676"/>
      <c r="AU101" s="676"/>
      <c r="AV101" s="1312"/>
      <c r="AW101" s="1312"/>
      <c r="AX101" s="1312"/>
      <c r="AY101" s="1312"/>
      <c r="AZ101" s="1312"/>
      <c r="BA101" s="1312"/>
      <c r="BB101" s="1312"/>
      <c r="BC101" s="676"/>
      <c r="BD101" s="676"/>
      <c r="BE101" s="676"/>
      <c r="BF101" s="676"/>
      <c r="BG101" s="676"/>
      <c r="BH101" s="676"/>
      <c r="BI101" s="676"/>
      <c r="BJ101" s="676"/>
      <c r="BK101" s="1312"/>
      <c r="BL101" s="1312"/>
      <c r="BM101" s="1312"/>
      <c r="BN101" s="1312"/>
      <c r="BO101" s="1312"/>
      <c r="BP101" s="1312"/>
      <c r="BQ101" s="1312"/>
      <c r="BR101" s="1060"/>
      <c r="BS101" s="1060"/>
      <c r="BT101" s="1060"/>
      <c r="BU101" s="1060"/>
      <c r="BV101" s="1060"/>
      <c r="BW101" s="1060"/>
      <c r="BX101" s="1060"/>
      <c r="BY101" s="676"/>
      <c r="BZ101" s="676"/>
      <c r="CA101" s="676"/>
      <c r="CB101" s="676"/>
      <c r="CC101" s="676"/>
      <c r="CD101" s="676"/>
      <c r="CE101" s="676"/>
      <c r="CF101" s="1327"/>
      <c r="CG101" s="1304"/>
      <c r="CH101" s="1304"/>
      <c r="CI101" s="1304"/>
      <c r="CJ101" s="1304"/>
      <c r="CK101" s="1304"/>
      <c r="CL101" s="1304"/>
      <c r="CM101" s="676"/>
      <c r="CN101" s="676"/>
      <c r="CO101" s="676"/>
      <c r="CP101" s="676"/>
      <c r="CQ101" s="676"/>
      <c r="CR101" s="676"/>
      <c r="CS101" s="676"/>
      <c r="CT101" s="676"/>
      <c r="CU101" s="676"/>
      <c r="CV101" s="676"/>
      <c r="CW101" s="676"/>
      <c r="CX101" s="676"/>
      <c r="CY101" s="676"/>
      <c r="CZ101" s="676"/>
      <c r="DA101" s="676"/>
      <c r="DB101" s="676"/>
      <c r="DC101" s="676"/>
      <c r="DD101" s="676"/>
      <c r="DE101" s="676"/>
      <c r="DF101" s="676"/>
      <c r="DG101" s="676"/>
      <c r="DH101" s="676"/>
      <c r="DI101" s="676"/>
      <c r="DJ101" s="676"/>
      <c r="DK101" s="676"/>
      <c r="DL101" s="676"/>
      <c r="DM101" s="676"/>
      <c r="DN101" s="676"/>
      <c r="DO101" s="676"/>
      <c r="DP101" s="676"/>
      <c r="DQ101" s="676"/>
      <c r="DR101" s="676"/>
      <c r="DS101" s="676"/>
      <c r="DT101" s="676"/>
      <c r="DU101" s="676"/>
      <c r="DV101" s="676"/>
      <c r="DW101" s="676"/>
      <c r="DX101" s="676"/>
      <c r="DY101" s="676"/>
      <c r="DZ101" s="676"/>
      <c r="EA101" s="676"/>
      <c r="EB101" s="676"/>
      <c r="EC101" s="676"/>
      <c r="ED101" s="676"/>
      <c r="EE101" s="676"/>
      <c r="EF101" s="676"/>
      <c r="EG101" s="676"/>
      <c r="EH101" s="676"/>
      <c r="EI101" s="676"/>
      <c r="EJ101" s="676"/>
      <c r="EK101" s="676"/>
      <c r="EL101" s="676"/>
      <c r="EM101" s="676"/>
      <c r="EN101" s="676"/>
      <c r="EO101" s="676"/>
      <c r="EP101" s="676"/>
      <c r="EQ101" s="676"/>
      <c r="ER101" s="676"/>
      <c r="ES101" s="676"/>
      <c r="ET101" s="676"/>
      <c r="EU101" s="676"/>
      <c r="EV101" s="676"/>
      <c r="EW101" s="676"/>
      <c r="EX101" s="676"/>
      <c r="EY101" s="676"/>
      <c r="EZ101" s="676"/>
      <c r="FA101" s="676"/>
      <c r="FB101" s="676"/>
      <c r="FC101" s="676"/>
      <c r="FD101" s="676"/>
      <c r="FE101" s="1304"/>
      <c r="FF101" s="1304"/>
      <c r="FG101" s="1304"/>
      <c r="FH101" s="1304"/>
      <c r="FI101" s="1327"/>
      <c r="FJ101" s="1327"/>
      <c r="FK101" s="1327"/>
      <c r="FL101" s="1327"/>
      <c r="FM101" s="1318"/>
      <c r="FN101" s="1318"/>
      <c r="FO101" s="1318"/>
      <c r="FP101" s="731"/>
      <c r="FQ101" s="731"/>
      <c r="FR101" s="731"/>
      <c r="FS101" s="731"/>
      <c r="FT101" s="732"/>
      <c r="FU101" s="732"/>
      <c r="FV101" s="732"/>
      <c r="FW101" s="732"/>
      <c r="FX101" s="1069"/>
      <c r="FY101" s="1069"/>
      <c r="FZ101" s="1069"/>
      <c r="GA101" s="1070"/>
      <c r="IC101" s="41"/>
      <c r="ID101" s="41"/>
      <c r="IE101" s="41"/>
      <c r="IF101" s="41"/>
      <c r="IG101" s="41"/>
      <c r="IH101" s="41"/>
      <c r="II101" s="41"/>
      <c r="IJ101" s="41"/>
      <c r="IK101" s="41"/>
      <c r="IL101" s="41"/>
      <c r="IM101" s="41"/>
      <c r="IN101" s="41"/>
      <c r="IO101" s="41"/>
      <c r="IP101" s="41"/>
      <c r="IQ101" s="41"/>
      <c r="IR101" s="41"/>
      <c r="IS101" s="41"/>
    </row>
    <row r="102" spans="1:253" s="40" customFormat="1" ht="12" customHeight="1">
      <c r="A102" s="681"/>
      <c r="B102" s="681"/>
      <c r="C102" s="681"/>
      <c r="D102" s="681"/>
      <c r="E102" s="681"/>
      <c r="F102" s="681"/>
      <c r="G102" s="681"/>
      <c r="H102" s="681"/>
      <c r="I102" s="681"/>
      <c r="J102" s="681"/>
      <c r="K102" s="681"/>
      <c r="L102" s="681"/>
      <c r="M102" s="681"/>
      <c r="N102" s="681"/>
      <c r="O102" s="681"/>
      <c r="P102" s="681"/>
      <c r="Q102" s="681"/>
      <c r="R102" s="681"/>
      <c r="S102" s="681"/>
      <c r="T102" s="681"/>
      <c r="U102" s="681"/>
      <c r="V102" s="681"/>
      <c r="W102" s="681"/>
      <c r="X102" s="681"/>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1"/>
      <c r="AY102" s="681"/>
      <c r="AZ102" s="681"/>
      <c r="BA102" s="681"/>
      <c r="BB102" s="681"/>
      <c r="BC102" s="681"/>
      <c r="BD102" s="681"/>
      <c r="BE102" s="681"/>
      <c r="BF102" s="681"/>
      <c r="BG102" s="681"/>
      <c r="BH102" s="681"/>
      <c r="BI102" s="681"/>
      <c r="BJ102" s="681"/>
      <c r="BK102" s="681"/>
      <c r="BL102" s="681"/>
      <c r="BM102" s="681"/>
      <c r="BN102" s="681"/>
      <c r="BO102" s="681"/>
      <c r="BP102" s="681"/>
      <c r="BQ102" s="681"/>
      <c r="BR102" s="681"/>
      <c r="BS102" s="681"/>
      <c r="BT102" s="681"/>
      <c r="BU102" s="681"/>
      <c r="BV102" s="681"/>
      <c r="BW102" s="681"/>
      <c r="BX102" s="681"/>
      <c r="BY102" s="681"/>
      <c r="BZ102" s="681"/>
      <c r="CA102" s="681"/>
      <c r="CB102" s="681"/>
      <c r="CC102" s="681"/>
      <c r="CD102" s="681"/>
      <c r="CE102" s="681"/>
      <c r="CF102" s="681"/>
      <c r="CG102" s="681"/>
      <c r="CH102" s="681"/>
      <c r="CI102" s="681"/>
      <c r="CJ102" s="681"/>
      <c r="CK102" s="681"/>
      <c r="CL102" s="681"/>
      <c r="CM102" s="681"/>
      <c r="CN102" s="681"/>
      <c r="CO102" s="681"/>
      <c r="CP102" s="681"/>
      <c r="CQ102" s="681"/>
      <c r="CR102" s="681"/>
      <c r="CS102" s="681"/>
      <c r="CT102" s="681"/>
      <c r="CU102" s="681"/>
      <c r="CV102" s="681"/>
      <c r="CW102" s="681"/>
      <c r="CX102" s="681"/>
      <c r="CY102" s="681"/>
      <c r="CZ102" s="681"/>
      <c r="DA102" s="681"/>
      <c r="DB102" s="681"/>
      <c r="DC102" s="681"/>
      <c r="DD102" s="681"/>
      <c r="DE102" s="681"/>
      <c r="DF102" s="681"/>
      <c r="DG102" s="681"/>
      <c r="DH102" s="681"/>
      <c r="DI102" s="681"/>
      <c r="DJ102" s="681"/>
      <c r="DK102" s="681"/>
      <c r="DL102" s="681"/>
      <c r="DM102" s="681"/>
      <c r="DN102" s="681"/>
      <c r="DO102" s="681"/>
      <c r="DP102" s="681"/>
      <c r="DQ102" s="681"/>
      <c r="DR102" s="681"/>
      <c r="DS102" s="681"/>
      <c r="DT102" s="681"/>
      <c r="DU102" s="681"/>
      <c r="DV102" s="681"/>
      <c r="DW102" s="681"/>
      <c r="DX102" s="681"/>
      <c r="DY102" s="681"/>
      <c r="DZ102" s="681"/>
      <c r="EA102" s="681"/>
      <c r="EB102" s="681"/>
      <c r="EC102" s="681"/>
      <c r="ED102" s="681"/>
      <c r="EE102" s="681"/>
      <c r="EF102" s="681"/>
      <c r="EG102" s="681"/>
      <c r="EH102" s="681"/>
      <c r="EI102" s="681"/>
      <c r="EJ102" s="681"/>
      <c r="EK102" s="681"/>
      <c r="EL102" s="681"/>
      <c r="EM102" s="681"/>
      <c r="EN102" s="681"/>
      <c r="EO102" s="681"/>
      <c r="EP102" s="681"/>
      <c r="EQ102" s="681"/>
      <c r="ER102" s="681"/>
      <c r="ES102" s="681"/>
      <c r="ET102" s="681"/>
      <c r="EU102" s="681"/>
      <c r="EV102" s="681"/>
      <c r="EW102" s="681"/>
      <c r="EX102" s="681"/>
      <c r="EY102" s="681"/>
      <c r="EZ102" s="681"/>
      <c r="FA102" s="681"/>
      <c r="FB102" s="681"/>
      <c r="FC102" s="681"/>
      <c r="FD102" s="681"/>
      <c r="FE102" s="733"/>
      <c r="FF102" s="733"/>
      <c r="FG102" s="733"/>
      <c r="FH102" s="733"/>
      <c r="FI102" s="733"/>
      <c r="FJ102" s="733"/>
      <c r="FK102" s="733"/>
      <c r="FL102" s="733"/>
      <c r="FM102" s="681"/>
      <c r="FN102" s="681"/>
      <c r="FO102" s="681"/>
      <c r="FP102" s="681"/>
      <c r="FQ102" s="681"/>
      <c r="FR102" s="681"/>
      <c r="FS102" s="681"/>
      <c r="FT102" s="733"/>
      <c r="FU102" s="733"/>
      <c r="FV102" s="733"/>
      <c r="FW102" s="733"/>
      <c r="FX102" s="681"/>
      <c r="FY102" s="681"/>
      <c r="FZ102" s="681"/>
      <c r="GA102" s="1071"/>
      <c r="IC102" s="41"/>
      <c r="ID102" s="41"/>
      <c r="IE102" s="41"/>
      <c r="IF102" s="41"/>
      <c r="IG102" s="41"/>
      <c r="IH102" s="41"/>
      <c r="II102" s="41"/>
      <c r="IJ102" s="41"/>
      <c r="IK102" s="41"/>
      <c r="IL102" s="41"/>
      <c r="IM102" s="41"/>
      <c r="IN102" s="41"/>
      <c r="IO102" s="41"/>
      <c r="IP102" s="41"/>
      <c r="IQ102" s="41"/>
      <c r="IR102" s="41"/>
      <c r="IS102" s="41"/>
    </row>
    <row r="103" spans="1:253" ht="12" customHeight="1">
      <c r="FZ103" s="69"/>
    </row>
    <row r="104" spans="1:253" ht="12" customHeight="1">
      <c r="FZ104" s="69"/>
    </row>
    <row r="105" spans="1:253" ht="12" customHeight="1">
      <c r="FZ105" s="69"/>
    </row>
    <row r="106" spans="1:253" ht="12" customHeight="1">
      <c r="FZ106" s="69"/>
    </row>
    <row r="107" spans="1:253" ht="12" customHeight="1">
      <c r="FZ107" s="69"/>
    </row>
    <row r="108" spans="1:253" ht="12" customHeight="1">
      <c r="FZ108" s="69"/>
    </row>
    <row r="109" spans="1:253" ht="12" customHeight="1">
      <c r="FZ109" s="69"/>
    </row>
    <row r="110" spans="1:253" ht="12" customHeight="1">
      <c r="FZ110" s="69"/>
    </row>
    <row r="111" spans="1:253" ht="12" customHeight="1">
      <c r="FZ111" s="69"/>
    </row>
    <row r="112" spans="1:253" ht="12" customHeight="1">
      <c r="FZ112" s="69"/>
    </row>
    <row r="113" spans="182:182" ht="12" customHeight="1">
      <c r="FZ113" s="69"/>
    </row>
    <row r="114" spans="182:182" ht="12" customHeight="1">
      <c r="FZ114" s="69"/>
    </row>
    <row r="115" spans="182:182" ht="12" customHeight="1">
      <c r="FZ115" s="69"/>
    </row>
    <row r="116" spans="182:182" ht="12" customHeight="1">
      <c r="FZ116" s="69"/>
    </row>
    <row r="117" spans="182:182" ht="12" customHeight="1">
      <c r="FZ117" s="69"/>
    </row>
    <row r="118" spans="182:182" ht="12" customHeight="1">
      <c r="FZ118" s="69"/>
    </row>
    <row r="119" spans="182:182" ht="12" customHeight="1">
      <c r="FZ119" s="69"/>
    </row>
    <row r="120" spans="182:182" ht="12" customHeight="1">
      <c r="FZ120" s="69"/>
    </row>
    <row r="121" spans="182:182" ht="12" customHeight="1">
      <c r="FZ121" s="69"/>
    </row>
    <row r="122" spans="182:182" ht="12" customHeight="1">
      <c r="FZ122" s="69"/>
    </row>
    <row r="123" spans="182:182" ht="12" customHeight="1">
      <c r="FZ123" s="69"/>
    </row>
    <row r="124" spans="182:182" ht="12" customHeight="1">
      <c r="FZ124" s="69"/>
    </row>
    <row r="125" spans="182:182" ht="12" customHeight="1">
      <c r="FZ125" s="69"/>
    </row>
    <row r="126" spans="182:182" ht="12" customHeight="1">
      <c r="FZ126" s="69"/>
    </row>
    <row r="127" spans="182:182" ht="12" customHeight="1">
      <c r="FZ127" s="69"/>
    </row>
    <row r="128" spans="182:182" ht="12" customHeight="1">
      <c r="FZ128" s="69"/>
    </row>
    <row r="129" spans="182:182" ht="12" customHeight="1">
      <c r="FZ129" s="69"/>
    </row>
    <row r="130" spans="182:182" ht="12" customHeight="1">
      <c r="FZ130" s="69"/>
    </row>
    <row r="131" spans="182:182" ht="12" customHeight="1">
      <c r="FZ131" s="69"/>
    </row>
    <row r="132" spans="182:182" ht="12" customHeight="1">
      <c r="FZ132" s="69"/>
    </row>
    <row r="133" spans="182:182" ht="12" customHeight="1">
      <c r="FZ133" s="69"/>
    </row>
    <row r="134" spans="182:182" ht="12" customHeight="1">
      <c r="FZ134" s="69"/>
    </row>
    <row r="135" spans="182:182" ht="12" customHeight="1">
      <c r="FZ135" s="69"/>
    </row>
    <row r="136" spans="182:182" ht="12" customHeight="1">
      <c r="FZ136" s="69"/>
    </row>
    <row r="137" spans="182:182" ht="12" customHeight="1">
      <c r="FZ137" s="69"/>
    </row>
    <row r="138" spans="182:182" ht="12" customHeight="1">
      <c r="FZ138" s="69"/>
    </row>
    <row r="139" spans="182:182" ht="12" customHeight="1">
      <c r="FZ139" s="69"/>
    </row>
    <row r="140" spans="182:182" ht="12" customHeight="1">
      <c r="FZ140" s="69"/>
    </row>
    <row r="141" spans="182:182" ht="12" customHeight="1">
      <c r="FZ141" s="69"/>
    </row>
    <row r="142" spans="182:182" ht="12" customHeight="1">
      <c r="FZ142" s="69"/>
    </row>
    <row r="143" spans="182:182" ht="12" customHeight="1">
      <c r="FZ143" s="69"/>
    </row>
    <row r="144" spans="182:182" ht="12" customHeight="1">
      <c r="FZ144" s="69"/>
    </row>
    <row r="145" spans="182:182" ht="12" customHeight="1">
      <c r="FZ145" s="69"/>
    </row>
    <row r="146" spans="182:182" ht="12" customHeight="1">
      <c r="FZ146" s="69"/>
    </row>
    <row r="147" spans="182:182" ht="12" customHeight="1">
      <c r="FZ147" s="69"/>
    </row>
    <row r="148" spans="182:182" ht="12" customHeight="1">
      <c r="FZ148" s="69"/>
    </row>
    <row r="149" spans="182:182" ht="12" customHeight="1">
      <c r="FZ149" s="69"/>
    </row>
    <row r="150" spans="182:182" ht="12" customHeight="1">
      <c r="FZ150" s="69"/>
    </row>
    <row r="151" spans="182:182" ht="12" customHeight="1">
      <c r="FZ151" s="69"/>
    </row>
    <row r="152" spans="182:182" ht="12" customHeight="1">
      <c r="FZ152" s="69"/>
    </row>
    <row r="153" spans="182:182" ht="12" customHeight="1">
      <c r="FZ153" s="69"/>
    </row>
    <row r="154" spans="182:182" ht="12" customHeight="1">
      <c r="FZ154" s="69"/>
    </row>
    <row r="155" spans="182:182" ht="12" customHeight="1">
      <c r="FZ155" s="69"/>
    </row>
    <row r="156" spans="182:182" ht="12" customHeight="1">
      <c r="FZ156" s="69"/>
    </row>
    <row r="157" spans="182:182" ht="12" customHeight="1">
      <c r="FZ157" s="69"/>
    </row>
    <row r="158" spans="182:182" ht="12" customHeight="1">
      <c r="FZ158" s="69"/>
    </row>
    <row r="159" spans="182:182" ht="12" customHeight="1">
      <c r="FZ159" s="69"/>
    </row>
    <row r="160" spans="182:182" ht="12" customHeight="1">
      <c r="FZ160" s="69"/>
    </row>
    <row r="161" spans="182:182" ht="12" customHeight="1">
      <c r="FZ161" s="69"/>
    </row>
    <row r="162" spans="182:182" ht="12" customHeight="1">
      <c r="FZ162" s="69"/>
    </row>
    <row r="163" spans="182:182" ht="12" customHeight="1">
      <c r="FZ163" s="69"/>
    </row>
    <row r="164" spans="182:182" ht="12" customHeight="1">
      <c r="FZ164" s="69"/>
    </row>
    <row r="165" spans="182:182" ht="12" customHeight="1">
      <c r="FZ165" s="69"/>
    </row>
    <row r="166" spans="182:182" ht="12" customHeight="1">
      <c r="FZ166" s="69"/>
    </row>
    <row r="167" spans="182:182" ht="12" customHeight="1">
      <c r="FZ167" s="69"/>
    </row>
    <row r="168" spans="182:182" ht="12" customHeight="1">
      <c r="FZ168" s="69"/>
    </row>
    <row r="169" spans="182:182" ht="12" customHeight="1">
      <c r="FZ169" s="69"/>
    </row>
    <row r="170" spans="182:182" ht="12" customHeight="1">
      <c r="FZ170" s="69"/>
    </row>
    <row r="171" spans="182:182" ht="12" customHeight="1">
      <c r="FZ171" s="69"/>
    </row>
    <row r="172" spans="182:182" ht="12" customHeight="1">
      <c r="FZ172" s="69"/>
    </row>
    <row r="173" spans="182:182" ht="12" customHeight="1">
      <c r="FZ173" s="69"/>
    </row>
    <row r="174" spans="182:182" ht="12" customHeight="1">
      <c r="FZ174" s="69"/>
    </row>
    <row r="175" spans="182:182" ht="12" customHeight="1">
      <c r="FZ175" s="69"/>
    </row>
    <row r="176" spans="182:182" ht="12" customHeight="1">
      <c r="FZ176" s="69"/>
    </row>
    <row r="177" spans="182:182" ht="12" customHeight="1">
      <c r="FZ177" s="69"/>
    </row>
    <row r="178" spans="182:182" ht="12" customHeight="1">
      <c r="FZ178" s="69"/>
    </row>
    <row r="179" spans="182:182" ht="12" customHeight="1">
      <c r="FZ179" s="69"/>
    </row>
    <row r="180" spans="182:182" ht="12" customHeight="1">
      <c r="FZ180" s="69"/>
    </row>
    <row r="181" spans="182:182" ht="12" customHeight="1">
      <c r="FZ181" s="69"/>
    </row>
    <row r="182" spans="182:182" ht="12" customHeight="1">
      <c r="FZ182" s="69"/>
    </row>
    <row r="183" spans="182:182" ht="12" customHeight="1">
      <c r="FZ183" s="69"/>
    </row>
    <row r="184" spans="182:182" ht="12" customHeight="1">
      <c r="FZ184" s="69"/>
    </row>
    <row r="185" spans="182:182" ht="12" customHeight="1">
      <c r="FZ185" s="69"/>
    </row>
    <row r="186" spans="182:182" ht="12" customHeight="1">
      <c r="FZ186" s="69"/>
    </row>
    <row r="187" spans="182:182" ht="12" customHeight="1">
      <c r="FZ187" s="69"/>
    </row>
    <row r="188" spans="182:182" ht="12" customHeight="1">
      <c r="FZ188" s="69"/>
    </row>
    <row r="189" spans="182:182" ht="12" customHeight="1">
      <c r="FZ189" s="69"/>
    </row>
    <row r="190" spans="182:182" ht="12" customHeight="1">
      <c r="FZ190" s="69"/>
    </row>
    <row r="191" spans="182:182" ht="12" customHeight="1">
      <c r="FZ191" s="69"/>
    </row>
    <row r="192" spans="182:182" ht="12" customHeight="1">
      <c r="FZ192" s="69"/>
    </row>
    <row r="193" spans="182:182" ht="12" customHeight="1">
      <c r="FZ193" s="69"/>
    </row>
    <row r="194" spans="182:182" ht="12" customHeight="1">
      <c r="FZ194" s="69"/>
    </row>
    <row r="195" spans="182:182" ht="12" customHeight="1">
      <c r="FZ195" s="69"/>
    </row>
    <row r="196" spans="182:182" ht="12" customHeight="1">
      <c r="FZ196" s="69"/>
    </row>
    <row r="197" spans="182:182" ht="12" customHeight="1">
      <c r="FZ197" s="69"/>
    </row>
    <row r="198" spans="182:182" ht="12" customHeight="1">
      <c r="FZ198" s="69"/>
    </row>
    <row r="199" spans="182:182" ht="12" customHeight="1">
      <c r="FZ199" s="69"/>
    </row>
    <row r="200" spans="182:182" ht="12" customHeight="1">
      <c r="FZ200" s="69"/>
    </row>
    <row r="201" spans="182:182" ht="12" customHeight="1">
      <c r="FZ201" s="69"/>
    </row>
    <row r="202" spans="182:182" ht="12" customHeight="1">
      <c r="FZ202" s="69"/>
    </row>
    <row r="203" spans="182:182" ht="12" customHeight="1">
      <c r="FZ203" s="69"/>
    </row>
    <row r="204" spans="182:182" ht="12" customHeight="1">
      <c r="FZ204" s="69"/>
    </row>
    <row r="205" spans="182:182" ht="12" customHeight="1">
      <c r="FZ205" s="69"/>
    </row>
    <row r="206" spans="182:182" ht="12" customHeight="1">
      <c r="FZ206" s="69"/>
    </row>
    <row r="207" spans="182:182" ht="12" customHeight="1">
      <c r="FZ207" s="69"/>
    </row>
    <row r="208" spans="182:182" ht="12" customHeight="1">
      <c r="FZ208" s="69"/>
    </row>
    <row r="209" spans="182:182" ht="12" customHeight="1">
      <c r="FZ209" s="69"/>
    </row>
    <row r="210" spans="182:182" ht="12" customHeight="1">
      <c r="FZ210" s="69"/>
    </row>
    <row r="211" spans="182:182" ht="12" customHeight="1">
      <c r="FZ211" s="69"/>
    </row>
    <row r="212" spans="182:182" ht="12" customHeight="1">
      <c r="FZ212" s="69"/>
    </row>
    <row r="213" spans="182:182" ht="12" customHeight="1">
      <c r="FZ213" s="69"/>
    </row>
    <row r="214" spans="182:182" ht="12" customHeight="1">
      <c r="FZ214" s="69"/>
    </row>
    <row r="215" spans="182:182" ht="12" customHeight="1">
      <c r="FZ215" s="69"/>
    </row>
    <row r="216" spans="182:182" ht="12" customHeight="1">
      <c r="FZ216" s="69"/>
    </row>
    <row r="217" spans="182:182" ht="12" customHeight="1">
      <c r="FZ217" s="69"/>
    </row>
    <row r="218" spans="182:182" ht="12" customHeight="1">
      <c r="FZ218" s="69"/>
    </row>
    <row r="219" spans="182:182" ht="12" customHeight="1">
      <c r="FZ219" s="69"/>
    </row>
    <row r="220" spans="182:182" ht="12" customHeight="1">
      <c r="FZ220" s="69"/>
    </row>
    <row r="221" spans="182:182" ht="12" customHeight="1">
      <c r="FZ221" s="69"/>
    </row>
    <row r="222" spans="182:182" ht="12" customHeight="1">
      <c r="FZ222" s="69"/>
    </row>
    <row r="223" spans="182:182" ht="12" customHeight="1">
      <c r="FZ223" s="69"/>
    </row>
    <row r="224" spans="182:182" ht="12" customHeight="1">
      <c r="FZ224" s="69"/>
    </row>
    <row r="225" spans="182:182" ht="12" customHeight="1">
      <c r="FZ225" s="69"/>
    </row>
    <row r="226" spans="182:182" ht="12" customHeight="1">
      <c r="FZ226" s="69"/>
    </row>
    <row r="227" spans="182:182" ht="12" customHeight="1">
      <c r="FZ227" s="69"/>
    </row>
    <row r="228" spans="182:182" ht="12" customHeight="1">
      <c r="FZ228" s="69"/>
    </row>
    <row r="229" spans="182:182" ht="12" customHeight="1">
      <c r="FZ229" s="69"/>
    </row>
    <row r="230" spans="182:182" ht="12" customHeight="1">
      <c r="FZ230" s="69"/>
    </row>
    <row r="231" spans="182:182" ht="12" customHeight="1">
      <c r="FZ231" s="69"/>
    </row>
    <row r="232" spans="182:182" ht="12" customHeight="1">
      <c r="FZ232" s="69"/>
    </row>
    <row r="233" spans="182:182" ht="12" customHeight="1">
      <c r="FZ233" s="69"/>
    </row>
    <row r="234" spans="182:182" ht="12" customHeight="1">
      <c r="FZ234" s="69"/>
    </row>
    <row r="235" spans="182:182" ht="12" customHeight="1">
      <c r="FZ235" s="69"/>
    </row>
    <row r="236" spans="182:182" ht="12" customHeight="1">
      <c r="FZ236" s="69"/>
    </row>
    <row r="237" spans="182:182" ht="12" customHeight="1">
      <c r="FZ237" s="69"/>
    </row>
    <row r="238" spans="182:182" ht="12" customHeight="1">
      <c r="FZ238" s="69"/>
    </row>
    <row r="239" spans="182:182" ht="12" customHeight="1">
      <c r="FZ239" s="69"/>
    </row>
    <row r="240" spans="182:182" ht="12" customHeight="1">
      <c r="FZ240" s="69"/>
    </row>
    <row r="241" spans="182:182" ht="12" customHeight="1">
      <c r="FZ241" s="69"/>
    </row>
    <row r="242" spans="182:182" ht="12" customHeight="1">
      <c r="FZ242" s="69"/>
    </row>
    <row r="243" spans="182:182" ht="12" customHeight="1">
      <c r="FZ243" s="69"/>
    </row>
    <row r="244" spans="182:182" ht="12" customHeight="1">
      <c r="FZ244" s="69"/>
    </row>
    <row r="245" spans="182:182" ht="12" customHeight="1">
      <c r="FZ245" s="69"/>
    </row>
    <row r="246" spans="182:182" ht="12" customHeight="1">
      <c r="FZ246" s="69"/>
    </row>
    <row r="247" spans="182:182" ht="12" customHeight="1">
      <c r="FZ247" s="69"/>
    </row>
    <row r="248" spans="182:182" ht="12" customHeight="1">
      <c r="FZ248" s="69"/>
    </row>
    <row r="249" spans="182:182" ht="12" customHeight="1">
      <c r="FZ249" s="69"/>
    </row>
    <row r="250" spans="182:182" ht="12" customHeight="1">
      <c r="FZ250" s="69"/>
    </row>
    <row r="251" spans="182:182" ht="12" customHeight="1">
      <c r="FZ251" s="69"/>
    </row>
    <row r="252" spans="182:182" ht="12" customHeight="1">
      <c r="FZ252" s="69"/>
    </row>
    <row r="253" spans="182:182" ht="12" customHeight="1">
      <c r="FZ253" s="69"/>
    </row>
    <row r="254" spans="182:182" ht="12" customHeight="1">
      <c r="FZ254" s="69"/>
    </row>
    <row r="255" spans="182:182" ht="12" customHeight="1">
      <c r="FZ255" s="69"/>
    </row>
    <row r="256" spans="182:182" ht="12" customHeight="1">
      <c r="FZ256" s="69"/>
    </row>
    <row r="257" spans="182:182" ht="12" customHeight="1">
      <c r="FZ257" s="69"/>
    </row>
    <row r="258" spans="182:182" ht="12" customHeight="1">
      <c r="FZ258" s="69"/>
    </row>
    <row r="259" spans="182:182" ht="12" customHeight="1">
      <c r="FZ259" s="69"/>
    </row>
    <row r="260" spans="182:182" ht="12" customHeight="1">
      <c r="FZ260" s="69"/>
    </row>
    <row r="261" spans="182:182" ht="12" customHeight="1">
      <c r="FZ261" s="69"/>
    </row>
    <row r="262" spans="182:182" ht="12" customHeight="1">
      <c r="FZ262" s="69"/>
    </row>
    <row r="263" spans="182:182" ht="12" customHeight="1">
      <c r="FZ263" s="69"/>
    </row>
    <row r="264" spans="182:182" ht="12" customHeight="1">
      <c r="FZ264" s="69"/>
    </row>
    <row r="265" spans="182:182" ht="12" customHeight="1">
      <c r="FZ265" s="69"/>
    </row>
    <row r="266" spans="182:182" ht="12" customHeight="1">
      <c r="FZ266" s="69"/>
    </row>
    <row r="267" spans="182:182" ht="12" customHeight="1">
      <c r="FZ267" s="69"/>
    </row>
    <row r="268" spans="182:182" ht="12" customHeight="1">
      <c r="FZ268" s="69"/>
    </row>
    <row r="269" spans="182:182" ht="12" customHeight="1">
      <c r="FZ269" s="69"/>
    </row>
    <row r="270" spans="182:182" ht="12" customHeight="1">
      <c r="FZ270" s="69"/>
    </row>
    <row r="271" spans="182:182" ht="12" customHeight="1">
      <c r="FZ271" s="69"/>
    </row>
    <row r="272" spans="182:182" ht="12" customHeight="1">
      <c r="FZ272" s="69"/>
    </row>
    <row r="273" spans="182:182" ht="12" customHeight="1">
      <c r="FZ273" s="69"/>
    </row>
    <row r="274" spans="182:182" ht="12" customHeight="1">
      <c r="FZ274" s="69"/>
    </row>
    <row r="275" spans="182:182" ht="12" customHeight="1">
      <c r="FZ275" s="69"/>
    </row>
    <row r="276" spans="182:182" ht="12" customHeight="1">
      <c r="FZ276" s="69"/>
    </row>
    <row r="277" spans="182:182" ht="12" customHeight="1">
      <c r="FZ277" s="69"/>
    </row>
    <row r="278" spans="182:182" ht="12" customHeight="1">
      <c r="FZ278" s="69"/>
    </row>
    <row r="279" spans="182:182" ht="12" customHeight="1">
      <c r="FZ279" s="69"/>
    </row>
    <row r="280" spans="182:182" ht="12" customHeight="1">
      <c r="FZ280" s="69"/>
    </row>
    <row r="281" spans="182:182" ht="12" customHeight="1">
      <c r="FZ281" s="69"/>
    </row>
    <row r="282" spans="182:182" ht="12" customHeight="1">
      <c r="FZ282" s="69"/>
    </row>
    <row r="283" spans="182:182" ht="12" customHeight="1">
      <c r="FZ283" s="69"/>
    </row>
    <row r="284" spans="182:182" ht="12" customHeight="1">
      <c r="FZ284" s="69"/>
    </row>
    <row r="285" spans="182:182" ht="12" customHeight="1">
      <c r="FZ285" s="69"/>
    </row>
    <row r="286" spans="182:182" ht="12" customHeight="1">
      <c r="FZ286" s="69"/>
    </row>
    <row r="287" spans="182:182" ht="12" customHeight="1">
      <c r="FZ287" s="69"/>
    </row>
    <row r="288" spans="182:182" ht="12" customHeight="1">
      <c r="FZ288" s="69"/>
    </row>
    <row r="289" spans="182:182" ht="12" customHeight="1">
      <c r="FZ289" s="69"/>
    </row>
    <row r="290" spans="182:182" ht="12" customHeight="1">
      <c r="FZ290" s="69"/>
    </row>
    <row r="291" spans="182:182" ht="12" customHeight="1">
      <c r="FZ291" s="69"/>
    </row>
    <row r="292" spans="182:182" ht="12" customHeight="1">
      <c r="FZ292" s="69"/>
    </row>
    <row r="293" spans="182:182" ht="12" customHeight="1">
      <c r="FZ293" s="69"/>
    </row>
    <row r="294" spans="182:182" ht="12" customHeight="1">
      <c r="FZ294" s="69"/>
    </row>
    <row r="295" spans="182:182" ht="12" customHeight="1">
      <c r="FZ295" s="69"/>
    </row>
    <row r="296" spans="182:182" ht="12" customHeight="1">
      <c r="FZ296" s="69"/>
    </row>
    <row r="297" spans="182:182" ht="12" customHeight="1">
      <c r="FZ297" s="69"/>
    </row>
    <row r="298" spans="182:182" ht="12" customHeight="1">
      <c r="FZ298" s="69"/>
    </row>
    <row r="299" spans="182:182" ht="12" customHeight="1">
      <c r="FZ299" s="69"/>
    </row>
    <row r="300" spans="182:182" ht="12" customHeight="1">
      <c r="FZ300" s="69"/>
    </row>
    <row r="301" spans="182:182" ht="12" customHeight="1">
      <c r="FZ301" s="69"/>
    </row>
    <row r="302" spans="182:182" ht="12" customHeight="1">
      <c r="FZ302" s="69"/>
    </row>
    <row r="303" spans="182:182" ht="12" customHeight="1">
      <c r="FZ303" s="69"/>
    </row>
    <row r="304" spans="182:182" ht="12" customHeight="1">
      <c r="FZ304" s="69"/>
    </row>
    <row r="305" spans="182:182" ht="12" customHeight="1">
      <c r="FZ305" s="69"/>
    </row>
    <row r="306" spans="182:182" ht="12" customHeight="1">
      <c r="FZ306" s="69"/>
    </row>
    <row r="307" spans="182:182" ht="12" customHeight="1">
      <c r="FZ307" s="69"/>
    </row>
    <row r="308" spans="182:182" ht="12" customHeight="1">
      <c r="FZ308" s="69"/>
    </row>
    <row r="309" spans="182:182" ht="12" customHeight="1">
      <c r="FZ309" s="69"/>
    </row>
    <row r="310" spans="182:182" ht="12" customHeight="1">
      <c r="FZ310" s="69"/>
    </row>
    <row r="311" spans="182:182" ht="12" customHeight="1">
      <c r="FZ311" s="69"/>
    </row>
    <row r="312" spans="182:182" ht="12" customHeight="1">
      <c r="FZ312" s="69"/>
    </row>
    <row r="313" spans="182:182" ht="12" customHeight="1">
      <c r="FZ313" s="69"/>
    </row>
    <row r="314" spans="182:182" ht="12" customHeight="1">
      <c r="FZ314" s="69"/>
    </row>
    <row r="315" spans="182:182" ht="12" customHeight="1">
      <c r="FZ315" s="69"/>
    </row>
    <row r="316" spans="182:182" ht="12" customHeight="1">
      <c r="FZ316" s="69"/>
    </row>
    <row r="317" spans="182:182" ht="12" customHeight="1">
      <c r="FZ317" s="69"/>
    </row>
    <row r="318" spans="182:182" ht="12" customHeight="1">
      <c r="FZ318" s="69"/>
    </row>
    <row r="319" spans="182:182" ht="12" customHeight="1">
      <c r="FZ319" s="69"/>
    </row>
    <row r="320" spans="182:182" ht="12" customHeight="1">
      <c r="FZ320" s="69"/>
    </row>
    <row r="321" spans="182:182" ht="12" customHeight="1">
      <c r="FZ321" s="69"/>
    </row>
    <row r="322" spans="182:182" ht="12" customHeight="1">
      <c r="FZ322" s="69"/>
    </row>
    <row r="323" spans="182:182" ht="12" customHeight="1">
      <c r="FZ323" s="69"/>
    </row>
    <row r="324" spans="182:182" ht="12" customHeight="1">
      <c r="FZ324" s="69"/>
    </row>
    <row r="325" spans="182:182" ht="12" customHeight="1">
      <c r="FZ325" s="69"/>
    </row>
    <row r="326" spans="182:182" ht="12" customHeight="1">
      <c r="FZ326" s="69"/>
    </row>
    <row r="327" spans="182:182" ht="12" customHeight="1">
      <c r="FZ327" s="69"/>
    </row>
    <row r="328" spans="182:182" ht="12" customHeight="1">
      <c r="FZ328" s="69"/>
    </row>
    <row r="329" spans="182:182" ht="12" customHeight="1">
      <c r="FZ329" s="69"/>
    </row>
    <row r="330" spans="182:182" ht="12" customHeight="1">
      <c r="FZ330" s="69"/>
    </row>
    <row r="331" spans="182:182" ht="12" customHeight="1">
      <c r="FZ331" s="69"/>
    </row>
    <row r="332" spans="182:182" ht="12" customHeight="1">
      <c r="FZ332" s="69"/>
    </row>
    <row r="333" spans="182:182" ht="12" customHeight="1">
      <c r="FZ333" s="69"/>
    </row>
    <row r="334" spans="182:182" ht="12" customHeight="1">
      <c r="FZ334" s="69"/>
    </row>
    <row r="335" spans="182:182" ht="12" customHeight="1">
      <c r="FZ335" s="69"/>
    </row>
    <row r="336" spans="182:182" ht="12" customHeight="1">
      <c r="FZ336" s="69"/>
    </row>
    <row r="337" spans="182:182" ht="12" customHeight="1">
      <c r="FZ337" s="69"/>
    </row>
    <row r="338" spans="182:182" ht="12" customHeight="1">
      <c r="FZ338" s="69"/>
    </row>
    <row r="339" spans="182:182" ht="12" customHeight="1">
      <c r="FZ339" s="69"/>
    </row>
    <row r="340" spans="182:182" ht="12" customHeight="1">
      <c r="FZ340" s="69"/>
    </row>
    <row r="341" spans="182:182" ht="12" customHeight="1">
      <c r="FZ341" s="69"/>
    </row>
    <row r="342" spans="182:182" ht="12" customHeight="1">
      <c r="FZ342" s="69"/>
    </row>
    <row r="343" spans="182:182" ht="12" customHeight="1">
      <c r="FZ343" s="69"/>
    </row>
    <row r="344" spans="182:182" ht="12" customHeight="1">
      <c r="FZ344" s="69"/>
    </row>
    <row r="345" spans="182:182" ht="12" customHeight="1">
      <c r="FZ345" s="69"/>
    </row>
    <row r="346" spans="182:182" ht="12" customHeight="1">
      <c r="FZ346" s="69"/>
    </row>
    <row r="347" spans="182:182" ht="12" customHeight="1">
      <c r="FZ347" s="69"/>
    </row>
    <row r="348" spans="182:182" ht="12" customHeight="1">
      <c r="FZ348" s="69"/>
    </row>
    <row r="349" spans="182:182" ht="12" customHeight="1">
      <c r="FZ349" s="69"/>
    </row>
    <row r="350" spans="182:182" ht="12" customHeight="1">
      <c r="FZ350" s="69"/>
    </row>
    <row r="351" spans="182:182" ht="12" customHeight="1">
      <c r="FZ351" s="69"/>
    </row>
    <row r="352" spans="182:182" ht="12" customHeight="1">
      <c r="FZ352" s="69"/>
    </row>
    <row r="353" spans="182:182" ht="12" customHeight="1">
      <c r="FZ353" s="69"/>
    </row>
    <row r="354" spans="182:182" ht="12" customHeight="1">
      <c r="FZ354" s="69"/>
    </row>
    <row r="355" spans="182:182" ht="12" customHeight="1">
      <c r="FZ355" s="69"/>
    </row>
    <row r="356" spans="182:182" ht="12" customHeight="1">
      <c r="FZ356" s="69"/>
    </row>
    <row r="357" spans="182:182" ht="12" customHeight="1">
      <c r="FZ357" s="69"/>
    </row>
    <row r="358" spans="182:182" ht="12" customHeight="1">
      <c r="FZ358" s="69"/>
    </row>
    <row r="359" spans="182:182" ht="12" customHeight="1">
      <c r="FZ359" s="69"/>
    </row>
    <row r="360" spans="182:182" ht="12" customHeight="1">
      <c r="FZ360" s="69"/>
    </row>
    <row r="361" spans="182:182" ht="12" customHeight="1">
      <c r="FZ361" s="69"/>
    </row>
    <row r="362" spans="182:182" ht="12" customHeight="1">
      <c r="FZ362" s="69"/>
    </row>
    <row r="363" spans="182:182" ht="12" customHeight="1">
      <c r="FZ363" s="69"/>
    </row>
    <row r="364" spans="182:182" ht="12" customHeight="1">
      <c r="FZ364" s="69"/>
    </row>
    <row r="365" spans="182:182" ht="12" customHeight="1">
      <c r="FZ365" s="69"/>
    </row>
    <row r="366" spans="182:182" ht="12" customHeight="1">
      <c r="FZ366" s="69"/>
    </row>
    <row r="367" spans="182:182" ht="12" customHeight="1">
      <c r="FZ367" s="69"/>
    </row>
    <row r="368" spans="182:182" ht="12" customHeight="1">
      <c r="FZ368" s="69"/>
    </row>
    <row r="369" spans="182:182" ht="12" customHeight="1">
      <c r="FZ369" s="69"/>
    </row>
    <row r="370" spans="182:182" ht="12" customHeight="1">
      <c r="FZ370" s="69"/>
    </row>
    <row r="371" spans="182:182" ht="12" customHeight="1">
      <c r="FZ371" s="69"/>
    </row>
    <row r="372" spans="182:182" ht="12" customHeight="1">
      <c r="FZ372" s="69"/>
    </row>
    <row r="373" spans="182:182" ht="12" customHeight="1">
      <c r="FZ373" s="69"/>
    </row>
    <row r="374" spans="182:182" ht="12" customHeight="1">
      <c r="FZ374" s="69"/>
    </row>
    <row r="375" spans="182:182" ht="12" customHeight="1">
      <c r="FZ375" s="69"/>
    </row>
    <row r="376" spans="182:182" ht="12" customHeight="1">
      <c r="FZ376" s="69"/>
    </row>
    <row r="377" spans="182:182" ht="12" customHeight="1">
      <c r="FZ377" s="69"/>
    </row>
    <row r="378" spans="182:182" ht="12" customHeight="1">
      <c r="FZ378" s="69"/>
    </row>
    <row r="379" spans="182:182" ht="12" customHeight="1">
      <c r="FZ379" s="69"/>
    </row>
    <row r="380" spans="182:182" ht="12" customHeight="1">
      <c r="FZ380" s="69"/>
    </row>
    <row r="381" spans="182:182" ht="12" customHeight="1">
      <c r="FZ381" s="69"/>
    </row>
    <row r="382" spans="182:182" ht="12" customHeight="1">
      <c r="FZ382" s="69"/>
    </row>
    <row r="383" spans="182:182" ht="12" customHeight="1">
      <c r="FZ383" s="69"/>
    </row>
    <row r="384" spans="182:182" ht="12" customHeight="1">
      <c r="FZ384" s="69"/>
    </row>
    <row r="385" spans="182:182" ht="12" customHeight="1">
      <c r="FZ385" s="69"/>
    </row>
    <row r="386" spans="182:182" ht="12" customHeight="1">
      <c r="FZ386" s="69"/>
    </row>
    <row r="387" spans="182:182" ht="12" customHeight="1">
      <c r="FZ387" s="69"/>
    </row>
    <row r="388" spans="182:182" ht="12" customHeight="1">
      <c r="FZ388" s="69"/>
    </row>
    <row r="389" spans="182:182" ht="12" customHeight="1">
      <c r="FZ389" s="69"/>
    </row>
    <row r="390" spans="182:182" ht="12" customHeight="1">
      <c r="FZ390" s="69"/>
    </row>
    <row r="391" spans="182:182" ht="12" customHeight="1">
      <c r="FZ391" s="69"/>
    </row>
    <row r="392" spans="182:182" ht="12" customHeight="1">
      <c r="FZ392" s="69"/>
    </row>
    <row r="393" spans="182:182" ht="12" customHeight="1">
      <c r="FZ393" s="69"/>
    </row>
    <row r="394" spans="182:182" ht="12" customHeight="1">
      <c r="FZ394" s="69"/>
    </row>
    <row r="395" spans="182:182" ht="12" customHeight="1">
      <c r="FZ395" s="69"/>
    </row>
    <row r="396" spans="182:182" ht="12" customHeight="1">
      <c r="FZ396" s="69"/>
    </row>
    <row r="397" spans="182:182" ht="12" customHeight="1">
      <c r="FZ397" s="69"/>
    </row>
    <row r="398" spans="182:182" ht="12" customHeight="1">
      <c r="FZ398" s="69"/>
    </row>
    <row r="399" spans="182:182" ht="12" customHeight="1">
      <c r="FZ399" s="69"/>
    </row>
    <row r="400" spans="182:182" ht="12" customHeight="1">
      <c r="FZ400" s="69"/>
    </row>
    <row r="401" spans="182:182" ht="12" customHeight="1">
      <c r="FZ401" s="69"/>
    </row>
    <row r="402" spans="182:182" ht="12" customHeight="1">
      <c r="FZ402" s="69"/>
    </row>
    <row r="403" spans="182:182" ht="12" customHeight="1">
      <c r="FZ403" s="69"/>
    </row>
    <row r="404" spans="182:182" ht="12" customHeight="1">
      <c r="FZ404" s="69"/>
    </row>
    <row r="405" spans="182:182" ht="12" customHeight="1">
      <c r="FZ405" s="69"/>
    </row>
    <row r="406" spans="182:182" ht="12" customHeight="1">
      <c r="FZ406" s="69"/>
    </row>
    <row r="407" spans="182:182" ht="12" customHeight="1">
      <c r="FZ407" s="69"/>
    </row>
    <row r="408" spans="182:182" ht="12" customHeight="1">
      <c r="FZ408" s="69"/>
    </row>
    <row r="409" spans="182:182" ht="12" customHeight="1">
      <c r="FZ409" s="69"/>
    </row>
    <row r="410" spans="182:182" ht="12" customHeight="1">
      <c r="FZ410" s="69"/>
    </row>
    <row r="411" spans="182:182" ht="12" customHeight="1">
      <c r="FZ411" s="69"/>
    </row>
    <row r="412" spans="182:182" ht="12" customHeight="1">
      <c r="FZ412" s="69"/>
    </row>
    <row r="413" spans="182:182" ht="12" customHeight="1">
      <c r="FZ413" s="69"/>
    </row>
    <row r="414" spans="182:182" ht="12" customHeight="1">
      <c r="FZ414" s="69"/>
    </row>
    <row r="415" spans="182:182" ht="12" customHeight="1">
      <c r="FZ415" s="69"/>
    </row>
    <row r="416" spans="182:182" ht="12" customHeight="1">
      <c r="FZ416" s="69"/>
    </row>
    <row r="417" spans="182:182" ht="12" customHeight="1">
      <c r="FZ417" s="69"/>
    </row>
    <row r="418" spans="182:182" ht="12" customHeight="1">
      <c r="FZ418" s="69"/>
    </row>
    <row r="419" spans="182:182" ht="12" customHeight="1">
      <c r="FZ419" s="69"/>
    </row>
    <row r="420" spans="182:182" ht="12" customHeight="1">
      <c r="FZ420" s="69"/>
    </row>
    <row r="421" spans="182:182" ht="12" customHeight="1">
      <c r="FZ421" s="69"/>
    </row>
    <row r="422" spans="182:182" ht="12" customHeight="1">
      <c r="FZ422" s="69"/>
    </row>
    <row r="423" spans="182:182" ht="12" customHeight="1">
      <c r="FZ423" s="69"/>
    </row>
    <row r="424" spans="182:182" ht="12" customHeight="1">
      <c r="FZ424" s="69"/>
    </row>
    <row r="425" spans="182:182" ht="12" customHeight="1">
      <c r="FZ425" s="69"/>
    </row>
    <row r="426" spans="182:182" ht="12" customHeight="1">
      <c r="FZ426" s="69"/>
    </row>
    <row r="427" spans="182:182" ht="12" customHeight="1">
      <c r="FZ427" s="69"/>
    </row>
    <row r="428" spans="182:182" ht="12" customHeight="1">
      <c r="FZ428" s="69"/>
    </row>
    <row r="429" spans="182:182" ht="12" customHeight="1">
      <c r="FZ429" s="69"/>
    </row>
    <row r="430" spans="182:182" ht="12" customHeight="1">
      <c r="FZ430" s="69"/>
    </row>
    <row r="431" spans="182:182" ht="12" customHeight="1">
      <c r="FZ431" s="69"/>
    </row>
    <row r="432" spans="182:182" ht="12" customHeight="1">
      <c r="FZ432" s="69"/>
    </row>
    <row r="433" spans="182:182" ht="12" customHeight="1">
      <c r="FZ433" s="69"/>
    </row>
    <row r="434" spans="182:182" ht="12" customHeight="1">
      <c r="FZ434" s="69"/>
    </row>
    <row r="435" spans="182:182" ht="12" customHeight="1">
      <c r="FZ435" s="69"/>
    </row>
    <row r="436" spans="182:182" ht="12" customHeight="1">
      <c r="FZ436" s="69"/>
    </row>
    <row r="437" spans="182:182" ht="12" customHeight="1">
      <c r="FZ437" s="69"/>
    </row>
    <row r="438" spans="182:182" ht="12" customHeight="1">
      <c r="FZ438" s="69"/>
    </row>
    <row r="439" spans="182:182" ht="12" customHeight="1">
      <c r="FZ439" s="69"/>
    </row>
    <row r="440" spans="182:182" ht="12" customHeight="1">
      <c r="FZ440" s="69"/>
    </row>
    <row r="441" spans="182:182" ht="12" customHeight="1">
      <c r="FZ441" s="69"/>
    </row>
    <row r="442" spans="182:182" ht="12" customHeight="1">
      <c r="FZ442" s="69"/>
    </row>
    <row r="443" spans="182:182" ht="12" customHeight="1">
      <c r="FZ443" s="69"/>
    </row>
    <row r="444" spans="182:182" ht="12" customHeight="1">
      <c r="FZ444" s="69"/>
    </row>
    <row r="445" spans="182:182" ht="12" customHeight="1">
      <c r="FZ445" s="69"/>
    </row>
    <row r="446" spans="182:182" ht="12" customHeight="1">
      <c r="FZ446" s="69"/>
    </row>
    <row r="447" spans="182:182" ht="12" customHeight="1">
      <c r="FZ447" s="69"/>
    </row>
    <row r="448" spans="182:182" ht="12" customHeight="1">
      <c r="FZ448" s="69"/>
    </row>
    <row r="449" spans="182:182" ht="12" customHeight="1">
      <c r="FZ449" s="69"/>
    </row>
    <row r="450" spans="182:182" ht="12" customHeight="1">
      <c r="FZ450" s="69"/>
    </row>
    <row r="451" spans="182:182" ht="12" customHeight="1">
      <c r="FZ451" s="69"/>
    </row>
    <row r="452" spans="182:182" ht="12" customHeight="1">
      <c r="FZ452" s="69"/>
    </row>
    <row r="453" spans="182:182" ht="12" customHeight="1">
      <c r="FZ453" s="69"/>
    </row>
    <row r="454" spans="182:182" ht="12" customHeight="1">
      <c r="FZ454" s="69"/>
    </row>
    <row r="455" spans="182:182" ht="12" customHeight="1">
      <c r="FZ455" s="69"/>
    </row>
    <row r="456" spans="182:182" ht="12" customHeight="1">
      <c r="FZ456" s="69"/>
    </row>
    <row r="457" spans="182:182" ht="12" customHeight="1">
      <c r="FZ457" s="69"/>
    </row>
    <row r="458" spans="182:182" ht="12" customHeight="1">
      <c r="FZ458" s="69"/>
    </row>
    <row r="459" spans="182:182" ht="12" customHeight="1">
      <c r="FZ459" s="69"/>
    </row>
    <row r="460" spans="182:182" ht="12" customHeight="1">
      <c r="FZ460" s="69"/>
    </row>
    <row r="461" spans="182:182" ht="12" customHeight="1">
      <c r="FZ461" s="69"/>
    </row>
    <row r="462" spans="182:182" ht="12" customHeight="1">
      <c r="FZ462" s="69"/>
    </row>
    <row r="463" spans="182:182" ht="12" customHeight="1">
      <c r="FZ463" s="69"/>
    </row>
    <row r="464" spans="182:182" ht="12" customHeight="1">
      <c r="FZ464" s="69"/>
    </row>
    <row r="465" spans="182:182" ht="12" customHeight="1">
      <c r="FZ465" s="69"/>
    </row>
    <row r="466" spans="182:182" ht="12" customHeight="1">
      <c r="FZ466" s="69"/>
    </row>
    <row r="467" spans="182:182" ht="12" customHeight="1">
      <c r="FZ467" s="69"/>
    </row>
    <row r="468" spans="182:182" ht="12" customHeight="1">
      <c r="FZ468" s="69"/>
    </row>
    <row r="469" spans="182:182" ht="12" customHeight="1">
      <c r="FZ469" s="69"/>
    </row>
    <row r="470" spans="182:182" ht="12" customHeight="1">
      <c r="FZ470" s="69"/>
    </row>
    <row r="471" spans="182:182" ht="12" customHeight="1">
      <c r="FZ471" s="69"/>
    </row>
    <row r="472" spans="182:182" ht="12" customHeight="1">
      <c r="FZ472" s="69"/>
    </row>
    <row r="473" spans="182:182" ht="12" customHeight="1">
      <c r="FZ473" s="69"/>
    </row>
    <row r="474" spans="182:182" ht="12" customHeight="1">
      <c r="FZ474" s="69"/>
    </row>
    <row r="475" spans="182:182" ht="12" customHeight="1">
      <c r="FZ475" s="69"/>
    </row>
    <row r="476" spans="182:182" ht="12" customHeight="1">
      <c r="FZ476" s="69"/>
    </row>
    <row r="477" spans="182:182" ht="12" customHeight="1">
      <c r="FZ477" s="69"/>
    </row>
    <row r="478" spans="182:182" ht="12" customHeight="1">
      <c r="FZ478" s="69"/>
    </row>
    <row r="479" spans="182:182" ht="12" customHeight="1">
      <c r="FZ479" s="69"/>
    </row>
    <row r="480" spans="182:182" ht="12" customHeight="1">
      <c r="FZ480" s="69"/>
    </row>
    <row r="481" spans="182:182" ht="12" customHeight="1">
      <c r="FZ481" s="69"/>
    </row>
    <row r="482" spans="182:182" ht="12" customHeight="1">
      <c r="FZ482" s="69"/>
    </row>
    <row r="483" spans="182:182" ht="12" customHeight="1">
      <c r="FZ483" s="69"/>
    </row>
    <row r="484" spans="182:182" ht="12" customHeight="1">
      <c r="FZ484" s="69"/>
    </row>
    <row r="485" spans="182:182" ht="12" customHeight="1">
      <c r="FZ485" s="69"/>
    </row>
    <row r="486" spans="182:182" ht="12" customHeight="1">
      <c r="FZ486" s="69"/>
    </row>
    <row r="487" spans="182:182" ht="12" customHeight="1">
      <c r="FZ487" s="69"/>
    </row>
    <row r="488" spans="182:182" ht="12" customHeight="1">
      <c r="FZ488" s="69"/>
    </row>
    <row r="489" spans="182:182" ht="12" customHeight="1">
      <c r="FZ489" s="69"/>
    </row>
    <row r="490" spans="182:182" ht="12" customHeight="1">
      <c r="FZ490" s="69"/>
    </row>
    <row r="491" spans="182:182" ht="12" customHeight="1">
      <c r="FZ491" s="69"/>
    </row>
    <row r="492" spans="182:182" ht="12" customHeight="1">
      <c r="FZ492" s="69"/>
    </row>
    <row r="493" spans="182:182" ht="12" customHeight="1">
      <c r="FZ493" s="69"/>
    </row>
    <row r="494" spans="182:182" ht="12" customHeight="1">
      <c r="FZ494" s="69"/>
    </row>
    <row r="495" spans="182:182" ht="12" customHeight="1">
      <c r="FZ495" s="69"/>
    </row>
    <row r="496" spans="182:182" ht="12" customHeight="1">
      <c r="FZ496" s="69"/>
    </row>
    <row r="497" spans="182:182" ht="12" customHeight="1">
      <c r="FZ497" s="69"/>
    </row>
    <row r="498" spans="182:182" ht="12" customHeight="1">
      <c r="FZ498" s="69"/>
    </row>
    <row r="499" spans="182:182" ht="12" customHeight="1">
      <c r="FZ499" s="69"/>
    </row>
    <row r="500" spans="182:182" ht="12" customHeight="1">
      <c r="FZ500" s="69"/>
    </row>
    <row r="501" spans="182:182" ht="12" customHeight="1">
      <c r="FZ501" s="69"/>
    </row>
    <row r="502" spans="182:182" ht="12" customHeight="1">
      <c r="FZ502" s="69"/>
    </row>
    <row r="503" spans="182:182" ht="12" customHeight="1">
      <c r="FZ503" s="69"/>
    </row>
    <row r="504" spans="182:182" ht="12" customHeight="1">
      <c r="FZ504" s="69"/>
    </row>
    <row r="505" spans="182:182" ht="12" customHeight="1">
      <c r="FZ505" s="69"/>
    </row>
    <row r="506" spans="182:182" ht="12" customHeight="1">
      <c r="FZ506" s="69"/>
    </row>
    <row r="507" spans="182:182" ht="12" customHeight="1">
      <c r="FZ507" s="69"/>
    </row>
    <row r="508" spans="182:182" ht="12" customHeight="1">
      <c r="FZ508" s="69"/>
    </row>
    <row r="509" spans="182:182" ht="12" customHeight="1">
      <c r="FZ509" s="69"/>
    </row>
    <row r="510" spans="182:182" ht="12" customHeight="1">
      <c r="FZ510" s="69"/>
    </row>
    <row r="511" spans="182:182" ht="12" customHeight="1">
      <c r="FZ511" s="69"/>
    </row>
    <row r="512" spans="182:182" ht="12" customHeight="1">
      <c r="FZ512" s="69"/>
    </row>
    <row r="513" spans="182:182" ht="12" customHeight="1">
      <c r="FZ513" s="69"/>
    </row>
    <row r="514" spans="182:182" ht="12" customHeight="1">
      <c r="FZ514" s="69"/>
    </row>
    <row r="515" spans="182:182" ht="12" customHeight="1">
      <c r="FZ515" s="69"/>
    </row>
    <row r="516" spans="182:182" ht="12" customHeight="1">
      <c r="FZ516" s="69"/>
    </row>
    <row r="517" spans="182:182" ht="12" customHeight="1">
      <c r="FZ517" s="69"/>
    </row>
    <row r="518" spans="182:182" ht="12" customHeight="1">
      <c r="FZ518" s="69"/>
    </row>
    <row r="519" spans="182:182" ht="12" customHeight="1">
      <c r="FZ519" s="69"/>
    </row>
    <row r="520" spans="182:182" ht="12" customHeight="1">
      <c r="FZ520" s="69"/>
    </row>
    <row r="521" spans="182:182" ht="12" customHeight="1">
      <c r="FZ521" s="69"/>
    </row>
    <row r="522" spans="182:182" ht="12" customHeight="1">
      <c r="FZ522" s="69"/>
    </row>
    <row r="523" spans="182:182" ht="12" customHeight="1">
      <c r="FZ523" s="69"/>
    </row>
    <row r="524" spans="182:182" ht="12" customHeight="1">
      <c r="FZ524" s="69"/>
    </row>
    <row r="525" spans="182:182" ht="12" customHeight="1">
      <c r="FZ525" s="69"/>
    </row>
    <row r="526" spans="182:182" ht="12" customHeight="1">
      <c r="FZ526" s="69"/>
    </row>
    <row r="527" spans="182:182" ht="12" customHeight="1">
      <c r="FZ527" s="69"/>
    </row>
    <row r="528" spans="182:182" ht="12" customHeight="1">
      <c r="FZ528" s="69"/>
    </row>
    <row r="529" spans="182:182" ht="12" customHeight="1">
      <c r="FZ529" s="69"/>
    </row>
    <row r="530" spans="182:182" ht="12" customHeight="1">
      <c r="FZ530" s="69"/>
    </row>
    <row r="531" spans="182:182" ht="12" customHeight="1">
      <c r="FZ531" s="69"/>
    </row>
    <row r="532" spans="182:182" ht="12" customHeight="1">
      <c r="FZ532" s="69"/>
    </row>
    <row r="533" spans="182:182" ht="12" customHeight="1">
      <c r="FZ533" s="69"/>
    </row>
    <row r="534" spans="182:182" ht="12" customHeight="1">
      <c r="FZ534" s="69"/>
    </row>
    <row r="535" spans="182:182" ht="12" customHeight="1">
      <c r="FZ535" s="69"/>
    </row>
    <row r="536" spans="182:182" ht="12" customHeight="1">
      <c r="FZ536" s="69"/>
    </row>
    <row r="537" spans="182:182" ht="12" customHeight="1">
      <c r="FZ537" s="69"/>
    </row>
    <row r="538" spans="182:182" ht="12" customHeight="1">
      <c r="FZ538" s="69"/>
    </row>
    <row r="539" spans="182:182" ht="12" customHeight="1">
      <c r="FZ539" s="69"/>
    </row>
    <row r="540" spans="182:182" ht="12" customHeight="1">
      <c r="FZ540" s="69"/>
    </row>
    <row r="541" spans="182:182" ht="12" customHeight="1">
      <c r="FZ541" s="69"/>
    </row>
    <row r="542" spans="182:182" ht="12" customHeight="1">
      <c r="FZ542" s="69"/>
    </row>
    <row r="543" spans="182:182" ht="12" customHeight="1">
      <c r="FZ543" s="69"/>
    </row>
    <row r="544" spans="182:182" ht="12" customHeight="1">
      <c r="FZ544" s="69"/>
    </row>
    <row r="545" spans="182:182" ht="12" customHeight="1">
      <c r="FZ545" s="69"/>
    </row>
    <row r="546" spans="182:182" ht="12" customHeight="1">
      <c r="FZ546" s="69"/>
    </row>
    <row r="547" spans="182:182" ht="12" customHeight="1">
      <c r="FZ547" s="69"/>
    </row>
    <row r="548" spans="182:182" ht="12" customHeight="1">
      <c r="FZ548" s="69"/>
    </row>
    <row r="549" spans="182:182" ht="12" customHeight="1">
      <c r="FZ549" s="69"/>
    </row>
    <row r="550" spans="182:182" ht="12" customHeight="1">
      <c r="FZ550" s="69"/>
    </row>
    <row r="551" spans="182:182" ht="12" customHeight="1">
      <c r="FZ551" s="69"/>
    </row>
    <row r="552" spans="182:182" ht="12" customHeight="1">
      <c r="FZ552" s="69"/>
    </row>
    <row r="553" spans="182:182" ht="12" customHeight="1">
      <c r="FZ553" s="69"/>
    </row>
    <row r="554" spans="182:182" ht="12" customHeight="1">
      <c r="FZ554" s="69"/>
    </row>
    <row r="555" spans="182:182" ht="12" customHeight="1">
      <c r="FZ555" s="69"/>
    </row>
    <row r="556" spans="182:182" ht="12" customHeight="1">
      <c r="FZ556" s="69"/>
    </row>
    <row r="557" spans="182:182" ht="12" customHeight="1">
      <c r="FZ557" s="69"/>
    </row>
    <row r="558" spans="182:182" ht="12" customHeight="1">
      <c r="FZ558" s="69"/>
    </row>
    <row r="559" spans="182:182" ht="12" customHeight="1">
      <c r="FZ559" s="69"/>
    </row>
    <row r="560" spans="182:182" ht="12" customHeight="1">
      <c r="FZ560" s="69"/>
    </row>
    <row r="561" spans="182:182" ht="12" customHeight="1">
      <c r="FZ561" s="69"/>
    </row>
    <row r="562" spans="182:182" ht="12" customHeight="1">
      <c r="FZ562" s="69"/>
    </row>
    <row r="563" spans="182:182" ht="12" customHeight="1">
      <c r="FZ563" s="69"/>
    </row>
    <row r="564" spans="182:182" ht="12" customHeight="1">
      <c r="FZ564" s="69"/>
    </row>
    <row r="565" spans="182:182" ht="12" customHeight="1">
      <c r="FZ565" s="69"/>
    </row>
    <row r="566" spans="182:182" ht="12" customHeight="1">
      <c r="FZ566" s="69"/>
    </row>
    <row r="567" spans="182:182" ht="12" customHeight="1">
      <c r="FZ567" s="69"/>
    </row>
    <row r="568" spans="182:182" ht="12" customHeight="1">
      <c r="FZ568" s="69"/>
    </row>
    <row r="569" spans="182:182" ht="12" customHeight="1">
      <c r="FZ569" s="69"/>
    </row>
    <row r="570" spans="182:182" ht="12" customHeight="1">
      <c r="FZ570" s="69"/>
    </row>
    <row r="571" spans="182:182" ht="12" customHeight="1">
      <c r="FZ571" s="69"/>
    </row>
    <row r="572" spans="182:182" ht="12" customHeight="1">
      <c r="FZ572" s="69"/>
    </row>
    <row r="573" spans="182:182" ht="12" customHeight="1">
      <c r="FZ573" s="69"/>
    </row>
    <row r="574" spans="182:182" ht="12" customHeight="1">
      <c r="FZ574" s="69"/>
    </row>
    <row r="575" spans="182:182" ht="12" customHeight="1">
      <c r="FZ575" s="69"/>
    </row>
    <row r="576" spans="182:182" ht="12" customHeight="1">
      <c r="FZ576" s="69"/>
    </row>
    <row r="577" spans="182:182" ht="12" customHeight="1">
      <c r="FZ577" s="69"/>
    </row>
    <row r="578" spans="182:182" ht="12" customHeight="1">
      <c r="FZ578" s="69"/>
    </row>
    <row r="579" spans="182:182" ht="12" customHeight="1">
      <c r="FZ579" s="69"/>
    </row>
    <row r="580" spans="182:182" ht="12" customHeight="1">
      <c r="FZ580" s="69"/>
    </row>
    <row r="581" spans="182:182" ht="12" customHeight="1">
      <c r="FZ581" s="69"/>
    </row>
    <row r="582" spans="182:182" ht="12" customHeight="1">
      <c r="FZ582" s="69"/>
    </row>
    <row r="583" spans="182:182" ht="12" customHeight="1">
      <c r="FZ583" s="69"/>
    </row>
    <row r="584" spans="182:182" ht="12" customHeight="1">
      <c r="FZ584" s="69"/>
    </row>
    <row r="585" spans="182:182" ht="12" customHeight="1">
      <c r="FZ585" s="69"/>
    </row>
    <row r="586" spans="182:182" ht="12" customHeight="1">
      <c r="FZ586" s="69"/>
    </row>
    <row r="587" spans="182:182" ht="12" customHeight="1">
      <c r="FZ587" s="69"/>
    </row>
    <row r="588" spans="182:182" ht="12" customHeight="1">
      <c r="FZ588" s="69"/>
    </row>
    <row r="589" spans="182:182" ht="12" customHeight="1">
      <c r="FZ589" s="69"/>
    </row>
    <row r="590" spans="182:182" ht="12" customHeight="1">
      <c r="FZ590" s="69"/>
    </row>
    <row r="591" spans="182:182" ht="12" customHeight="1">
      <c r="FZ591" s="69"/>
    </row>
    <row r="592" spans="182:182" ht="12" customHeight="1">
      <c r="FZ592" s="69"/>
    </row>
    <row r="593" spans="182:182" ht="12" customHeight="1">
      <c r="FZ593" s="69"/>
    </row>
    <row r="594" spans="182:182" ht="12" customHeight="1">
      <c r="FZ594" s="69"/>
    </row>
    <row r="595" spans="182:182" ht="12" customHeight="1">
      <c r="FZ595" s="69"/>
    </row>
    <row r="596" spans="182:182" ht="12" customHeight="1">
      <c r="FZ596" s="69"/>
    </row>
    <row r="597" spans="182:182" ht="12" customHeight="1">
      <c r="FZ597" s="69"/>
    </row>
    <row r="598" spans="182:182" ht="12" customHeight="1">
      <c r="FZ598" s="69"/>
    </row>
    <row r="599" spans="182:182" ht="12" customHeight="1">
      <c r="FZ599" s="69"/>
    </row>
    <row r="600" spans="182:182" ht="12" customHeight="1">
      <c r="FZ600" s="69"/>
    </row>
    <row r="601" spans="182:182" ht="12" customHeight="1">
      <c r="FZ601" s="69"/>
    </row>
    <row r="602" spans="182:182" ht="12" customHeight="1">
      <c r="FZ602" s="69"/>
    </row>
    <row r="603" spans="182:182" ht="12" customHeight="1">
      <c r="FZ603" s="69"/>
    </row>
    <row r="604" spans="182:182" ht="12" customHeight="1">
      <c r="FZ604" s="69"/>
    </row>
    <row r="605" spans="182:182" ht="12" customHeight="1">
      <c r="FZ605" s="69"/>
    </row>
    <row r="606" spans="182:182" ht="12" customHeight="1">
      <c r="FZ606" s="69"/>
    </row>
    <row r="607" spans="182:182" ht="12" customHeight="1">
      <c r="FZ607" s="69"/>
    </row>
    <row r="608" spans="182:182" ht="12" customHeight="1">
      <c r="FZ608" s="69"/>
    </row>
    <row r="609" spans="182:182" ht="12" customHeight="1">
      <c r="FZ609" s="69"/>
    </row>
    <row r="610" spans="182:182" ht="12" customHeight="1">
      <c r="FZ610" s="69"/>
    </row>
    <row r="611" spans="182:182">
      <c r="FZ611" s="69"/>
    </row>
    <row r="612" spans="182:182">
      <c r="FZ612" s="69"/>
    </row>
    <row r="613" spans="182:182">
      <c r="FZ613" s="69"/>
    </row>
    <row r="614" spans="182:182">
      <c r="FZ614" s="69"/>
    </row>
    <row r="615" spans="182:182">
      <c r="FZ615" s="69"/>
    </row>
    <row r="616" spans="182:182">
      <c r="FZ616" s="69"/>
    </row>
    <row r="617" spans="182:182">
      <c r="FZ617" s="69"/>
    </row>
    <row r="618" spans="182:182">
      <c r="FZ618" s="69"/>
    </row>
    <row r="619" spans="182:182">
      <c r="FZ619" s="69"/>
    </row>
    <row r="620" spans="182:182">
      <c r="FZ620" s="69"/>
    </row>
    <row r="621" spans="182:182">
      <c r="FZ621" s="69"/>
    </row>
    <row r="622" spans="182:182">
      <c r="FZ622" s="69"/>
    </row>
    <row r="623" spans="182:182">
      <c r="FZ623" s="69"/>
    </row>
    <row r="624" spans="182:182">
      <c r="FZ624" s="69"/>
    </row>
    <row r="625" spans="182:182">
      <c r="FZ625" s="69"/>
    </row>
    <row r="626" spans="182:182">
      <c r="FZ626" s="69"/>
    </row>
    <row r="627" spans="182:182">
      <c r="FZ627" s="69"/>
    </row>
    <row r="628" spans="182:182">
      <c r="FZ628" s="69"/>
    </row>
    <row r="629" spans="182:182">
      <c r="FZ629" s="69"/>
    </row>
    <row r="630" spans="182:182">
      <c r="FZ630" s="69"/>
    </row>
    <row r="631" spans="182:182">
      <c r="FZ631" s="69"/>
    </row>
    <row r="632" spans="182:182">
      <c r="FZ632" s="69"/>
    </row>
    <row r="633" spans="182:182">
      <c r="FZ633" s="69"/>
    </row>
    <row r="634" spans="182:182">
      <c r="FZ634" s="69"/>
    </row>
    <row r="635" spans="182:182">
      <c r="FZ635" s="69"/>
    </row>
    <row r="636" spans="182:182">
      <c r="FZ636" s="69"/>
    </row>
    <row r="637" spans="182:182">
      <c r="FZ637" s="69"/>
    </row>
    <row r="638" spans="182:182">
      <c r="FZ638" s="69"/>
    </row>
    <row r="639" spans="182:182">
      <c r="FZ639" s="69"/>
    </row>
    <row r="640" spans="182:182">
      <c r="FZ640" s="69"/>
    </row>
    <row r="641" spans="182:182">
      <c r="FZ641" s="69"/>
    </row>
    <row r="642" spans="182:182">
      <c r="FZ642" s="69"/>
    </row>
    <row r="643" spans="182:182">
      <c r="FZ643" s="69"/>
    </row>
    <row r="644" spans="182:182">
      <c r="FZ644" s="69"/>
    </row>
    <row r="645" spans="182:182">
      <c r="FZ645" s="69"/>
    </row>
    <row r="646" spans="182:182">
      <c r="FZ646" s="69"/>
    </row>
    <row r="647" spans="182:182">
      <c r="FZ647" s="69"/>
    </row>
    <row r="648" spans="182:182">
      <c r="FZ648" s="69"/>
    </row>
    <row r="649" spans="182:182">
      <c r="FZ649" s="69"/>
    </row>
    <row r="650" spans="182:182">
      <c r="FZ650" s="69"/>
    </row>
    <row r="651" spans="182:182">
      <c r="FZ651" s="69"/>
    </row>
    <row r="652" spans="182:182">
      <c r="FZ652" s="69"/>
    </row>
    <row r="653" spans="182:182">
      <c r="FZ653" s="69"/>
    </row>
    <row r="654" spans="182:182">
      <c r="FZ654" s="69"/>
    </row>
    <row r="655" spans="182:182">
      <c r="FZ655" s="69"/>
    </row>
    <row r="656" spans="182:182">
      <c r="FZ656" s="69"/>
    </row>
    <row r="657" spans="182:182">
      <c r="FZ657" s="69"/>
    </row>
    <row r="658" spans="182:182">
      <c r="FZ658" s="69"/>
    </row>
    <row r="659" spans="182:182">
      <c r="FZ659" s="69"/>
    </row>
    <row r="660" spans="182:182">
      <c r="FZ660" s="69"/>
    </row>
    <row r="661" spans="182:182">
      <c r="FZ661" s="69"/>
    </row>
    <row r="662" spans="182:182">
      <c r="FZ662" s="69"/>
    </row>
    <row r="663" spans="182:182">
      <c r="FZ663" s="69"/>
    </row>
    <row r="664" spans="182:182">
      <c r="FZ664" s="69"/>
    </row>
    <row r="665" spans="182:182">
      <c r="FZ665" s="69"/>
    </row>
    <row r="666" spans="182:182">
      <c r="FZ666" s="69"/>
    </row>
    <row r="667" spans="182:182">
      <c r="FZ667" s="69"/>
    </row>
    <row r="668" spans="182:182">
      <c r="FZ668" s="69"/>
    </row>
    <row r="669" spans="182:182">
      <c r="FZ669" s="69"/>
    </row>
    <row r="670" spans="182:182">
      <c r="FZ670" s="69"/>
    </row>
    <row r="671" spans="182:182">
      <c r="FZ671" s="69"/>
    </row>
    <row r="672" spans="182:182">
      <c r="FZ672" s="69"/>
    </row>
    <row r="673" spans="182:182">
      <c r="FZ673" s="69"/>
    </row>
    <row r="674" spans="182:182">
      <c r="FZ674" s="69"/>
    </row>
    <row r="675" spans="182:182">
      <c r="FZ675" s="69"/>
    </row>
    <row r="676" spans="182:182">
      <c r="FZ676" s="69"/>
    </row>
    <row r="677" spans="182:182">
      <c r="FZ677" s="69"/>
    </row>
    <row r="678" spans="182:182">
      <c r="FZ678" s="69"/>
    </row>
    <row r="679" spans="182:182">
      <c r="FZ679" s="69"/>
    </row>
    <row r="680" spans="182:182">
      <c r="FZ680" s="69"/>
    </row>
    <row r="681" spans="182:182">
      <c r="FZ681" s="69"/>
    </row>
    <row r="682" spans="182:182">
      <c r="FZ682" s="69"/>
    </row>
    <row r="683" spans="182:182">
      <c r="FZ683" s="69"/>
    </row>
    <row r="684" spans="182:182">
      <c r="FZ684" s="69"/>
    </row>
    <row r="685" spans="182:182">
      <c r="FZ685" s="69"/>
    </row>
    <row r="686" spans="182:182">
      <c r="FZ686" s="69"/>
    </row>
    <row r="687" spans="182:182">
      <c r="FZ687" s="69"/>
    </row>
    <row r="688" spans="182:182">
      <c r="FZ688" s="69"/>
    </row>
    <row r="689" spans="182:182">
      <c r="FZ689" s="69"/>
    </row>
    <row r="690" spans="182:182">
      <c r="FZ690" s="69"/>
    </row>
    <row r="691" spans="182:182">
      <c r="FZ691" s="69"/>
    </row>
    <row r="692" spans="182:182">
      <c r="FZ692" s="69"/>
    </row>
    <row r="693" spans="182:182">
      <c r="FZ693" s="69"/>
    </row>
    <row r="694" spans="182:182">
      <c r="FZ694" s="69"/>
    </row>
    <row r="695" spans="182:182">
      <c r="FZ695" s="69"/>
    </row>
    <row r="696" spans="182:182">
      <c r="FZ696" s="69"/>
    </row>
    <row r="697" spans="182:182">
      <c r="FZ697" s="69"/>
    </row>
    <row r="698" spans="182:182">
      <c r="FZ698" s="69"/>
    </row>
    <row r="699" spans="182:182">
      <c r="FZ699" s="69"/>
    </row>
    <row r="700" spans="182:182">
      <c r="FZ700" s="69"/>
    </row>
    <row r="701" spans="182:182">
      <c r="FZ701" s="69"/>
    </row>
    <row r="702" spans="182:182">
      <c r="FZ702" s="69"/>
    </row>
    <row r="703" spans="182:182">
      <c r="FZ703" s="69"/>
    </row>
    <row r="704" spans="182:182">
      <c r="FZ704" s="69"/>
    </row>
    <row r="705" spans="182:182">
      <c r="FZ705" s="69"/>
    </row>
    <row r="706" spans="182:182">
      <c r="FZ706" s="69"/>
    </row>
    <row r="707" spans="182:182">
      <c r="FZ707" s="69"/>
    </row>
    <row r="708" spans="182:182">
      <c r="FZ708" s="69"/>
    </row>
    <row r="709" spans="182:182">
      <c r="FZ709" s="69"/>
    </row>
    <row r="710" spans="182:182">
      <c r="FZ710" s="69"/>
    </row>
    <row r="711" spans="182:182">
      <c r="FZ711" s="69"/>
    </row>
    <row r="712" spans="182:182">
      <c r="FZ712" s="69"/>
    </row>
    <row r="713" spans="182:182">
      <c r="FZ713" s="69"/>
    </row>
    <row r="714" spans="182:182">
      <c r="FZ714" s="69"/>
    </row>
    <row r="715" spans="182:182">
      <c r="FZ715" s="69"/>
    </row>
    <row r="716" spans="182:182">
      <c r="FZ716" s="69"/>
    </row>
    <row r="717" spans="182:182">
      <c r="FZ717" s="69"/>
    </row>
    <row r="718" spans="182:182">
      <c r="FZ718" s="69"/>
    </row>
    <row r="719" spans="182:182">
      <c r="FZ719" s="69"/>
    </row>
    <row r="720" spans="182:182">
      <c r="FZ720" s="69"/>
    </row>
    <row r="721" spans="182:182">
      <c r="FZ721" s="69"/>
    </row>
    <row r="722" spans="182:182">
      <c r="FZ722" s="69"/>
    </row>
    <row r="723" spans="182:182">
      <c r="FZ723" s="69"/>
    </row>
    <row r="724" spans="182:182">
      <c r="FZ724" s="69"/>
    </row>
    <row r="725" spans="182:182">
      <c r="FZ725" s="69"/>
    </row>
    <row r="726" spans="182:182">
      <c r="FZ726" s="69"/>
    </row>
  </sheetData>
  <sheetProtection formatCells="0" formatColumns="0" formatRows="0" insertColumns="0" insertRows="0" insertHyperlinks="0" deleteColumns="0"/>
  <mergeCells count="5323">
    <mergeCell ref="BY4:BY5"/>
    <mergeCell ref="BY6:BY7"/>
    <mergeCell ref="CC20:CC21"/>
    <mergeCell ref="CC22:CC23"/>
    <mergeCell ref="CC75:CC76"/>
    <mergeCell ref="CB77:CB78"/>
    <mergeCell ref="CA30:CA31"/>
    <mergeCell ref="CB30:CB31"/>
    <mergeCell ref="CB69:CB70"/>
    <mergeCell ref="CA73:CA74"/>
    <mergeCell ref="CB73:CB74"/>
    <mergeCell ref="BZ75:BZ76"/>
    <mergeCell ref="CA75:CA76"/>
    <mergeCell ref="CB75:CB76"/>
    <mergeCell ref="BZ32:BZ33"/>
    <mergeCell ref="CA32:CA33"/>
    <mergeCell ref="BY20:BY21"/>
    <mergeCell ref="CB32:CB33"/>
    <mergeCell ref="BZ71:BZ72"/>
    <mergeCell ref="CA71:CA72"/>
    <mergeCell ref="BZ4:BZ5"/>
    <mergeCell ref="CA6:CA7"/>
    <mergeCell ref="CB6:CB7"/>
    <mergeCell ref="CA4:CA5"/>
    <mergeCell ref="BZ10:BZ11"/>
    <mergeCell ref="CA10:CA11"/>
    <mergeCell ref="CB10:CB11"/>
    <mergeCell ref="CA8:CA9"/>
    <mergeCell ref="CA24:CA25"/>
    <mergeCell ref="CB24:CB25"/>
    <mergeCell ref="BZ26:BZ27"/>
    <mergeCell ref="CA26:CA27"/>
    <mergeCell ref="E90:E91"/>
    <mergeCell ref="J79:J80"/>
    <mergeCell ref="K71:K72"/>
    <mergeCell ref="K69:K70"/>
    <mergeCell ref="E63:E64"/>
    <mergeCell ref="BY83:BY84"/>
    <mergeCell ref="BY79:BY80"/>
    <mergeCell ref="BY81:BY82"/>
    <mergeCell ref="BY75:BY76"/>
    <mergeCell ref="L77:L78"/>
    <mergeCell ref="I86:I87"/>
    <mergeCell ref="G88:G89"/>
    <mergeCell ref="G61:G62"/>
    <mergeCell ref="F83:F84"/>
    <mergeCell ref="G83:G84"/>
    <mergeCell ref="G81:G82"/>
    <mergeCell ref="BY22:BY23"/>
    <mergeCell ref="BY71:BY72"/>
    <mergeCell ref="BY73:BY74"/>
    <mergeCell ref="BY69:BY70"/>
    <mergeCell ref="BY28:BY29"/>
    <mergeCell ref="H77:H78"/>
    <mergeCell ref="L69:L70"/>
    <mergeCell ref="L71:L72"/>
    <mergeCell ref="L73:L74"/>
    <mergeCell ref="AO73:AO74"/>
    <mergeCell ref="AP73:AP74"/>
    <mergeCell ref="AQ73:AQ74"/>
    <mergeCell ref="AR73:AR74"/>
    <mergeCell ref="AS73:AS74"/>
    <mergeCell ref="AT73:AT74"/>
    <mergeCell ref="AU73:AU74"/>
    <mergeCell ref="EQ75:EQ76"/>
    <mergeCell ref="FG83:FG84"/>
    <mergeCell ref="FI83:FI84"/>
    <mergeCell ref="FD83:FD84"/>
    <mergeCell ref="FH83:FH84"/>
    <mergeCell ref="FF83:FF84"/>
    <mergeCell ref="FE90:FE91"/>
    <mergeCell ref="EI83:EI84"/>
    <mergeCell ref="EJ83:EJ84"/>
    <mergeCell ref="EH77:EH78"/>
    <mergeCell ref="EI77:EI78"/>
    <mergeCell ref="EJ77:EJ78"/>
    <mergeCell ref="FL100:FL101"/>
    <mergeCell ref="CC81:CC82"/>
    <mergeCell ref="BY18:BY19"/>
    <mergeCell ref="BY12:BY13"/>
    <mergeCell ref="BY14:BY15"/>
    <mergeCell ref="BY32:BY33"/>
    <mergeCell ref="BY30:BY31"/>
    <mergeCell ref="BY24:BY25"/>
    <mergeCell ref="BY26:BY27"/>
    <mergeCell ref="CC69:CC70"/>
    <mergeCell ref="CA69:CA70"/>
    <mergeCell ref="FE39:FE40"/>
    <mergeCell ref="FF39:FF40"/>
    <mergeCell ref="FG39:FG40"/>
    <mergeCell ref="EM26:EM27"/>
    <mergeCell ref="EN26:EN27"/>
    <mergeCell ref="EJ26:EJ27"/>
    <mergeCell ref="EH75:EH76"/>
    <mergeCell ref="EI75:EI76"/>
    <mergeCell ref="EJ75:EJ76"/>
    <mergeCell ref="FP20:FP21"/>
    <mergeCell ref="FO24:FO25"/>
    <mergeCell ref="FP22:FP23"/>
    <mergeCell ref="FN22:FN23"/>
    <mergeCell ref="FO22:FO23"/>
    <mergeCell ref="FM20:FM21"/>
    <mergeCell ref="FM22:FM23"/>
    <mergeCell ref="FS30:FS31"/>
    <mergeCell ref="FL94:FL95"/>
    <mergeCell ref="FL96:FL97"/>
    <mergeCell ref="FO53:FO54"/>
    <mergeCell ref="FM55:FM56"/>
    <mergeCell ref="FN55:FN56"/>
    <mergeCell ref="FO55:FO56"/>
    <mergeCell ref="FL20:FL21"/>
    <mergeCell ref="FM28:FM29"/>
    <mergeCell ref="FN28:FN29"/>
    <mergeCell ref="FO28:FO29"/>
    <mergeCell ref="FM26:FM27"/>
    <mergeCell ref="FN26:FN27"/>
    <mergeCell ref="FL51:FL52"/>
    <mergeCell ref="FM88:FM89"/>
    <mergeCell ref="FN88:FN89"/>
    <mergeCell ref="FM90:FM91"/>
    <mergeCell ref="FN90:FN91"/>
    <mergeCell ref="FN92:FN93"/>
    <mergeCell ref="FL92:FL93"/>
    <mergeCell ref="FL39:FL40"/>
    <mergeCell ref="FR75:FR76"/>
    <mergeCell ref="FS77:FS78"/>
    <mergeCell ref="FQ77:FQ78"/>
    <mergeCell ref="FR77:FR78"/>
    <mergeCell ref="FM100:FM101"/>
    <mergeCell ref="FN100:FN101"/>
    <mergeCell ref="FO100:FO101"/>
    <mergeCell ref="FO83:FO84"/>
    <mergeCell ref="FN96:FN97"/>
    <mergeCell ref="FO96:FO97"/>
    <mergeCell ref="FM92:FM93"/>
    <mergeCell ref="FN57:FN58"/>
    <mergeCell ref="FO57:FO58"/>
    <mergeCell ref="FM59:FM60"/>
    <mergeCell ref="FN59:FN60"/>
    <mergeCell ref="FO59:FO60"/>
    <mergeCell ref="FM57:FM58"/>
    <mergeCell ref="FO92:FO93"/>
    <mergeCell ref="FM83:FM84"/>
    <mergeCell ref="FM98:FM99"/>
    <mergeCell ref="FN98:FN99"/>
    <mergeCell ref="FO98:FO99"/>
    <mergeCell ref="FM94:FM95"/>
    <mergeCell ref="FN94:FN95"/>
    <mergeCell ref="FO94:FO95"/>
    <mergeCell ref="FM96:FM97"/>
    <mergeCell ref="FN83:FN84"/>
    <mergeCell ref="FO77:FO78"/>
    <mergeCell ref="FN63:FN64"/>
    <mergeCell ref="FM61:FM62"/>
    <mergeCell ref="FM86:FO86"/>
    <mergeCell ref="FO88:FO89"/>
    <mergeCell ref="FO90:FO91"/>
    <mergeCell ref="FM69:FO69"/>
    <mergeCell ref="FS71:FS72"/>
    <mergeCell ref="FS73:FS74"/>
    <mergeCell ref="FS75:FS76"/>
    <mergeCell ref="FH49:FH50"/>
    <mergeCell ref="FH41:FH42"/>
    <mergeCell ref="FH43:FH44"/>
    <mergeCell ref="FH45:FH46"/>
    <mergeCell ref="FM53:FM54"/>
    <mergeCell ref="FN53:FN54"/>
    <mergeCell ref="FM63:FM64"/>
    <mergeCell ref="FL61:FL62"/>
    <mergeCell ref="FL55:FL56"/>
    <mergeCell ref="FL57:FL58"/>
    <mergeCell ref="FL59:FL60"/>
    <mergeCell ref="FE51:FE52"/>
    <mergeCell ref="FF51:FF52"/>
    <mergeCell ref="FG51:FG52"/>
    <mergeCell ref="FE45:FE46"/>
    <mergeCell ref="FF45:FF46"/>
    <mergeCell ref="FG45:FG46"/>
    <mergeCell ref="FM49:FM50"/>
    <mergeCell ref="FN49:FN50"/>
    <mergeCell ref="FO49:FO50"/>
    <mergeCell ref="FH47:FH48"/>
    <mergeCell ref="FJ49:FJ50"/>
    <mergeCell ref="FK49:FK50"/>
    <mergeCell ref="FI51:FI52"/>
    <mergeCell ref="FK59:FK60"/>
    <mergeCell ref="FI53:FI54"/>
    <mergeCell ref="FN61:FN62"/>
    <mergeCell ref="FO61:FO62"/>
    <mergeCell ref="FO63:FO64"/>
    <mergeCell ref="FW79:FW80"/>
    <mergeCell ref="FL98:FL99"/>
    <mergeCell ref="FL77:FL78"/>
    <mergeCell ref="FL79:FL80"/>
    <mergeCell ref="FL81:FL82"/>
    <mergeCell ref="FL83:FL84"/>
    <mergeCell ref="FP81:FP82"/>
    <mergeCell ref="FW83:FW84"/>
    <mergeCell ref="FQ83:FQ84"/>
    <mergeCell ref="FR83:FR84"/>
    <mergeCell ref="FP69:FS69"/>
    <mergeCell ref="FS83:FS84"/>
    <mergeCell ref="EL28:EL29"/>
    <mergeCell ref="EM28:EM29"/>
    <mergeCell ref="EN28:EN29"/>
    <mergeCell ref="EL30:EL31"/>
    <mergeCell ref="EM30:EM31"/>
    <mergeCell ref="EN30:EN31"/>
    <mergeCell ref="EN73:EN74"/>
    <mergeCell ref="FL49:FL50"/>
    <mergeCell ref="FT69:FW69"/>
    <mergeCell ref="EL81:EL82"/>
    <mergeCell ref="EM81:EM82"/>
    <mergeCell ref="EN81:EN82"/>
    <mergeCell ref="EK69:EN69"/>
    <mergeCell ref="EK32:EK33"/>
    <mergeCell ref="EM77:EM78"/>
    <mergeCell ref="EN77:EN78"/>
    <mergeCell ref="EL73:EL74"/>
    <mergeCell ref="EM73:EM74"/>
    <mergeCell ref="ET83:ET84"/>
    <mergeCell ref="EU83:EU84"/>
    <mergeCell ref="EK4:EN4"/>
    <mergeCell ref="EK6:EK7"/>
    <mergeCell ref="EM8:EM9"/>
    <mergeCell ref="EN8:EN9"/>
    <mergeCell ref="EM10:EM11"/>
    <mergeCell ref="EN10:EN11"/>
    <mergeCell ref="EK71:EK72"/>
    <mergeCell ref="EK24:EK25"/>
    <mergeCell ref="EJ6:EJ7"/>
    <mergeCell ref="EK8:EK9"/>
    <mergeCell ref="EN14:EN15"/>
    <mergeCell ref="EL16:EL17"/>
    <mergeCell ref="EM16:EM17"/>
    <mergeCell ref="EN16:EN17"/>
    <mergeCell ref="EM18:EM19"/>
    <mergeCell ref="EN18:EN19"/>
    <mergeCell ref="EL20:EL21"/>
    <mergeCell ref="EM20:EM21"/>
    <mergeCell ref="EN20:EN21"/>
    <mergeCell ref="EL22:EL23"/>
    <mergeCell ref="EM22:EM23"/>
    <mergeCell ref="EN22:EN23"/>
    <mergeCell ref="EM24:EM25"/>
    <mergeCell ref="EN32:EN33"/>
    <mergeCell ref="EL6:EL7"/>
    <mergeCell ref="EM6:EM7"/>
    <mergeCell ref="EM12:EM13"/>
    <mergeCell ref="EH24:EH25"/>
    <mergeCell ref="EH28:EH29"/>
    <mergeCell ref="EH30:EH31"/>
    <mergeCell ref="EI30:EI31"/>
    <mergeCell ref="EJ30:EJ31"/>
    <mergeCell ref="EN6:EN7"/>
    <mergeCell ref="EC32:EC33"/>
    <mergeCell ref="ED26:ED27"/>
    <mergeCell ref="EE26:EE27"/>
    <mergeCell ref="EF26:EF27"/>
    <mergeCell ref="ED28:ED29"/>
    <mergeCell ref="EE28:EE29"/>
    <mergeCell ref="EF28:EF29"/>
    <mergeCell ref="EG30:EG31"/>
    <mergeCell ref="EL8:EL9"/>
    <mergeCell ref="EL10:EL11"/>
    <mergeCell ref="EL12:EL13"/>
    <mergeCell ref="EL18:EL19"/>
    <mergeCell ref="EL24:EL25"/>
    <mergeCell ref="EN12:EN13"/>
    <mergeCell ref="EL14:EL15"/>
    <mergeCell ref="EM14:EM15"/>
    <mergeCell ref="EI6:EI7"/>
    <mergeCell ref="EF10:EF11"/>
    <mergeCell ref="EG24:EG25"/>
    <mergeCell ref="EE16:EE17"/>
    <mergeCell ref="EE14:EE15"/>
    <mergeCell ref="EF16:EF17"/>
    <mergeCell ref="ED8:ED9"/>
    <mergeCell ref="EE8:EE9"/>
    <mergeCell ref="EF8:EF9"/>
    <mergeCell ref="EI24:EI25"/>
    <mergeCell ref="ED83:ED84"/>
    <mergeCell ref="EE83:EE84"/>
    <mergeCell ref="EF83:EF84"/>
    <mergeCell ref="EJ18:EJ19"/>
    <mergeCell ref="EH20:EH21"/>
    <mergeCell ref="EI28:EI29"/>
    <mergeCell ref="EJ28:EJ29"/>
    <mergeCell ref="EL71:EL72"/>
    <mergeCell ref="EM71:EM72"/>
    <mergeCell ref="EN71:EN72"/>
    <mergeCell ref="EJ32:EJ33"/>
    <mergeCell ref="EG69:EJ69"/>
    <mergeCell ref="EG71:EG72"/>
    <mergeCell ref="EI32:EI33"/>
    <mergeCell ref="EL32:EL33"/>
    <mergeCell ref="EM32:EM33"/>
    <mergeCell ref="EH26:EH27"/>
    <mergeCell ref="EI26:EI27"/>
    <mergeCell ref="EI71:EI72"/>
    <mergeCell ref="EH32:EH33"/>
    <mergeCell ref="ED18:ED19"/>
    <mergeCell ref="EE18:EE19"/>
    <mergeCell ref="EF18:EF19"/>
    <mergeCell ref="ED20:ED21"/>
    <mergeCell ref="EF73:EF74"/>
    <mergeCell ref="EH71:EH72"/>
    <mergeCell ref="EH73:EH74"/>
    <mergeCell ref="EH79:EH80"/>
    <mergeCell ref="EI79:EI80"/>
    <mergeCell ref="EJ79:EJ80"/>
    <mergeCell ref="EN24:EN25"/>
    <mergeCell ref="EL26:EL27"/>
    <mergeCell ref="DY69:EB69"/>
    <mergeCell ref="DZ73:DZ74"/>
    <mergeCell ref="EA73:EA74"/>
    <mergeCell ref="DZ26:DZ27"/>
    <mergeCell ref="EA26:EA27"/>
    <mergeCell ref="EB26:EB27"/>
    <mergeCell ref="DZ22:DZ23"/>
    <mergeCell ref="EA22:EA23"/>
    <mergeCell ref="EB22:EB23"/>
    <mergeCell ref="EA71:EA72"/>
    <mergeCell ref="DZ32:DZ33"/>
    <mergeCell ref="EA32:EA33"/>
    <mergeCell ref="EB32:EB33"/>
    <mergeCell ref="DZ18:DZ19"/>
    <mergeCell ref="EA18:EA19"/>
    <mergeCell ref="EB18:EB19"/>
    <mergeCell ref="DZ24:DZ25"/>
    <mergeCell ref="EA24:EA25"/>
    <mergeCell ref="EB24:EB25"/>
    <mergeCell ref="EA30:EA31"/>
    <mergeCell ref="DY32:DY33"/>
    <mergeCell ref="DY30:DY31"/>
    <mergeCell ref="DZ28:DZ29"/>
    <mergeCell ref="EB28:EB29"/>
    <mergeCell ref="DY18:DY19"/>
    <mergeCell ref="EC73:EC74"/>
    <mergeCell ref="EC75:EC76"/>
    <mergeCell ref="ED79:ED80"/>
    <mergeCell ref="EE79:EE80"/>
    <mergeCell ref="EF79:EF80"/>
    <mergeCell ref="DV24:DV25"/>
    <mergeCell ref="DW24:DW25"/>
    <mergeCell ref="DX24:DX25"/>
    <mergeCell ref="DV22:DV23"/>
    <mergeCell ref="DW22:DW23"/>
    <mergeCell ref="DX26:DX27"/>
    <mergeCell ref="DV26:DV27"/>
    <mergeCell ref="DW26:DW27"/>
    <mergeCell ref="DY20:DY21"/>
    <mergeCell ref="DY22:DY23"/>
    <mergeCell ref="DY24:DY25"/>
    <mergeCell ref="DY26:DY27"/>
    <mergeCell ref="DW75:DW76"/>
    <mergeCell ref="DX75:DX76"/>
    <mergeCell ref="DX28:DX29"/>
    <mergeCell ref="DX71:DX72"/>
    <mergeCell ref="DV30:DV31"/>
    <mergeCell ref="DW30:DW31"/>
    <mergeCell ref="DY71:DY72"/>
    <mergeCell ref="EF32:EF33"/>
    <mergeCell ref="EA75:EA76"/>
    <mergeCell ref="DV28:DV29"/>
    <mergeCell ref="DW28:DW29"/>
    <mergeCell ref="DV20:DV21"/>
    <mergeCell ref="DV79:DV80"/>
    <mergeCell ref="DW79:DW80"/>
    <mergeCell ref="DX79:DX80"/>
    <mergeCell ref="DX30:DX31"/>
    <mergeCell ref="DX32:DX33"/>
    <mergeCell ref="DV32:DV33"/>
    <mergeCell ref="DO28:DO29"/>
    <mergeCell ref="DP28:DP29"/>
    <mergeCell ref="DN30:DN31"/>
    <mergeCell ref="DO30:DO31"/>
    <mergeCell ref="DP30:DP31"/>
    <mergeCell ref="DO73:DO74"/>
    <mergeCell ref="DP73:DP74"/>
    <mergeCell ref="DN75:DN76"/>
    <mergeCell ref="DO75:DO76"/>
    <mergeCell ref="DU71:DU72"/>
    <mergeCell ref="DV71:DV72"/>
    <mergeCell ref="DW71:DW72"/>
    <mergeCell ref="DW20:DW21"/>
    <mergeCell ref="DX20:DX21"/>
    <mergeCell ref="DV73:DV74"/>
    <mergeCell ref="DW73:DW74"/>
    <mergeCell ref="DX73:DX74"/>
    <mergeCell ref="DV75:DV76"/>
    <mergeCell ref="DQ77:DQ78"/>
    <mergeCell ref="DQ79:DQ80"/>
    <mergeCell ref="DR8:DR9"/>
    <mergeCell ref="DU8:DU9"/>
    <mergeCell ref="DU10:DU11"/>
    <mergeCell ref="DR28:DR29"/>
    <mergeCell ref="DR26:DR27"/>
    <mergeCell ref="DS26:DS27"/>
    <mergeCell ref="DT26:DT27"/>
    <mergeCell ref="DS28:DS29"/>
    <mergeCell ref="DT28:DT29"/>
    <mergeCell ref="DS30:DS31"/>
    <mergeCell ref="DS75:DS76"/>
    <mergeCell ref="DT75:DT76"/>
    <mergeCell ref="DR73:DR74"/>
    <mergeCell ref="DS73:DS74"/>
    <mergeCell ref="DT73:DT74"/>
    <mergeCell ref="DR71:DR72"/>
    <mergeCell ref="DU32:DU33"/>
    <mergeCell ref="DU26:DU27"/>
    <mergeCell ref="DU28:DU29"/>
    <mergeCell ref="DU30:DU31"/>
    <mergeCell ref="DI8:DI9"/>
    <mergeCell ref="DI10:DI11"/>
    <mergeCell ref="DI12:DI13"/>
    <mergeCell ref="DI14:DI15"/>
    <mergeCell ref="DI24:DI25"/>
    <mergeCell ref="DI26:DI27"/>
    <mergeCell ref="DJ79:DJ80"/>
    <mergeCell ref="DK79:DK80"/>
    <mergeCell ref="DJ28:DJ29"/>
    <mergeCell ref="DK28:DK29"/>
    <mergeCell ref="DJ20:DJ21"/>
    <mergeCell ref="DK20:DK21"/>
    <mergeCell ref="DK30:DK31"/>
    <mergeCell ref="DI28:DI29"/>
    <mergeCell ref="DI30:DI31"/>
    <mergeCell ref="DI16:DI17"/>
    <mergeCell ref="DI18:DI19"/>
    <mergeCell ref="DI20:DI21"/>
    <mergeCell ref="DI22:DI23"/>
    <mergeCell ref="DJ24:DJ25"/>
    <mergeCell ref="DK24:DK25"/>
    <mergeCell ref="DJ22:DJ23"/>
    <mergeCell ref="DK22:DK23"/>
    <mergeCell ref="DK8:DK9"/>
    <mergeCell ref="DJ16:DJ17"/>
    <mergeCell ref="DK16:DK17"/>
    <mergeCell ref="DQ4:DT4"/>
    <mergeCell ref="DM69:DP69"/>
    <mergeCell ref="DQ69:DT69"/>
    <mergeCell ref="DJ73:DJ74"/>
    <mergeCell ref="DK73:DK74"/>
    <mergeCell ref="DL73:DL74"/>
    <mergeCell ref="DN6:DN7"/>
    <mergeCell ref="DO6:DO7"/>
    <mergeCell ref="DP6:DP7"/>
    <mergeCell ref="DM4:DP4"/>
    <mergeCell ref="DP12:DP13"/>
    <mergeCell ref="DN14:DN15"/>
    <mergeCell ref="DO14:DO15"/>
    <mergeCell ref="DP14:DP15"/>
    <mergeCell ref="DN8:DN9"/>
    <mergeCell ref="DO8:DO9"/>
    <mergeCell ref="DP8:DP9"/>
    <mergeCell ref="DN10:DN11"/>
    <mergeCell ref="DO10:DO11"/>
    <mergeCell ref="DP10:DP11"/>
    <mergeCell ref="DN12:DN13"/>
    <mergeCell ref="DO12:DO13"/>
    <mergeCell ref="DK12:DK13"/>
    <mergeCell ref="DL12:DL13"/>
    <mergeCell ref="DJ10:DJ11"/>
    <mergeCell ref="DJ14:DJ15"/>
    <mergeCell ref="DR18:DR19"/>
    <mergeCell ref="DS18:DS19"/>
    <mergeCell ref="DT18:DT19"/>
    <mergeCell ref="DR16:DR17"/>
    <mergeCell ref="DS16:DS17"/>
    <mergeCell ref="DS12:DS13"/>
    <mergeCell ref="DL83:DL84"/>
    <mergeCell ref="ER73:ER74"/>
    <mergeCell ref="DP75:DP76"/>
    <mergeCell ref="DN71:DN72"/>
    <mergeCell ref="DN77:DN78"/>
    <mergeCell ref="DO77:DO78"/>
    <mergeCell ref="DP77:DP78"/>
    <mergeCell ref="DN73:DN74"/>
    <mergeCell ref="ER32:ER33"/>
    <mergeCell ref="ER71:ER72"/>
    <mergeCell ref="EO77:EO78"/>
    <mergeCell ref="EP77:EP78"/>
    <mergeCell ref="EQ77:EQ78"/>
    <mergeCell ref="ER77:ER78"/>
    <mergeCell ref="DL24:DL25"/>
    <mergeCell ref="DJ26:DJ27"/>
    <mergeCell ref="DK26:DK27"/>
    <mergeCell ref="DL26:DL27"/>
    <mergeCell ref="DL28:DL29"/>
    <mergeCell ref="DJ30:DJ31"/>
    <mergeCell ref="DL79:DL80"/>
    <mergeCell ref="DJ81:DJ82"/>
    <mergeCell ref="DK81:DK82"/>
    <mergeCell ref="ER83:ER84"/>
    <mergeCell ref="DV83:DV84"/>
    <mergeCell ref="ER75:ER76"/>
    <mergeCell ref="EP81:EP82"/>
    <mergeCell ref="EQ81:EQ82"/>
    <mergeCell ref="DN26:DN27"/>
    <mergeCell ref="DO26:DO27"/>
    <mergeCell ref="DP26:DP27"/>
    <mergeCell ref="DN28:DN29"/>
    <mergeCell ref="DD83:DD84"/>
    <mergeCell ref="DE83:DE84"/>
    <mergeCell ref="DF83:DF84"/>
    <mergeCell ref="DG83:DG84"/>
    <mergeCell ref="EO81:EO82"/>
    <mergeCell ref="DD81:DD82"/>
    <mergeCell ref="DE81:DE82"/>
    <mergeCell ref="DF81:DF82"/>
    <mergeCell ref="DG81:DG82"/>
    <mergeCell ref="EB83:EB84"/>
    <mergeCell ref="DH83:DH84"/>
    <mergeCell ref="DI83:DI84"/>
    <mergeCell ref="DM83:DM84"/>
    <mergeCell ref="DQ83:DQ84"/>
    <mergeCell ref="DN83:DN84"/>
    <mergeCell ref="DO83:DO84"/>
    <mergeCell ref="DP83:DP84"/>
    <mergeCell ref="DJ83:DJ84"/>
    <mergeCell ref="DK83:DK84"/>
    <mergeCell ref="EN83:EN84"/>
    <mergeCell ref="DU83:DU84"/>
    <mergeCell ref="DY83:DY84"/>
    <mergeCell ref="EC83:EC84"/>
    <mergeCell ref="EG83:EG84"/>
    <mergeCell ref="EK83:EK84"/>
    <mergeCell ref="EO83:EO84"/>
    <mergeCell ref="EL83:EL84"/>
    <mergeCell ref="EM83:EM84"/>
    <mergeCell ref="DW83:DW84"/>
    <mergeCell ref="DL81:DL82"/>
    <mergeCell ref="ED81:ED82"/>
    <mergeCell ref="EE81:EE82"/>
    <mergeCell ref="EP83:EP84"/>
    <mergeCell ref="EQ83:EQ84"/>
    <mergeCell ref="FE83:FE84"/>
    <mergeCell ref="EZ83:EZ84"/>
    <mergeCell ref="FA83:FA84"/>
    <mergeCell ref="FB83:FB84"/>
    <mergeCell ref="FC83:FC84"/>
    <mergeCell ref="EV83:EV84"/>
    <mergeCell ref="EW83:EW84"/>
    <mergeCell ref="EX83:EX84"/>
    <mergeCell ref="EZ79:EZ80"/>
    <mergeCell ref="ES79:ES80"/>
    <mergeCell ref="ET79:ET80"/>
    <mergeCell ref="EU79:EU80"/>
    <mergeCell ref="EV79:EV80"/>
    <mergeCell ref="ES81:ES82"/>
    <mergeCell ref="ET81:ET82"/>
    <mergeCell ref="EU81:EU82"/>
    <mergeCell ref="EV81:EV82"/>
    <mergeCell ref="EY83:EY84"/>
    <mergeCell ref="ER81:ER82"/>
    <mergeCell ref="EP79:EP80"/>
    <mergeCell ref="EQ79:EQ80"/>
    <mergeCell ref="ER79:ER80"/>
    <mergeCell ref="ES75:ES76"/>
    <mergeCell ref="EO73:EO74"/>
    <mergeCell ref="EP73:EP74"/>
    <mergeCell ref="EQ73:EQ74"/>
    <mergeCell ref="EG77:EG78"/>
    <mergeCell ref="EG79:EG80"/>
    <mergeCell ref="DU81:DU82"/>
    <mergeCell ref="DY73:DY74"/>
    <mergeCell ref="DY75:DY76"/>
    <mergeCell ref="DY77:DY78"/>
    <mergeCell ref="DY79:DY80"/>
    <mergeCell ref="DY81:DY82"/>
    <mergeCell ref="DU73:DU74"/>
    <mergeCell ref="DU75:DU76"/>
    <mergeCell ref="DU79:DU80"/>
    <mergeCell ref="DV81:DV82"/>
    <mergeCell ref="DT83:DT84"/>
    <mergeCell ref="ES83:ES84"/>
    <mergeCell ref="EA81:EA82"/>
    <mergeCell ref="EB81:EB82"/>
    <mergeCell ref="EB75:EB76"/>
    <mergeCell ref="EB79:EB80"/>
    <mergeCell ref="EL79:EL80"/>
    <mergeCell ref="EM79:EM80"/>
    <mergeCell ref="EN79:EN80"/>
    <mergeCell ref="EL75:EL76"/>
    <mergeCell ref="EM75:EM76"/>
    <mergeCell ref="EN75:EN76"/>
    <mergeCell ref="EL77:EL78"/>
    <mergeCell ref="EO79:EO80"/>
    <mergeCell ref="EO75:EO76"/>
    <mergeCell ref="EP75:EP76"/>
    <mergeCell ref="DX83:DX84"/>
    <mergeCell ref="DZ83:DZ84"/>
    <mergeCell ref="EA83:EA84"/>
    <mergeCell ref="DR83:DR84"/>
    <mergeCell ref="DS83:DS84"/>
    <mergeCell ref="EG81:EG82"/>
    <mergeCell ref="EA77:EA78"/>
    <mergeCell ref="EB77:EB78"/>
    <mergeCell ref="EB73:EB74"/>
    <mergeCell ref="EF81:EF82"/>
    <mergeCell ref="EH81:EH82"/>
    <mergeCell ref="EI81:EI82"/>
    <mergeCell ref="EJ81:EJ82"/>
    <mergeCell ref="EH83:EH84"/>
    <mergeCell ref="EO71:EO72"/>
    <mergeCell ref="EK81:EK82"/>
    <mergeCell ref="DX81:DX82"/>
    <mergeCell ref="DZ81:DZ82"/>
    <mergeCell ref="DS71:DS72"/>
    <mergeCell ref="DT71:DT72"/>
    <mergeCell ref="DR75:DR76"/>
    <mergeCell ref="EG73:EG74"/>
    <mergeCell ref="EG75:EG76"/>
    <mergeCell ref="EI73:EI74"/>
    <mergeCell ref="EJ73:EJ74"/>
    <mergeCell ref="EE71:EE72"/>
    <mergeCell ref="EE73:EE74"/>
    <mergeCell ref="EJ71:EJ72"/>
    <mergeCell ref="EF71:EF72"/>
    <mergeCell ref="EC71:EC72"/>
    <mergeCell ref="DR77:DR78"/>
    <mergeCell ref="DS77:DS78"/>
    <mergeCell ref="EP71:EP72"/>
    <mergeCell ref="EQ71:EQ72"/>
    <mergeCell ref="EQ30:EQ31"/>
    <mergeCell ref="ER30:ER31"/>
    <mergeCell ref="EO28:EO29"/>
    <mergeCell ref="EP28:EP29"/>
    <mergeCell ref="EQ28:EQ29"/>
    <mergeCell ref="ER28:ER29"/>
    <mergeCell ref="DE32:DE33"/>
    <mergeCell ref="DF32:DF33"/>
    <mergeCell ref="DG32:DG33"/>
    <mergeCell ref="DH32:DH33"/>
    <mergeCell ref="EO30:EO31"/>
    <mergeCell ref="EP30:EP31"/>
    <mergeCell ref="DG30:DG31"/>
    <mergeCell ref="DH30:DH31"/>
    <mergeCell ref="DQ30:DQ31"/>
    <mergeCell ref="EC30:EC31"/>
    <mergeCell ref="DI32:DI33"/>
    <mergeCell ref="DM32:DM33"/>
    <mergeCell ref="DQ32:DQ33"/>
    <mergeCell ref="DN32:DN33"/>
    <mergeCell ref="DO32:DO33"/>
    <mergeCell ref="DP32:DP33"/>
    <mergeCell ref="DJ32:DJ33"/>
    <mergeCell ref="DK32:DK33"/>
    <mergeCell ref="DL30:DL31"/>
    <mergeCell ref="ED30:ED31"/>
    <mergeCell ref="EE30:EE31"/>
    <mergeCell ref="EF30:EF31"/>
    <mergeCell ref="ED71:ED72"/>
    <mergeCell ref="DH71:DH72"/>
    <mergeCell ref="EO6:EO7"/>
    <mergeCell ref="EP6:EP7"/>
    <mergeCell ref="EQ6:EQ7"/>
    <mergeCell ref="EQ32:EQ33"/>
    <mergeCell ref="EQ18:EQ19"/>
    <mergeCell ref="ER18:ER19"/>
    <mergeCell ref="EO16:EO17"/>
    <mergeCell ref="EP16:EP17"/>
    <mergeCell ref="EQ16:EQ17"/>
    <mergeCell ref="ER16:ER17"/>
    <mergeCell ref="EO18:EO19"/>
    <mergeCell ref="EP18:EP19"/>
    <mergeCell ref="EQ22:EQ23"/>
    <mergeCell ref="ER22:ER23"/>
    <mergeCell ref="EO20:EO21"/>
    <mergeCell ref="EP20:EP21"/>
    <mergeCell ref="EQ20:EQ21"/>
    <mergeCell ref="ER20:ER21"/>
    <mergeCell ref="EO22:EO23"/>
    <mergeCell ref="EP22:EP23"/>
    <mergeCell ref="EQ26:EQ27"/>
    <mergeCell ref="ER26:ER27"/>
    <mergeCell ref="EO24:EO25"/>
    <mergeCell ref="EP24:EP25"/>
    <mergeCell ref="EQ24:EQ25"/>
    <mergeCell ref="ER24:ER25"/>
    <mergeCell ref="EO26:EO27"/>
    <mergeCell ref="EP26:EP27"/>
    <mergeCell ref="EP32:EP33"/>
    <mergeCell ref="EO32:EO33"/>
    <mergeCell ref="EQ8:EQ9"/>
    <mergeCell ref="EO10:EO11"/>
    <mergeCell ref="DW6:DW7"/>
    <mergeCell ref="DR6:DR7"/>
    <mergeCell ref="DJ6:DJ7"/>
    <mergeCell ref="DK6:DK7"/>
    <mergeCell ref="DL6:DL7"/>
    <mergeCell ref="DJ8:DJ9"/>
    <mergeCell ref="DY14:DY15"/>
    <mergeCell ref="DY12:DY13"/>
    <mergeCell ref="EC6:EC7"/>
    <mergeCell ref="DX12:DX13"/>
    <mergeCell ref="DZ14:DZ15"/>
    <mergeCell ref="EB8:EB9"/>
    <mergeCell ref="EA10:EA11"/>
    <mergeCell ref="DR14:DR15"/>
    <mergeCell ref="DS14:DS15"/>
    <mergeCell ref="DT14:DT15"/>
    <mergeCell ref="DV14:DV15"/>
    <mergeCell ref="DX14:DX15"/>
    <mergeCell ref="DW12:DW13"/>
    <mergeCell ref="DW14:DW15"/>
    <mergeCell ref="DW8:DW9"/>
    <mergeCell ref="DX8:DX9"/>
    <mergeCell ref="DW10:DW11"/>
    <mergeCell ref="DX10:DX11"/>
    <mergeCell ref="DV12:DV13"/>
    <mergeCell ref="DV8:DV9"/>
    <mergeCell ref="DR12:DR13"/>
    <mergeCell ref="DU12:DU13"/>
    <mergeCell ref="DS8:DS9"/>
    <mergeCell ref="DT8:DT9"/>
    <mergeCell ref="DR10:DR11"/>
    <mergeCell ref="DS10:DS11"/>
    <mergeCell ref="CV79:CV80"/>
    <mergeCell ref="CW79:CW80"/>
    <mergeCell ref="CX79:CX80"/>
    <mergeCell ref="CY79:CY80"/>
    <mergeCell ref="DD32:DD33"/>
    <mergeCell ref="DA30:DA31"/>
    <mergeCell ref="DB30:DB31"/>
    <mergeCell ref="DC30:DC31"/>
    <mergeCell ref="CX73:CX74"/>
    <mergeCell ref="CY73:CY74"/>
    <mergeCell ref="ER12:ER13"/>
    <mergeCell ref="EP10:EP11"/>
    <mergeCell ref="EQ10:EQ11"/>
    <mergeCell ref="DI6:DI7"/>
    <mergeCell ref="DM6:DM7"/>
    <mergeCell ref="DQ6:DQ7"/>
    <mergeCell ref="DU6:DU7"/>
    <mergeCell ref="DS6:DS7"/>
    <mergeCell ref="DT6:DT7"/>
    <mergeCell ref="EG6:EG7"/>
    <mergeCell ref="EG10:EG11"/>
    <mergeCell ref="EG12:EG13"/>
    <mergeCell ref="EA12:EA13"/>
    <mergeCell ref="EB12:EB13"/>
    <mergeCell ref="DY6:DY7"/>
    <mergeCell ref="DZ12:DZ13"/>
    <mergeCell ref="EB10:EB11"/>
    <mergeCell ref="ED12:ED13"/>
    <mergeCell ref="EE12:EE13"/>
    <mergeCell ref="DX6:DX7"/>
    <mergeCell ref="DZ10:DZ11"/>
    <mergeCell ref="DT12:DT13"/>
    <mergeCell ref="CX81:CX82"/>
    <mergeCell ref="CY81:CY82"/>
    <mergeCell ref="DV10:DV11"/>
    <mergeCell ref="CZ79:CZ80"/>
    <mergeCell ref="DA79:DA80"/>
    <mergeCell ref="DB79:DB80"/>
    <mergeCell ref="DC79:DC80"/>
    <mergeCell ref="DE30:DE31"/>
    <mergeCell ref="DF30:DF31"/>
    <mergeCell ref="DE28:DE29"/>
    <mergeCell ref="DF28:DF29"/>
    <mergeCell ref="DD71:DD72"/>
    <mergeCell ref="DE71:DE72"/>
    <mergeCell ref="DF71:DF72"/>
    <mergeCell ref="DF77:DF78"/>
    <mergeCell ref="DD30:DD31"/>
    <mergeCell ref="DA32:DA33"/>
    <mergeCell ref="DB32:DB33"/>
    <mergeCell ref="DC32:DC33"/>
    <mergeCell ref="DJ75:DJ76"/>
    <mergeCell ref="DK75:DK76"/>
    <mergeCell ref="DL75:DL76"/>
    <mergeCell ref="DJ77:DJ78"/>
    <mergeCell ref="DK77:DK78"/>
    <mergeCell ref="DL77:DL78"/>
    <mergeCell ref="DL22:DL23"/>
    <mergeCell ref="DN79:DN80"/>
    <mergeCell ref="DO79:DO80"/>
    <mergeCell ref="DP79:DP80"/>
    <mergeCell ref="DN81:DN82"/>
    <mergeCell ref="DO81:DO82"/>
    <mergeCell ref="DP81:DP82"/>
    <mergeCell ref="CV83:CV84"/>
    <mergeCell ref="CW83:CW84"/>
    <mergeCell ref="CX83:CX84"/>
    <mergeCell ref="CY83:CY84"/>
    <mergeCell ref="CZ81:CZ82"/>
    <mergeCell ref="DA81:DA82"/>
    <mergeCell ref="DA75:DA76"/>
    <mergeCell ref="DB71:DB72"/>
    <mergeCell ref="DC71:DC72"/>
    <mergeCell ref="DB73:DB74"/>
    <mergeCell ref="DC73:DC74"/>
    <mergeCell ref="CZ83:CZ84"/>
    <mergeCell ref="DA83:DA84"/>
    <mergeCell ref="DB83:DB84"/>
    <mergeCell ref="DC83:DC84"/>
    <mergeCell ref="DB81:DB82"/>
    <mergeCell ref="DB75:DB76"/>
    <mergeCell ref="DC75:DC76"/>
    <mergeCell ref="CV77:CV78"/>
    <mergeCell ref="CW77:CW78"/>
    <mergeCell ref="CX77:CX78"/>
    <mergeCell ref="CY77:CY78"/>
    <mergeCell ref="CZ77:CZ78"/>
    <mergeCell ref="DA77:DA78"/>
    <mergeCell ref="CY75:CY76"/>
    <mergeCell ref="CZ75:CZ76"/>
    <mergeCell ref="DB77:DB78"/>
    <mergeCell ref="DC77:DC78"/>
    <mergeCell ref="CZ73:CZ74"/>
    <mergeCell ref="DC81:DC82"/>
    <mergeCell ref="CV81:CV82"/>
    <mergeCell ref="CW81:CW82"/>
    <mergeCell ref="CZ71:CZ72"/>
    <mergeCell ref="DA71:DA72"/>
    <mergeCell ref="CX71:CX72"/>
    <mergeCell ref="CY71:CY72"/>
    <mergeCell ref="DE20:DE21"/>
    <mergeCell ref="DF20:DF21"/>
    <mergeCell ref="DG20:DG21"/>
    <mergeCell ref="DH20:DH21"/>
    <mergeCell ref="DE18:DE19"/>
    <mergeCell ref="DF18:DF19"/>
    <mergeCell ref="DG18:DG19"/>
    <mergeCell ref="DH18:DH19"/>
    <mergeCell ref="DG24:DG25"/>
    <mergeCell ref="DH24:DH25"/>
    <mergeCell ref="DE22:DE23"/>
    <mergeCell ref="DF22:DF23"/>
    <mergeCell ref="DG22:DG23"/>
    <mergeCell ref="DH22:DH23"/>
    <mergeCell ref="DE24:DE25"/>
    <mergeCell ref="DF24:DF25"/>
    <mergeCell ref="DG28:DG29"/>
    <mergeCell ref="DH28:DH29"/>
    <mergeCell ref="DE26:DE27"/>
    <mergeCell ref="DF26:DF27"/>
    <mergeCell ref="DG26:DG27"/>
    <mergeCell ref="DH26:DH27"/>
    <mergeCell ref="DA20:DA21"/>
    <mergeCell ref="DB20:DB21"/>
    <mergeCell ref="DC20:DC21"/>
    <mergeCell ref="CZ22:CZ23"/>
    <mergeCell ref="CZ26:CZ27"/>
    <mergeCell ref="CZ30:CZ31"/>
    <mergeCell ref="DE6:DE7"/>
    <mergeCell ref="DF6:DF7"/>
    <mergeCell ref="DG6:DG7"/>
    <mergeCell ref="DH6:DH7"/>
    <mergeCell ref="DD6:DD7"/>
    <mergeCell ref="DD10:DD11"/>
    <mergeCell ref="DG8:DG9"/>
    <mergeCell ref="DH8:DH9"/>
    <mergeCell ref="DF12:DF13"/>
    <mergeCell ref="DG12:DG13"/>
    <mergeCell ref="DH12:DH13"/>
    <mergeCell ref="DE10:DE11"/>
    <mergeCell ref="DF10:DF11"/>
    <mergeCell ref="DG10:DG11"/>
    <mergeCell ref="DH10:DH11"/>
    <mergeCell ref="DE16:DE17"/>
    <mergeCell ref="DF16:DF17"/>
    <mergeCell ref="DG16:DG17"/>
    <mergeCell ref="DH16:DH17"/>
    <mergeCell ref="DE14:DE15"/>
    <mergeCell ref="DF14:DF15"/>
    <mergeCell ref="DG14:DG15"/>
    <mergeCell ref="DH14:DH15"/>
    <mergeCell ref="DD8:DD9"/>
    <mergeCell ref="DE8:DE9"/>
    <mergeCell ref="CO77:CO78"/>
    <mergeCell ref="CP77:CP78"/>
    <mergeCell ref="CJ32:CJ33"/>
    <mergeCell ref="CK32:CK33"/>
    <mergeCell ref="CL32:CL33"/>
    <mergeCell ref="CV6:CV7"/>
    <mergeCell ref="CW6:CW7"/>
    <mergeCell ref="CX6:CX7"/>
    <mergeCell ref="CW8:CW9"/>
    <mergeCell ref="CX8:CX9"/>
    <mergeCell ref="CV12:CV13"/>
    <mergeCell ref="DA6:DA7"/>
    <mergeCell ref="DB6:DB7"/>
    <mergeCell ref="DC12:DC13"/>
    <mergeCell ref="DC18:DC19"/>
    <mergeCell ref="DA10:DA11"/>
    <mergeCell ref="DB10:DB11"/>
    <mergeCell ref="DC6:DC7"/>
    <mergeCell ref="DA8:DA9"/>
    <mergeCell ref="DB8:DB9"/>
    <mergeCell ref="DC8:DC9"/>
    <mergeCell ref="DB16:DB17"/>
    <mergeCell ref="DC16:DC17"/>
    <mergeCell ref="DC10:DC11"/>
    <mergeCell ref="DA12:DA13"/>
    <mergeCell ref="DB12:DB13"/>
    <mergeCell ref="CZ10:CZ11"/>
    <mergeCell ref="CZ14:CZ15"/>
    <mergeCell ref="CZ18:CZ19"/>
    <mergeCell ref="DC14:DC15"/>
    <mergeCell ref="DA16:DA17"/>
    <mergeCell ref="DA73:DA74"/>
    <mergeCell ref="CV71:CV72"/>
    <mergeCell ref="CW71:CW72"/>
    <mergeCell ref="CV75:CV76"/>
    <mergeCell ref="CW75:CW76"/>
    <mergeCell ref="CV14:CV15"/>
    <mergeCell ref="CV16:CV17"/>
    <mergeCell ref="CV18:CV19"/>
    <mergeCell ref="CV20:CV21"/>
    <mergeCell ref="CV22:CV23"/>
    <mergeCell ref="CW20:CW21"/>
    <mergeCell ref="CW28:CW29"/>
    <mergeCell ref="CV73:CV74"/>
    <mergeCell ref="CW73:CW74"/>
    <mergeCell ref="CX75:CX76"/>
    <mergeCell ref="CD71:CD72"/>
    <mergeCell ref="CE71:CE72"/>
    <mergeCell ref="CU32:CU33"/>
    <mergeCell ref="CF28:CF29"/>
    <mergeCell ref="CG28:CG29"/>
    <mergeCell ref="CH28:CH29"/>
    <mergeCell ref="CI28:CI29"/>
    <mergeCell ref="CM32:CM33"/>
    <mergeCell ref="CF32:CF33"/>
    <mergeCell ref="CG32:CG33"/>
    <mergeCell ref="CH32:CH33"/>
    <mergeCell ref="CI32:CI33"/>
    <mergeCell ref="CH35:CH36"/>
    <mergeCell ref="CI35:CI36"/>
    <mergeCell ref="CR32:CR33"/>
    <mergeCell ref="CS32:CS33"/>
    <mergeCell ref="CT32:CT33"/>
    <mergeCell ref="CN32:CN33"/>
    <mergeCell ref="CE6:CE7"/>
    <mergeCell ref="CW10:CW11"/>
    <mergeCell ref="CV8:CV9"/>
    <mergeCell ref="CV10:CV11"/>
    <mergeCell ref="CT71:CT72"/>
    <mergeCell ref="CQ73:CQ74"/>
    <mergeCell ref="CX20:CX21"/>
    <mergeCell ref="CW22:CW23"/>
    <mergeCell ref="CX22:CX23"/>
    <mergeCell ref="CX10:CX11"/>
    <mergeCell ref="CW12:CW13"/>
    <mergeCell ref="CX12:CX13"/>
    <mergeCell ref="CX14:CX15"/>
    <mergeCell ref="CW16:CW17"/>
    <mergeCell ref="CT10:CT11"/>
    <mergeCell ref="CU10:CU11"/>
    <mergeCell ref="CS12:CS13"/>
    <mergeCell ref="CT12:CT13"/>
    <mergeCell ref="CU12:CU13"/>
    <mergeCell ref="CU14:CU15"/>
    <mergeCell ref="CU71:CU72"/>
    <mergeCell ref="CV30:CV31"/>
    <mergeCell ref="CT28:CT29"/>
    <mergeCell ref="CU28:CU29"/>
    <mergeCell ref="CR18:CR19"/>
    <mergeCell ref="CU69:CU70"/>
    <mergeCell ref="CQ28:CQ29"/>
    <mergeCell ref="CF30:CF31"/>
    <mergeCell ref="CG30:CG31"/>
    <mergeCell ref="CH30:CH31"/>
    <mergeCell ref="CI30:CI31"/>
    <mergeCell ref="CR28:CR29"/>
    <mergeCell ref="CD4:CD5"/>
    <mergeCell ref="CE4:CE5"/>
    <mergeCell ref="CE14:CE15"/>
    <mergeCell ref="CD16:CD17"/>
    <mergeCell ref="CE16:CE17"/>
    <mergeCell ref="CD6:CD7"/>
    <mergeCell ref="CD12:CD13"/>
    <mergeCell ref="CE12:CE13"/>
    <mergeCell ref="CD14:CD15"/>
    <mergeCell ref="CD8:CD9"/>
    <mergeCell ref="CE24:CE25"/>
    <mergeCell ref="CE79:CE80"/>
    <mergeCell ref="CV69:CY69"/>
    <mergeCell ref="CS71:CS72"/>
    <mergeCell ref="CB4:CB5"/>
    <mergeCell ref="CC4:CC5"/>
    <mergeCell ref="CC6:CC7"/>
    <mergeCell ref="CC8:CC9"/>
    <mergeCell ref="CC10:CC11"/>
    <mergeCell ref="CC12:CC13"/>
    <mergeCell ref="CB8:CB9"/>
    <mergeCell ref="CE73:CE74"/>
    <mergeCell ref="CD32:CD33"/>
    <mergeCell ref="CD18:CD19"/>
    <mergeCell ref="CB71:CB72"/>
    <mergeCell ref="CC32:CC33"/>
    <mergeCell ref="CC24:CC25"/>
    <mergeCell ref="CC26:CC27"/>
    <mergeCell ref="CC28:CC29"/>
    <mergeCell ref="CC30:CC31"/>
    <mergeCell ref="CC16:CC17"/>
    <mergeCell ref="CC18:CC19"/>
    <mergeCell ref="BZ77:BZ78"/>
    <mergeCell ref="CA77:CA78"/>
    <mergeCell ref="BZ79:BZ80"/>
    <mergeCell ref="CA79:CA80"/>
    <mergeCell ref="CD69:CD70"/>
    <mergeCell ref="CE69:CE70"/>
    <mergeCell ref="CD30:CD31"/>
    <mergeCell ref="CE30:CE31"/>
    <mergeCell ref="CE75:CE76"/>
    <mergeCell ref="CE77:CE78"/>
    <mergeCell ref="CD73:CD74"/>
    <mergeCell ref="CD75:CD76"/>
    <mergeCell ref="CD77:CD78"/>
    <mergeCell ref="CD79:CD80"/>
    <mergeCell ref="CE83:CE84"/>
    <mergeCell ref="CC83:CC84"/>
    <mergeCell ref="CB79:CB80"/>
    <mergeCell ref="CC79:CC80"/>
    <mergeCell ref="CB81:CB82"/>
    <mergeCell ref="CC73:CC74"/>
    <mergeCell ref="CD81:CD82"/>
    <mergeCell ref="CB83:CB84"/>
    <mergeCell ref="CD83:CD84"/>
    <mergeCell ref="CE81:CE82"/>
    <mergeCell ref="BZ69:BZ70"/>
    <mergeCell ref="CE32:CE33"/>
    <mergeCell ref="CC77:CC78"/>
    <mergeCell ref="CC71:CC72"/>
    <mergeCell ref="CB26:CB27"/>
    <mergeCell ref="CA20:CA21"/>
    <mergeCell ref="CB20:CB21"/>
    <mergeCell ref="BZ22:BZ23"/>
    <mergeCell ref="CA22:CA23"/>
    <mergeCell ref="CB22:CB23"/>
    <mergeCell ref="BZ6:BZ7"/>
    <mergeCell ref="BZ12:BZ13"/>
    <mergeCell ref="BZ16:BZ17"/>
    <mergeCell ref="BZ20:BZ21"/>
    <mergeCell ref="BZ24:BZ25"/>
    <mergeCell ref="CA14:CA15"/>
    <mergeCell ref="AK98:AK99"/>
    <mergeCell ref="AL98:AL99"/>
    <mergeCell ref="AM98:AM99"/>
    <mergeCell ref="AG96:AG97"/>
    <mergeCell ref="AH96:AH97"/>
    <mergeCell ref="AI88:AI89"/>
    <mergeCell ref="AJ88:AJ89"/>
    <mergeCell ref="AK92:AK93"/>
    <mergeCell ref="AL92:AL93"/>
    <mergeCell ref="AM81:AM82"/>
    <mergeCell ref="AI83:AI84"/>
    <mergeCell ref="AJ83:AJ84"/>
    <mergeCell ref="AK83:AK84"/>
    <mergeCell ref="AI90:AI91"/>
    <mergeCell ref="AJ90:AJ91"/>
    <mergeCell ref="AK90:AK91"/>
    <mergeCell ref="AL90:AL91"/>
    <mergeCell ref="AG88:AG89"/>
    <mergeCell ref="AH88:AH89"/>
    <mergeCell ref="AI92:AI93"/>
    <mergeCell ref="AU81:AU82"/>
    <mergeCell ref="AG92:AG93"/>
    <mergeCell ref="AH92:AH93"/>
    <mergeCell ref="AR83:AR84"/>
    <mergeCell ref="AS83:AS84"/>
    <mergeCell ref="AT83:AT84"/>
    <mergeCell ref="AN81:AN82"/>
    <mergeCell ref="AO81:AO82"/>
    <mergeCell ref="AP81:AP82"/>
    <mergeCell ref="AQ81:AQ82"/>
    <mergeCell ref="AN83:AN84"/>
    <mergeCell ref="AO83:AO84"/>
    <mergeCell ref="AU83:AU84"/>
    <mergeCell ref="CA28:CA29"/>
    <mergeCell ref="CB28:CB29"/>
    <mergeCell ref="BZ30:BZ31"/>
    <mergeCell ref="BZ81:BZ82"/>
    <mergeCell ref="CA81:CA82"/>
    <mergeCell ref="BZ73:BZ74"/>
    <mergeCell ref="BY77:BY78"/>
    <mergeCell ref="AI79:AI80"/>
    <mergeCell ref="AM83:AM84"/>
    <mergeCell ref="AN71:AN72"/>
    <mergeCell ref="AO71:AO72"/>
    <mergeCell ref="AP71:AP72"/>
    <mergeCell ref="AN75:AN76"/>
    <mergeCell ref="AO75:AO76"/>
    <mergeCell ref="AP75:AP76"/>
    <mergeCell ref="AU71:AU72"/>
    <mergeCell ref="AN73:AN74"/>
    <mergeCell ref="BZ83:BZ84"/>
    <mergeCell ref="CA83:CA84"/>
    <mergeCell ref="AM92:AM93"/>
    <mergeCell ref="AL83:AL84"/>
    <mergeCell ref="AG90:AG91"/>
    <mergeCell ref="AH90:AH91"/>
    <mergeCell ref="AK88:AK89"/>
    <mergeCell ref="AL88:AL89"/>
    <mergeCell ref="AK94:AK95"/>
    <mergeCell ref="AL94:AL95"/>
    <mergeCell ref="AM94:AM95"/>
    <mergeCell ref="AM88:AM89"/>
    <mergeCell ref="AM96:AM97"/>
    <mergeCell ref="AG98:AG99"/>
    <mergeCell ref="AH98:AH99"/>
    <mergeCell ref="AI98:AI99"/>
    <mergeCell ref="AJ98:AJ99"/>
    <mergeCell ref="AJ92:AJ93"/>
    <mergeCell ref="AT81:AT82"/>
    <mergeCell ref="AT79:AT80"/>
    <mergeCell ref="AQ79:AQ80"/>
    <mergeCell ref="AQ75:AQ76"/>
    <mergeCell ref="AR75:AR76"/>
    <mergeCell ref="AS75:AS76"/>
    <mergeCell ref="AT75:AT76"/>
    <mergeCell ref="AU79:AU80"/>
    <mergeCell ref="AK73:AK74"/>
    <mergeCell ref="AI77:AI78"/>
    <mergeCell ref="AI75:AI76"/>
    <mergeCell ref="AJ79:AJ80"/>
    <mergeCell ref="AP77:AP78"/>
    <mergeCell ref="AQ77:AQ78"/>
    <mergeCell ref="AR81:AR82"/>
    <mergeCell ref="AS81:AS82"/>
    <mergeCell ref="AG100:AG101"/>
    <mergeCell ref="AH100:AH101"/>
    <mergeCell ref="AI100:AI101"/>
    <mergeCell ref="AJ100:AJ101"/>
    <mergeCell ref="AK96:AK97"/>
    <mergeCell ref="AL96:AL97"/>
    <mergeCell ref="AI96:AI97"/>
    <mergeCell ref="AJ96:AJ97"/>
    <mergeCell ref="AK100:AK101"/>
    <mergeCell ref="AL100:AL101"/>
    <mergeCell ref="AM100:AM101"/>
    <mergeCell ref="AK86:AK87"/>
    <mergeCell ref="AL86:AL87"/>
    <mergeCell ref="AM86:AM87"/>
    <mergeCell ref="AP83:AP84"/>
    <mergeCell ref="AQ83:AQ84"/>
    <mergeCell ref="AM90:AM91"/>
    <mergeCell ref="AU69:AU70"/>
    <mergeCell ref="AN69:AN70"/>
    <mergeCell ref="AO69:AO70"/>
    <mergeCell ref="AP69:AP70"/>
    <mergeCell ref="AQ69:AQ70"/>
    <mergeCell ref="AR69:AR70"/>
    <mergeCell ref="AS69:AS70"/>
    <mergeCell ref="AO79:AO80"/>
    <mergeCell ref="AP79:AP80"/>
    <mergeCell ref="AM79:AM80"/>
    <mergeCell ref="AT69:AT70"/>
    <mergeCell ref="AM71:AM72"/>
    <mergeCell ref="AL73:AL74"/>
    <mergeCell ref="AM73:AM74"/>
    <mergeCell ref="AR71:AR72"/>
    <mergeCell ref="AS71:AS72"/>
    <mergeCell ref="AT71:AT72"/>
    <mergeCell ref="AL71:AL72"/>
    <mergeCell ref="AR79:AR80"/>
    <mergeCell ref="AM75:AM76"/>
    <mergeCell ref="AL77:AL78"/>
    <mergeCell ref="AM77:AM78"/>
    <mergeCell ref="AU75:AU76"/>
    <mergeCell ref="AR77:AR78"/>
    <mergeCell ref="AS77:AS78"/>
    <mergeCell ref="AT77:AT78"/>
    <mergeCell ref="AU77:AU78"/>
    <mergeCell ref="AN79:AN80"/>
    <mergeCell ref="AN77:AN78"/>
    <mergeCell ref="AO77:AO78"/>
    <mergeCell ref="AQ71:AQ72"/>
    <mergeCell ref="AS79:AS80"/>
    <mergeCell ref="AM61:AM62"/>
    <mergeCell ref="AI81:AI82"/>
    <mergeCell ref="AJ81:AJ82"/>
    <mergeCell ref="AK81:AK82"/>
    <mergeCell ref="AL75:AL76"/>
    <mergeCell ref="AI73:AI74"/>
    <mergeCell ref="AL79:AL80"/>
    <mergeCell ref="AJ61:AJ62"/>
    <mergeCell ref="AK61:AK62"/>
    <mergeCell ref="AL61:AL62"/>
    <mergeCell ref="AJ75:AJ76"/>
    <mergeCell ref="AK75:AK76"/>
    <mergeCell ref="AL81:AL82"/>
    <mergeCell ref="AK79:AK80"/>
    <mergeCell ref="AK71:AK72"/>
    <mergeCell ref="AM63:AM64"/>
    <mergeCell ref="AG69:AG70"/>
    <mergeCell ref="AH63:AH64"/>
    <mergeCell ref="AI63:AI64"/>
    <mergeCell ref="AK63:AK64"/>
    <mergeCell ref="AL63:AL64"/>
    <mergeCell ref="AJ63:AJ64"/>
    <mergeCell ref="AH61:AH62"/>
    <mergeCell ref="AG57:AG58"/>
    <mergeCell ref="AH57:AH58"/>
    <mergeCell ref="AI57:AI58"/>
    <mergeCell ref="AJ57:AJ58"/>
    <mergeCell ref="AK57:AK58"/>
    <mergeCell ref="AG71:AG72"/>
    <mergeCell ref="AG73:AG74"/>
    <mergeCell ref="AH77:AH78"/>
    <mergeCell ref="AH81:AH82"/>
    <mergeCell ref="AH73:AH74"/>
    <mergeCell ref="AG79:AG80"/>
    <mergeCell ref="AG81:AG82"/>
    <mergeCell ref="AH71:AH72"/>
    <mergeCell ref="AH75:AH76"/>
    <mergeCell ref="AH79:AH80"/>
    <mergeCell ref="AJ77:AJ78"/>
    <mergeCell ref="AK77:AK78"/>
    <mergeCell ref="AI71:AI72"/>
    <mergeCell ref="AJ71:AJ72"/>
    <mergeCell ref="AJ73:AJ74"/>
    <mergeCell ref="AI45:AI46"/>
    <mergeCell ref="AJ45:AJ46"/>
    <mergeCell ref="AK45:AK46"/>
    <mergeCell ref="AL45:AL46"/>
    <mergeCell ref="AG49:AG50"/>
    <mergeCell ref="AH49:AH50"/>
    <mergeCell ref="AI49:AI50"/>
    <mergeCell ref="AJ49:AJ50"/>
    <mergeCell ref="AK49:AK50"/>
    <mergeCell ref="AL49:AL50"/>
    <mergeCell ref="AJ47:AJ48"/>
    <mergeCell ref="AI69:AI70"/>
    <mergeCell ref="AJ69:AJ70"/>
    <mergeCell ref="AK69:AK70"/>
    <mergeCell ref="AL69:AL70"/>
    <mergeCell ref="AM69:AM70"/>
    <mergeCell ref="AG63:AG64"/>
    <mergeCell ref="AH69:AH70"/>
    <mergeCell ref="AM51:AM52"/>
    <mergeCell ref="AM53:AM54"/>
    <mergeCell ref="AM55:AM56"/>
    <mergeCell ref="AM57:AM58"/>
    <mergeCell ref="AH55:AH56"/>
    <mergeCell ref="AG59:AG60"/>
    <mergeCell ref="AH59:AH60"/>
    <mergeCell ref="AK59:AK60"/>
    <mergeCell ref="AL59:AL60"/>
    <mergeCell ref="AM59:AM60"/>
    <mergeCell ref="AI53:AI54"/>
    <mergeCell ref="AJ53:AJ54"/>
    <mergeCell ref="AK53:AK54"/>
    <mergeCell ref="AL53:AL54"/>
    <mergeCell ref="AG43:AG44"/>
    <mergeCell ref="AH43:AH44"/>
    <mergeCell ref="AK43:AK44"/>
    <mergeCell ref="AL43:AL44"/>
    <mergeCell ref="AM47:AM48"/>
    <mergeCell ref="AM45:AM46"/>
    <mergeCell ref="B83:B84"/>
    <mergeCell ref="B81:B82"/>
    <mergeCell ref="B90:B91"/>
    <mergeCell ref="B92:B93"/>
    <mergeCell ref="AG47:AG48"/>
    <mergeCell ref="AL41:AL42"/>
    <mergeCell ref="AM41:AM42"/>
    <mergeCell ref="AG39:AG40"/>
    <mergeCell ref="AH39:AH40"/>
    <mergeCell ref="AK35:AK36"/>
    <mergeCell ref="AL35:AL36"/>
    <mergeCell ref="AM35:AM36"/>
    <mergeCell ref="AG37:AG38"/>
    <mergeCell ref="AH37:AH38"/>
    <mergeCell ref="AI37:AI38"/>
    <mergeCell ref="AK39:AK40"/>
    <mergeCell ref="AL39:AL40"/>
    <mergeCell ref="AI39:AI40"/>
    <mergeCell ref="AJ39:AJ40"/>
    <mergeCell ref="AM39:AM40"/>
    <mergeCell ref="AG41:AG42"/>
    <mergeCell ref="AH41:AH42"/>
    <mergeCell ref="AI41:AI42"/>
    <mergeCell ref="AJ41:AJ42"/>
    <mergeCell ref="AK41:AK42"/>
    <mergeCell ref="B37:B38"/>
    <mergeCell ref="AL55:AL56"/>
    <mergeCell ref="AL51:AL52"/>
    <mergeCell ref="AG53:AG54"/>
    <mergeCell ref="AH53:AH54"/>
    <mergeCell ref="AM49:AM50"/>
    <mergeCell ref="B73:B74"/>
    <mergeCell ref="B71:B72"/>
    <mergeCell ref="B79:B80"/>
    <mergeCell ref="B57:B58"/>
    <mergeCell ref="B45:B46"/>
    <mergeCell ref="B55:B56"/>
    <mergeCell ref="B53:B54"/>
    <mergeCell ref="B51:B52"/>
    <mergeCell ref="B49:B50"/>
    <mergeCell ref="B47:B48"/>
    <mergeCell ref="E69:E70"/>
    <mergeCell ref="E71:E72"/>
    <mergeCell ref="H75:H76"/>
    <mergeCell ref="C75:C76"/>
    <mergeCell ref="E79:E80"/>
    <mergeCell ref="D69:D70"/>
    <mergeCell ref="F69:F70"/>
    <mergeCell ref="E55:E56"/>
    <mergeCell ref="E57:E58"/>
    <mergeCell ref="G49:G50"/>
    <mergeCell ref="AL57:AL58"/>
    <mergeCell ref="AK55:AK56"/>
    <mergeCell ref="AI55:AI56"/>
    <mergeCell ref="AJ55:AJ56"/>
    <mergeCell ref="AG51:AG52"/>
    <mergeCell ref="AH51:AH52"/>
    <mergeCell ref="AK51:AK52"/>
    <mergeCell ref="Q81:Q82"/>
    <mergeCell ref="AH35:AH36"/>
    <mergeCell ref="AI35:AI36"/>
    <mergeCell ref="AJ35:AJ36"/>
    <mergeCell ref="AI51:AI52"/>
    <mergeCell ref="AJ51:AJ52"/>
    <mergeCell ref="AI43:AI44"/>
    <mergeCell ref="AJ43:AJ44"/>
    <mergeCell ref="AJ37:AJ38"/>
    <mergeCell ref="AH47:AH48"/>
    <mergeCell ref="AI47:AI48"/>
    <mergeCell ref="Q71:Q72"/>
    <mergeCell ref="AI59:AI60"/>
    <mergeCell ref="AG75:AG76"/>
    <mergeCell ref="AG77:AG78"/>
    <mergeCell ref="AG86:AG87"/>
    <mergeCell ref="AH86:AH87"/>
    <mergeCell ref="AG61:AG62"/>
    <mergeCell ref="AI61:AI62"/>
    <mergeCell ref="AG83:AG84"/>
    <mergeCell ref="AH83:AH84"/>
    <mergeCell ref="Q83:Q84"/>
    <mergeCell ref="X37:X38"/>
    <mergeCell ref="R39:R40"/>
    <mergeCell ref="S39:S40"/>
    <mergeCell ref="T39:T40"/>
    <mergeCell ref="U39:U40"/>
    <mergeCell ref="V39:V40"/>
    <mergeCell ref="W39:W40"/>
    <mergeCell ref="X39:X40"/>
    <mergeCell ref="R37:R38"/>
    <mergeCell ref="S37:S38"/>
    <mergeCell ref="I100:I101"/>
    <mergeCell ref="AG94:AG95"/>
    <mergeCell ref="AH94:AH95"/>
    <mergeCell ref="AI94:AI95"/>
    <mergeCell ref="AJ94:AJ95"/>
    <mergeCell ref="H39:H40"/>
    <mergeCell ref="AJ59:AJ60"/>
    <mergeCell ref="AI86:AI87"/>
    <mergeCell ref="AJ86:AJ87"/>
    <mergeCell ref="AG55:AG56"/>
    <mergeCell ref="E100:E101"/>
    <mergeCell ref="B4:B5"/>
    <mergeCell ref="B6:B7"/>
    <mergeCell ref="B8:B9"/>
    <mergeCell ref="B10:B11"/>
    <mergeCell ref="H100:H101"/>
    <mergeCell ref="B30:B31"/>
    <mergeCell ref="G100:G101"/>
    <mergeCell ref="H96:H97"/>
    <mergeCell ref="B35:B36"/>
    <mergeCell ref="D98:D99"/>
    <mergeCell ref="B20:B21"/>
    <mergeCell ref="B22:B23"/>
    <mergeCell ref="B24:B25"/>
    <mergeCell ref="B26:B27"/>
    <mergeCell ref="B59:B60"/>
    <mergeCell ref="C98:C99"/>
    <mergeCell ref="C96:C97"/>
    <mergeCell ref="B63:B64"/>
    <mergeCell ref="B61:B62"/>
    <mergeCell ref="Q79:Q80"/>
    <mergeCell ref="D75:D76"/>
    <mergeCell ref="C92:C93"/>
    <mergeCell ref="D92:D93"/>
    <mergeCell ref="F92:F93"/>
    <mergeCell ref="G92:G93"/>
    <mergeCell ref="C6:C7"/>
    <mergeCell ref="D6:D7"/>
    <mergeCell ref="F6:F7"/>
    <mergeCell ref="G6:G7"/>
    <mergeCell ref="C83:C84"/>
    <mergeCell ref="H92:H93"/>
    <mergeCell ref="I92:I93"/>
    <mergeCell ref="E6:E7"/>
    <mergeCell ref="E8:E9"/>
    <mergeCell ref="E10:E11"/>
    <mergeCell ref="G39:G40"/>
    <mergeCell ref="G32:G33"/>
    <mergeCell ref="H32:H33"/>
    <mergeCell ref="E32:E33"/>
    <mergeCell ref="E92:E93"/>
    <mergeCell ref="I10:I11"/>
    <mergeCell ref="I37:I38"/>
    <mergeCell ref="H35:H36"/>
    <mergeCell ref="H37:H38"/>
    <mergeCell ref="C35:C36"/>
    <mergeCell ref="G59:G60"/>
    <mergeCell ref="H59:H60"/>
    <mergeCell ref="F57:F58"/>
    <mergeCell ref="E59:E60"/>
    <mergeCell ref="G55:G56"/>
    <mergeCell ref="H55:H56"/>
    <mergeCell ref="C53:C54"/>
    <mergeCell ref="D53:D54"/>
    <mergeCell ref="A83:A84"/>
    <mergeCell ref="J69:J70"/>
    <mergeCell ref="J71:J72"/>
    <mergeCell ref="J73:J74"/>
    <mergeCell ref="J75:J76"/>
    <mergeCell ref="J77:J78"/>
    <mergeCell ref="D83:D84"/>
    <mergeCell ref="J81:J82"/>
    <mergeCell ref="J83:J84"/>
    <mergeCell ref="H83:H84"/>
    <mergeCell ref="K77:K78"/>
    <mergeCell ref="M77:M78"/>
    <mergeCell ref="L79:L80"/>
    <mergeCell ref="N77:N78"/>
    <mergeCell ref="N83:N84"/>
    <mergeCell ref="K81:K82"/>
    <mergeCell ref="A77:A78"/>
    <mergeCell ref="E81:E82"/>
    <mergeCell ref="E83:E84"/>
    <mergeCell ref="L81:L82"/>
    <mergeCell ref="H73:H74"/>
    <mergeCell ref="H69:H70"/>
    <mergeCell ref="G75:G76"/>
    <mergeCell ref="L75:L76"/>
    <mergeCell ref="K75:K76"/>
    <mergeCell ref="M75:M76"/>
    <mergeCell ref="M71:M72"/>
    <mergeCell ref="K73:K74"/>
    <mergeCell ref="F73:F74"/>
    <mergeCell ref="E73:E74"/>
    <mergeCell ref="E75:E76"/>
    <mergeCell ref="F75:F76"/>
    <mergeCell ref="Q4:Q5"/>
    <mergeCell ref="Q8:Q9"/>
    <mergeCell ref="Q10:Q11"/>
    <mergeCell ref="Q12:Q13"/>
    <mergeCell ref="Q6:Q7"/>
    <mergeCell ref="Q28:Q29"/>
    <mergeCell ref="Q20:Q21"/>
    <mergeCell ref="Q22:Q23"/>
    <mergeCell ref="Q24:Q25"/>
    <mergeCell ref="Q26:Q27"/>
    <mergeCell ref="P32:P33"/>
    <mergeCell ref="O32:O33"/>
    <mergeCell ref="O30:O31"/>
    <mergeCell ref="O28:O29"/>
    <mergeCell ref="O6:O7"/>
    <mergeCell ref="P4:P5"/>
    <mergeCell ref="L4:L5"/>
    <mergeCell ref="L6:L7"/>
    <mergeCell ref="L8:L9"/>
    <mergeCell ref="L10:L11"/>
    <mergeCell ref="L22:L23"/>
    <mergeCell ref="P14:P15"/>
    <mergeCell ref="O16:O17"/>
    <mergeCell ref="P16:P17"/>
    <mergeCell ref="P18:P19"/>
    <mergeCell ref="P10:P11"/>
    <mergeCell ref="P12:P13"/>
    <mergeCell ref="L28:L29"/>
    <mergeCell ref="L30:L31"/>
    <mergeCell ref="L32:L33"/>
    <mergeCell ref="P20:P21"/>
    <mergeCell ref="O14:O15"/>
    <mergeCell ref="Q69:Q70"/>
    <mergeCell ref="Q30:Q31"/>
    <mergeCell ref="O79:O80"/>
    <mergeCell ref="O77:O78"/>
    <mergeCell ref="O22:O23"/>
    <mergeCell ref="P22:P23"/>
    <mergeCell ref="P69:P70"/>
    <mergeCell ref="Q73:Q74"/>
    <mergeCell ref="Q75:Q76"/>
    <mergeCell ref="Q77:Q78"/>
    <mergeCell ref="P28:P29"/>
    <mergeCell ref="N71:N72"/>
    <mergeCell ref="M73:M74"/>
    <mergeCell ref="N73:N74"/>
    <mergeCell ref="K50:P54"/>
    <mergeCell ref="O71:O72"/>
    <mergeCell ref="P75:P76"/>
    <mergeCell ref="P77:P78"/>
    <mergeCell ref="M69:M70"/>
    <mergeCell ref="N69:N70"/>
    <mergeCell ref="N75:N76"/>
    <mergeCell ref="P30:P31"/>
    <mergeCell ref="P79:P80"/>
    <mergeCell ref="N28:N29"/>
    <mergeCell ref="K41:P41"/>
    <mergeCell ref="K42:P47"/>
    <mergeCell ref="K49:P49"/>
    <mergeCell ref="P26:P27"/>
    <mergeCell ref="K4:K5"/>
    <mergeCell ref="N6:N7"/>
    <mergeCell ref="K6:K7"/>
    <mergeCell ref="M6:M7"/>
    <mergeCell ref="L24:L25"/>
    <mergeCell ref="L26:L27"/>
    <mergeCell ref="H6:H7"/>
    <mergeCell ref="J6:J7"/>
    <mergeCell ref="L20:L21"/>
    <mergeCell ref="I22:I23"/>
    <mergeCell ref="L18:L19"/>
    <mergeCell ref="N30:N31"/>
    <mergeCell ref="J20:J21"/>
    <mergeCell ref="J22:J23"/>
    <mergeCell ref="J26:J27"/>
    <mergeCell ref="J24:J25"/>
    <mergeCell ref="H12:H13"/>
    <mergeCell ref="I6:I7"/>
    <mergeCell ref="I8:I9"/>
    <mergeCell ref="I24:I25"/>
    <mergeCell ref="I14:I15"/>
    <mergeCell ref="I16:I17"/>
    <mergeCell ref="L14:L15"/>
    <mergeCell ref="L16:L17"/>
    <mergeCell ref="M14:M15"/>
    <mergeCell ref="N14:N15"/>
    <mergeCell ref="I28:I29"/>
    <mergeCell ref="H22:H23"/>
    <mergeCell ref="M20:M21"/>
    <mergeCell ref="N20:N21"/>
    <mergeCell ref="K10:K11"/>
    <mergeCell ref="A4:A5"/>
    <mergeCell ref="A37:A38"/>
    <mergeCell ref="H81:H82"/>
    <mergeCell ref="F81:F82"/>
    <mergeCell ref="G77:G78"/>
    <mergeCell ref="A14:A15"/>
    <mergeCell ref="A12:A13"/>
    <mergeCell ref="F28:F29"/>
    <mergeCell ref="A8:A9"/>
    <mergeCell ref="A6:A7"/>
    <mergeCell ref="B14:B15"/>
    <mergeCell ref="B16:B17"/>
    <mergeCell ref="D24:D25"/>
    <mergeCell ref="D20:D21"/>
    <mergeCell ref="B12:B13"/>
    <mergeCell ref="B18:B19"/>
    <mergeCell ref="A28:A29"/>
    <mergeCell ref="A26:A27"/>
    <mergeCell ref="C37:C38"/>
    <mergeCell ref="D37:D38"/>
    <mergeCell ref="F37:F38"/>
    <mergeCell ref="G37:G38"/>
    <mergeCell ref="D35:D36"/>
    <mergeCell ref="A10:A11"/>
    <mergeCell ref="A71:A72"/>
    <mergeCell ref="A69:A70"/>
    <mergeCell ref="G57:G58"/>
    <mergeCell ref="H57:H58"/>
    <mergeCell ref="F63:F64"/>
    <mergeCell ref="G63:G64"/>
    <mergeCell ref="H63:H64"/>
    <mergeCell ref="F61:F62"/>
    <mergeCell ref="A39:A40"/>
    <mergeCell ref="A22:A23"/>
    <mergeCell ref="A20:A21"/>
    <mergeCell ref="A18:A19"/>
    <mergeCell ref="A16:A17"/>
    <mergeCell ref="A41:A42"/>
    <mergeCell ref="A24:A25"/>
    <mergeCell ref="A32:A33"/>
    <mergeCell ref="A30:A31"/>
    <mergeCell ref="A35:A36"/>
    <mergeCell ref="C57:C58"/>
    <mergeCell ref="D57:D58"/>
    <mergeCell ref="D59:D60"/>
    <mergeCell ref="C61:C62"/>
    <mergeCell ref="D61:D62"/>
    <mergeCell ref="C63:C64"/>
    <mergeCell ref="D63:D64"/>
    <mergeCell ref="C49:C50"/>
    <mergeCell ref="D49:D50"/>
    <mergeCell ref="D16:D17"/>
    <mergeCell ref="A55:A56"/>
    <mergeCell ref="A57:A58"/>
    <mergeCell ref="A59:A60"/>
    <mergeCell ref="A61:A62"/>
    <mergeCell ref="B28:B29"/>
    <mergeCell ref="B32:B33"/>
    <mergeCell ref="C55:C56"/>
    <mergeCell ref="D55:D56"/>
    <mergeCell ref="B43:B44"/>
    <mergeCell ref="B41:B42"/>
    <mergeCell ref="B39:B40"/>
    <mergeCell ref="C20:C21"/>
    <mergeCell ref="A43:A44"/>
    <mergeCell ref="A45:A46"/>
    <mergeCell ref="A47:A48"/>
    <mergeCell ref="A49:A50"/>
    <mergeCell ref="A51:A52"/>
    <mergeCell ref="A53:A54"/>
    <mergeCell ref="C73:C74"/>
    <mergeCell ref="D73:D74"/>
    <mergeCell ref="C69:C70"/>
    <mergeCell ref="E61:E62"/>
    <mergeCell ref="H61:H62"/>
    <mergeCell ref="F49:F50"/>
    <mergeCell ref="E49:E50"/>
    <mergeCell ref="F59:F60"/>
    <mergeCell ref="G51:G52"/>
    <mergeCell ref="H51:H52"/>
    <mergeCell ref="E51:E52"/>
    <mergeCell ref="F55:F56"/>
    <mergeCell ref="F43:F44"/>
    <mergeCell ref="H43:H44"/>
    <mergeCell ref="H53:H54"/>
    <mergeCell ref="F51:F52"/>
    <mergeCell ref="F53:F54"/>
    <mergeCell ref="E53:E54"/>
    <mergeCell ref="B69:B70"/>
    <mergeCell ref="D51:D52"/>
    <mergeCell ref="J32:J33"/>
    <mergeCell ref="E12:E13"/>
    <mergeCell ref="D8:D9"/>
    <mergeCell ref="G14:G15"/>
    <mergeCell ref="D18:D19"/>
    <mergeCell ref="M10:M11"/>
    <mergeCell ref="M16:M17"/>
    <mergeCell ref="N16:N17"/>
    <mergeCell ref="O20:O21"/>
    <mergeCell ref="G26:G27"/>
    <mergeCell ref="G41:G42"/>
    <mergeCell ref="G45:G46"/>
    <mergeCell ref="G43:G44"/>
    <mergeCell ref="C47:C48"/>
    <mergeCell ref="D47:D48"/>
    <mergeCell ref="E41:E42"/>
    <mergeCell ref="E43:E44"/>
    <mergeCell ref="F47:F48"/>
    <mergeCell ref="G47:G48"/>
    <mergeCell ref="H47:H48"/>
    <mergeCell ref="C45:C46"/>
    <mergeCell ref="D45:D46"/>
    <mergeCell ref="F45:F46"/>
    <mergeCell ref="E47:E48"/>
    <mergeCell ref="E45:E46"/>
    <mergeCell ref="H45:H46"/>
    <mergeCell ref="H41:H42"/>
    <mergeCell ref="D43:D44"/>
    <mergeCell ref="D39:D40"/>
    <mergeCell ref="F39:F40"/>
    <mergeCell ref="E35:E36"/>
    <mergeCell ref="E37:E38"/>
    <mergeCell ref="E39:E40"/>
    <mergeCell ref="F35:F36"/>
    <mergeCell ref="AI16:AI17"/>
    <mergeCell ref="AJ16:AJ17"/>
    <mergeCell ref="AG16:AG17"/>
    <mergeCell ref="AH16:AH17"/>
    <mergeCell ref="AG18:AG19"/>
    <mergeCell ref="AH18:AH19"/>
    <mergeCell ref="AI18:AI19"/>
    <mergeCell ref="AJ18:AJ19"/>
    <mergeCell ref="AF16:AF17"/>
    <mergeCell ref="F26:F27"/>
    <mergeCell ref="I35:I36"/>
    <mergeCell ref="FM12:FM13"/>
    <mergeCell ref="FL8:FL9"/>
    <mergeCell ref="FL10:FL11"/>
    <mergeCell ref="FL12:FL13"/>
    <mergeCell ref="FL22:FL23"/>
    <mergeCell ref="BZ14:BZ15"/>
    <mergeCell ref="CB14:CB15"/>
    <mergeCell ref="AK16:AK17"/>
    <mergeCell ref="AL16:AL17"/>
    <mergeCell ref="AM16:AM17"/>
    <mergeCell ref="CB16:CB17"/>
    <mergeCell ref="CA16:CA17"/>
    <mergeCell ref="BY16:BY17"/>
    <mergeCell ref="AO14:AO15"/>
    <mergeCell ref="FE16:FE17"/>
    <mergeCell ref="FF16:FF17"/>
    <mergeCell ref="FG16:FG17"/>
    <mergeCell ref="CA12:CA13"/>
    <mergeCell ref="CB12:CB13"/>
    <mergeCell ref="EO14:EO15"/>
    <mergeCell ref="DL20:DL21"/>
    <mergeCell ref="DO16:DO17"/>
    <mergeCell ref="EK14:EK15"/>
    <mergeCell ref="EK16:EK17"/>
    <mergeCell ref="EH14:EH15"/>
    <mergeCell ref="EI14:EI15"/>
    <mergeCell ref="EJ16:EJ17"/>
    <mergeCell ref="DL16:DL17"/>
    <mergeCell ref="DJ18:DJ19"/>
    <mergeCell ref="DK18:DK19"/>
    <mergeCell ref="DL18:DL19"/>
    <mergeCell ref="DV18:DV19"/>
    <mergeCell ref="DX22:DX23"/>
    <mergeCell ref="DZ20:DZ21"/>
    <mergeCell ref="EA20:EA21"/>
    <mergeCell ref="EB20:EB21"/>
    <mergeCell ref="EE20:EE21"/>
    <mergeCell ref="ED22:ED23"/>
    <mergeCell ref="EE22:EE23"/>
    <mergeCell ref="EB16:EB17"/>
    <mergeCell ref="DY16:DY17"/>
    <mergeCell ref="DZ16:DZ17"/>
    <mergeCell ref="EA16:EA17"/>
    <mergeCell ref="EG16:EG17"/>
    <mergeCell ref="EG18:EG19"/>
    <mergeCell ref="EG20:EG21"/>
    <mergeCell ref="EG22:EG23"/>
    <mergeCell ref="EF14:EF15"/>
    <mergeCell ref="EF22:EF23"/>
    <mergeCell ref="EF20:EF21"/>
    <mergeCell ref="ED16:ED17"/>
    <mergeCell ref="CY16:CY17"/>
    <mergeCell ref="CZ16:CZ17"/>
    <mergeCell ref="EK10:EK11"/>
    <mergeCell ref="EH16:EH17"/>
    <mergeCell ref="EI20:EI21"/>
    <mergeCell ref="EJ20:EJ21"/>
    <mergeCell ref="EH22:EH23"/>
    <mergeCell ref="EI22:EI23"/>
    <mergeCell ref="EJ22:EJ23"/>
    <mergeCell ref="EI16:EI17"/>
    <mergeCell ref="EH18:EH19"/>
    <mergeCell ref="EI18:EI19"/>
    <mergeCell ref="CJ20:CJ21"/>
    <mergeCell ref="CN20:CN21"/>
    <mergeCell ref="AS14:AS15"/>
    <mergeCell ref="DA14:DA15"/>
    <mergeCell ref="DB14:DB15"/>
    <mergeCell ref="AT16:AT17"/>
    <mergeCell ref="AS16:AS17"/>
    <mergeCell ref="DT10:DT11"/>
    <mergeCell ref="BY10:BY11"/>
    <mergeCell ref="CY20:CY21"/>
    <mergeCell ref="DV16:DV17"/>
    <mergeCell ref="DW16:DW17"/>
    <mergeCell ref="DX16:DX17"/>
    <mergeCell ref="DW18:DW19"/>
    <mergeCell ref="DX18:DX19"/>
    <mergeCell ref="DU16:DU17"/>
    <mergeCell ref="DU18:DU19"/>
    <mergeCell ref="CF22:CF23"/>
    <mergeCell ref="CG22:CG23"/>
    <mergeCell ref="CH22:CH23"/>
    <mergeCell ref="FD10:FD11"/>
    <mergeCell ref="EV10:EV11"/>
    <mergeCell ref="EZ10:EZ11"/>
    <mergeCell ref="EX12:EX13"/>
    <mergeCell ref="EY12:EY13"/>
    <mergeCell ref="EZ12:EZ13"/>
    <mergeCell ref="EX18:EX19"/>
    <mergeCell ref="EY18:EY19"/>
    <mergeCell ref="EZ18:EZ19"/>
    <mergeCell ref="EX20:EX21"/>
    <mergeCell ref="EY20:EY21"/>
    <mergeCell ref="EZ20:EZ21"/>
    <mergeCell ref="EX14:EX15"/>
    <mergeCell ref="EY14:EY15"/>
    <mergeCell ref="EZ14:EZ15"/>
    <mergeCell ref="EY10:EY11"/>
    <mergeCell ref="FI22:FI23"/>
    <mergeCell ref="FH18:FH19"/>
    <mergeCell ref="FH20:FH21"/>
    <mergeCell ref="FH22:FH23"/>
    <mergeCell ref="FE18:FE19"/>
    <mergeCell ref="FF18:FF19"/>
    <mergeCell ref="FG18:FG19"/>
    <mergeCell ref="FE14:FE15"/>
    <mergeCell ref="FF14:FF15"/>
    <mergeCell ref="FG14:FG15"/>
    <mergeCell ref="FH14:FH15"/>
    <mergeCell ref="EW12:EW13"/>
    <mergeCell ref="EW18:EW19"/>
    <mergeCell ref="EW20:EW21"/>
    <mergeCell ref="EW14:EW15"/>
    <mergeCell ref="EW16:EW17"/>
    <mergeCell ref="G8:G9"/>
    <mergeCell ref="N24:N25"/>
    <mergeCell ref="E14:E15"/>
    <mergeCell ref="G10:G11"/>
    <mergeCell ref="H10:H11"/>
    <mergeCell ref="G12:G13"/>
    <mergeCell ref="EW4:EZ4"/>
    <mergeCell ref="EZ6:EZ7"/>
    <mergeCell ref="EZ8:EZ9"/>
    <mergeCell ref="ER6:ER7"/>
    <mergeCell ref="ES4:EV4"/>
    <mergeCell ref="EW6:EW7"/>
    <mergeCell ref="EX8:EX9"/>
    <mergeCell ref="EU8:EU9"/>
    <mergeCell ref="EW8:EW9"/>
    <mergeCell ref="ER8:ER9"/>
    <mergeCell ref="FG12:FG13"/>
    <mergeCell ref="FE10:FE11"/>
    <mergeCell ref="FF10:FF11"/>
    <mergeCell ref="FG10:FG11"/>
    <mergeCell ref="EX6:EX7"/>
    <mergeCell ref="EY6:EY7"/>
    <mergeCell ref="FA12:FA13"/>
    <mergeCell ref="FB12:FB13"/>
    <mergeCell ref="FC12:FC13"/>
    <mergeCell ref="FD12:FD13"/>
    <mergeCell ref="EY8:EY9"/>
    <mergeCell ref="FA8:FA9"/>
    <mergeCell ref="FB8:FB9"/>
    <mergeCell ref="FE12:FE13"/>
    <mergeCell ref="FF12:FF13"/>
    <mergeCell ref="FC10:FC11"/>
    <mergeCell ref="AK26:AK27"/>
    <mergeCell ref="AL26:AL27"/>
    <mergeCell ref="EV6:EV7"/>
    <mergeCell ref="AK47:AK48"/>
    <mergeCell ref="AL47:AL48"/>
    <mergeCell ref="AM43:AM44"/>
    <mergeCell ref="AG45:AG46"/>
    <mergeCell ref="AH45:AH46"/>
    <mergeCell ref="C4:C5"/>
    <mergeCell ref="D4:D5"/>
    <mergeCell ref="F4:F5"/>
    <mergeCell ref="J18:J19"/>
    <mergeCell ref="K18:K19"/>
    <mergeCell ref="AN8:AN9"/>
    <mergeCell ref="G4:G5"/>
    <mergeCell ref="H4:H5"/>
    <mergeCell ref="J8:J9"/>
    <mergeCell ref="K8:K9"/>
    <mergeCell ref="H8:H9"/>
    <mergeCell ref="O4:O5"/>
    <mergeCell ref="M4:M5"/>
    <mergeCell ref="N4:N5"/>
    <mergeCell ref="I4:I5"/>
    <mergeCell ref="J4:J5"/>
    <mergeCell ref="P6:P7"/>
    <mergeCell ref="P8:P9"/>
    <mergeCell ref="AH8:AH9"/>
    <mergeCell ref="F18:F19"/>
    <mergeCell ref="F12:F13"/>
    <mergeCell ref="D10:D11"/>
    <mergeCell ref="AT14:AT15"/>
    <mergeCell ref="ES14:ES15"/>
    <mergeCell ref="AG28:AG29"/>
    <mergeCell ref="O8:O9"/>
    <mergeCell ref="AI8:AI9"/>
    <mergeCell ref="N8:N9"/>
    <mergeCell ref="M12:M13"/>
    <mergeCell ref="N12:N13"/>
    <mergeCell ref="O12:O13"/>
    <mergeCell ref="J10:J11"/>
    <mergeCell ref="L12:L13"/>
    <mergeCell ref="O10:O11"/>
    <mergeCell ref="N10:N11"/>
    <mergeCell ref="N18:N19"/>
    <mergeCell ref="Q14:Q15"/>
    <mergeCell ref="Q16:Q17"/>
    <mergeCell ref="Q18:Q19"/>
    <mergeCell ref="O18:O19"/>
    <mergeCell ref="AJ28:AJ29"/>
    <mergeCell ref="R14:R15"/>
    <mergeCell ref="S14:S15"/>
    <mergeCell ref="T14:T15"/>
    <mergeCell ref="U14:U15"/>
    <mergeCell ref="V14:V15"/>
    <mergeCell ref="W14:W15"/>
    <mergeCell ref="X14:X15"/>
    <mergeCell ref="AC18:AC19"/>
    <mergeCell ref="M8:M9"/>
    <mergeCell ref="AJ26:AJ27"/>
    <mergeCell ref="X12:X13"/>
    <mergeCell ref="Y12:Y13"/>
    <mergeCell ref="Z12:Z13"/>
    <mergeCell ref="AA12:AA13"/>
    <mergeCell ref="AB12:AB13"/>
    <mergeCell ref="AM32:AM33"/>
    <mergeCell ref="AR12:AR13"/>
    <mergeCell ref="AN16:AN17"/>
    <mergeCell ref="AO16:AO17"/>
    <mergeCell ref="T37:T38"/>
    <mergeCell ref="AK37:AK38"/>
    <mergeCell ref="P24:P25"/>
    <mergeCell ref="AL37:AL38"/>
    <mergeCell ref="AM37:AM38"/>
    <mergeCell ref="Q32:Q33"/>
    <mergeCell ref="AG35:AG36"/>
    <mergeCell ref="F24:F25"/>
    <mergeCell ref="E26:E27"/>
    <mergeCell ref="E28:E29"/>
    <mergeCell ref="D28:D29"/>
    <mergeCell ref="D30:D31"/>
    <mergeCell ref="F30:F31"/>
    <mergeCell ref="G30:G31"/>
    <mergeCell ref="D26:D27"/>
    <mergeCell ref="H30:H31"/>
    <mergeCell ref="E30:E31"/>
    <mergeCell ref="G28:G29"/>
    <mergeCell ref="H28:H29"/>
    <mergeCell ref="D32:D33"/>
    <mergeCell ref="F32:F33"/>
    <mergeCell ref="D12:D13"/>
    <mergeCell ref="D14:D15"/>
    <mergeCell ref="J14:J15"/>
    <mergeCell ref="I20:I21"/>
    <mergeCell ref="I12:I13"/>
    <mergeCell ref="J12:J13"/>
    <mergeCell ref="K12:K13"/>
    <mergeCell ref="C8:C9"/>
    <mergeCell ref="C10:C11"/>
    <mergeCell ref="C12:C13"/>
    <mergeCell ref="C14:C15"/>
    <mergeCell ref="C16:C17"/>
    <mergeCell ref="C18:C19"/>
    <mergeCell ref="C59:C60"/>
    <mergeCell ref="C88:C89"/>
    <mergeCell ref="C43:C44"/>
    <mergeCell ref="C51:C52"/>
    <mergeCell ref="E4:E5"/>
    <mergeCell ref="F20:F21"/>
    <mergeCell ref="E20:E21"/>
    <mergeCell ref="E22:E23"/>
    <mergeCell ref="G16:G17"/>
    <mergeCell ref="H16:H17"/>
    <mergeCell ref="H20:H21"/>
    <mergeCell ref="H14:H15"/>
    <mergeCell ref="G18:G19"/>
    <mergeCell ref="H18:H19"/>
    <mergeCell ref="G24:G25"/>
    <mergeCell ref="H24:H25"/>
    <mergeCell ref="E24:E25"/>
    <mergeCell ref="G20:G21"/>
    <mergeCell ref="F22:F23"/>
    <mergeCell ref="G22:G23"/>
    <mergeCell ref="F8:F9"/>
    <mergeCell ref="F16:F17"/>
    <mergeCell ref="E16:E17"/>
    <mergeCell ref="E18:E19"/>
    <mergeCell ref="F14:F15"/>
    <mergeCell ref="F10:F11"/>
    <mergeCell ref="C32:C33"/>
    <mergeCell ref="D22:D23"/>
    <mergeCell ref="C41:C42"/>
    <mergeCell ref="D41:D42"/>
    <mergeCell ref="B75:B76"/>
    <mergeCell ref="A79:A80"/>
    <mergeCell ref="A63:A64"/>
    <mergeCell ref="D88:D89"/>
    <mergeCell ref="B77:B78"/>
    <mergeCell ref="H88:H89"/>
    <mergeCell ref="I88:I89"/>
    <mergeCell ref="G90:G91"/>
    <mergeCell ref="H90:H91"/>
    <mergeCell ref="I90:I91"/>
    <mergeCell ref="I81:I82"/>
    <mergeCell ref="I83:I84"/>
    <mergeCell ref="B88:B89"/>
    <mergeCell ref="I45:I46"/>
    <mergeCell ref="I39:I40"/>
    <mergeCell ref="C22:C23"/>
    <mergeCell ref="C24:C25"/>
    <mergeCell ref="C26:C27"/>
    <mergeCell ref="C28:C29"/>
    <mergeCell ref="C30:C31"/>
    <mergeCell ref="A90:A91"/>
    <mergeCell ref="C39:C40"/>
    <mergeCell ref="H26:H27"/>
    <mergeCell ref="H49:H50"/>
    <mergeCell ref="G53:G54"/>
    <mergeCell ref="G35:G36"/>
    <mergeCell ref="F41:F42"/>
    <mergeCell ref="I69:I70"/>
    <mergeCell ref="A94:A95"/>
    <mergeCell ref="D94:D95"/>
    <mergeCell ref="F94:F95"/>
    <mergeCell ref="G94:G95"/>
    <mergeCell ref="H94:H95"/>
    <mergeCell ref="A96:A97"/>
    <mergeCell ref="B94:B95"/>
    <mergeCell ref="B96:B97"/>
    <mergeCell ref="F88:F89"/>
    <mergeCell ref="E88:E89"/>
    <mergeCell ref="G69:G70"/>
    <mergeCell ref="G73:G74"/>
    <mergeCell ref="C81:C82"/>
    <mergeCell ref="D81:D82"/>
    <mergeCell ref="C71:C72"/>
    <mergeCell ref="D71:D72"/>
    <mergeCell ref="C79:C80"/>
    <mergeCell ref="D79:D80"/>
    <mergeCell ref="F71:F72"/>
    <mergeCell ref="G71:G72"/>
    <mergeCell ref="H71:H72"/>
    <mergeCell ref="A92:A93"/>
    <mergeCell ref="F79:F80"/>
    <mergeCell ref="G79:G80"/>
    <mergeCell ref="H79:H80"/>
    <mergeCell ref="C77:C78"/>
    <mergeCell ref="D77:D78"/>
    <mergeCell ref="F77:F78"/>
    <mergeCell ref="E77:E78"/>
    <mergeCell ref="A81:A82"/>
    <mergeCell ref="A75:A76"/>
    <mergeCell ref="A73:A74"/>
    <mergeCell ref="A98:A99"/>
    <mergeCell ref="A100:A101"/>
    <mergeCell ref="G86:G87"/>
    <mergeCell ref="H86:H87"/>
    <mergeCell ref="C90:C91"/>
    <mergeCell ref="D90:D91"/>
    <mergeCell ref="F90:F91"/>
    <mergeCell ref="A88:A89"/>
    <mergeCell ref="C94:C95"/>
    <mergeCell ref="C100:C101"/>
    <mergeCell ref="I94:I95"/>
    <mergeCell ref="F98:F99"/>
    <mergeCell ref="G98:G99"/>
    <mergeCell ref="H98:H99"/>
    <mergeCell ref="E98:E99"/>
    <mergeCell ref="E94:E95"/>
    <mergeCell ref="E96:E97"/>
    <mergeCell ref="I98:I99"/>
    <mergeCell ref="D100:D101"/>
    <mergeCell ref="F100:F101"/>
    <mergeCell ref="B98:B99"/>
    <mergeCell ref="B100:B101"/>
    <mergeCell ref="A86:A87"/>
    <mergeCell ref="C86:C87"/>
    <mergeCell ref="D86:D87"/>
    <mergeCell ref="F86:F87"/>
    <mergeCell ref="B86:B87"/>
    <mergeCell ref="E86:E87"/>
    <mergeCell ref="D96:D97"/>
    <mergeCell ref="F96:F97"/>
    <mergeCell ref="G96:G97"/>
    <mergeCell ref="I96:I97"/>
    <mergeCell ref="I32:I33"/>
    <mergeCell ref="I30:I31"/>
    <mergeCell ref="I41:I42"/>
    <mergeCell ref="I26:I27"/>
    <mergeCell ref="K32:K33"/>
    <mergeCell ref="M32:M33"/>
    <mergeCell ref="K30:K31"/>
    <mergeCell ref="M30:M31"/>
    <mergeCell ref="P71:P72"/>
    <mergeCell ref="P73:P74"/>
    <mergeCell ref="K14:K15"/>
    <mergeCell ref="I18:I19"/>
    <mergeCell ref="K20:K21"/>
    <mergeCell ref="K16:K17"/>
    <mergeCell ref="K22:K23"/>
    <mergeCell ref="M22:M23"/>
    <mergeCell ref="N22:N23"/>
    <mergeCell ref="O24:O25"/>
    <mergeCell ref="K24:K25"/>
    <mergeCell ref="M24:M25"/>
    <mergeCell ref="I43:I44"/>
    <mergeCell ref="K26:K27"/>
    <mergeCell ref="M26:M27"/>
    <mergeCell ref="N26:N27"/>
    <mergeCell ref="O26:O27"/>
    <mergeCell ref="N32:N33"/>
    <mergeCell ref="J30:J31"/>
    <mergeCell ref="J28:J29"/>
    <mergeCell ref="K28:K29"/>
    <mergeCell ref="M28:M29"/>
    <mergeCell ref="M18:M19"/>
    <mergeCell ref="J16:J17"/>
    <mergeCell ref="P81:P82"/>
    <mergeCell ref="P83:P84"/>
    <mergeCell ref="I75:I76"/>
    <mergeCell ref="I77:I78"/>
    <mergeCell ref="I79:I80"/>
    <mergeCell ref="K79:K80"/>
    <mergeCell ref="M83:M84"/>
    <mergeCell ref="M79:M80"/>
    <mergeCell ref="N79:N80"/>
    <mergeCell ref="I59:I60"/>
    <mergeCell ref="I61:I62"/>
    <mergeCell ref="I63:I64"/>
    <mergeCell ref="O83:O84"/>
    <mergeCell ref="N81:N82"/>
    <mergeCell ref="I47:I48"/>
    <mergeCell ref="I71:I72"/>
    <mergeCell ref="I73:I74"/>
    <mergeCell ref="I49:I50"/>
    <mergeCell ref="I51:I52"/>
    <mergeCell ref="I53:I54"/>
    <mergeCell ref="I55:I56"/>
    <mergeCell ref="I57:I58"/>
    <mergeCell ref="M81:M82"/>
    <mergeCell ref="L83:L84"/>
    <mergeCell ref="K83:K84"/>
    <mergeCell ref="O69:O70"/>
    <mergeCell ref="O75:O76"/>
    <mergeCell ref="O73:O74"/>
    <mergeCell ref="O81:O82"/>
    <mergeCell ref="AK4:AK5"/>
    <mergeCell ref="AG10:AG11"/>
    <mergeCell ref="AG12:AG13"/>
    <mergeCell ref="AH12:AH13"/>
    <mergeCell ref="AI12:AI13"/>
    <mergeCell ref="AL4:AL5"/>
    <mergeCell ref="AG6:AG7"/>
    <mergeCell ref="AH6:AH7"/>
    <mergeCell ref="AI6:AI7"/>
    <mergeCell ref="AJ6:AJ7"/>
    <mergeCell ref="AK6:AK7"/>
    <mergeCell ref="AH4:AH5"/>
    <mergeCell ref="AI4:AI5"/>
    <mergeCell ref="AJ4:AJ5"/>
    <mergeCell ref="AJ12:AJ13"/>
    <mergeCell ref="AJ8:AJ9"/>
    <mergeCell ref="AG4:AG5"/>
    <mergeCell ref="AG8:AG9"/>
    <mergeCell ref="AK12:AK13"/>
    <mergeCell ref="AL12:AL13"/>
    <mergeCell ref="AL6:AL7"/>
    <mergeCell ref="AK8:AK9"/>
    <mergeCell ref="AL8:AL9"/>
    <mergeCell ref="AM26:AM27"/>
    <mergeCell ref="AH10:AH11"/>
    <mergeCell ref="AI10:AI11"/>
    <mergeCell ref="AJ10:AJ11"/>
    <mergeCell ref="AK10:AK11"/>
    <mergeCell ref="AL10:AL11"/>
    <mergeCell ref="AL14:AL15"/>
    <mergeCell ref="AG20:AG21"/>
    <mergeCell ref="AH20:AH21"/>
    <mergeCell ref="AG24:AG25"/>
    <mergeCell ref="AH24:AH25"/>
    <mergeCell ref="AI24:AI25"/>
    <mergeCell ref="AJ24:AJ25"/>
    <mergeCell ref="AG22:AG23"/>
    <mergeCell ref="AH22:AH23"/>
    <mergeCell ref="AI22:AI23"/>
    <mergeCell ref="AJ22:AJ23"/>
    <mergeCell ref="AK22:AK23"/>
    <mergeCell ref="AL22:AL23"/>
    <mergeCell ref="AL20:AL21"/>
    <mergeCell ref="AH26:AH27"/>
    <mergeCell ref="AI26:AI27"/>
    <mergeCell ref="AM22:AM23"/>
    <mergeCell ref="AM12:AM13"/>
    <mergeCell ref="AG14:AG15"/>
    <mergeCell ref="AH14:AH15"/>
    <mergeCell ref="AI14:AI15"/>
    <mergeCell ref="AJ14:AJ15"/>
    <mergeCell ref="AK14:AK15"/>
    <mergeCell ref="AM14:AM15"/>
    <mergeCell ref="AL24:AL25"/>
    <mergeCell ref="AK18:AK19"/>
    <mergeCell ref="AG32:AG33"/>
    <mergeCell ref="AH32:AH33"/>
    <mergeCell ref="AI32:AI33"/>
    <mergeCell ref="AJ32:AJ33"/>
    <mergeCell ref="AK32:AK33"/>
    <mergeCell ref="AL32:AL33"/>
    <mergeCell ref="AM30:AM31"/>
    <mergeCell ref="AR16:AR17"/>
    <mergeCell ref="AN20:AN21"/>
    <mergeCell ref="AQ20:AQ21"/>
    <mergeCell ref="AR20:AR21"/>
    <mergeCell ref="AI20:AI21"/>
    <mergeCell ref="AJ20:AJ21"/>
    <mergeCell ref="AK20:AK21"/>
    <mergeCell ref="AM20:AM21"/>
    <mergeCell ref="AL18:AL19"/>
    <mergeCell ref="AM18:AM19"/>
    <mergeCell ref="AG30:AG31"/>
    <mergeCell ref="AH30:AH31"/>
    <mergeCell ref="AI30:AI31"/>
    <mergeCell ref="AJ30:AJ31"/>
    <mergeCell ref="AK30:AK31"/>
    <mergeCell ref="AL30:AL31"/>
    <mergeCell ref="AK28:AK29"/>
    <mergeCell ref="AL28:AL29"/>
    <mergeCell ref="AM24:AM25"/>
    <mergeCell ref="AG26:AG27"/>
    <mergeCell ref="AM28:AM29"/>
    <mergeCell ref="AK24:AK25"/>
    <mergeCell ref="AH28:AH29"/>
    <mergeCell ref="AI28:AI29"/>
    <mergeCell ref="AQ28:AQ29"/>
    <mergeCell ref="AM4:AM5"/>
    <mergeCell ref="AT4:AT5"/>
    <mergeCell ref="AS4:AS5"/>
    <mergeCell ref="AR4:AR5"/>
    <mergeCell ref="AQ4:AQ5"/>
    <mergeCell ref="AP4:AP5"/>
    <mergeCell ref="AO4:AO5"/>
    <mergeCell ref="AN4:AN5"/>
    <mergeCell ref="AN6:AN7"/>
    <mergeCell ref="AO6:AO7"/>
    <mergeCell ref="AP6:AP7"/>
    <mergeCell ref="AQ6:AQ7"/>
    <mergeCell ref="AR6:AR7"/>
    <mergeCell ref="AS6:AS7"/>
    <mergeCell ref="AN10:AN11"/>
    <mergeCell ref="AO10:AO11"/>
    <mergeCell ref="AP10:AP11"/>
    <mergeCell ref="AQ10:AQ11"/>
    <mergeCell ref="AR10:AR11"/>
    <mergeCell ref="AM6:AM7"/>
    <mergeCell ref="AM8:AM9"/>
    <mergeCell ref="AM10:AM11"/>
    <mergeCell ref="AN14:AN15"/>
    <mergeCell ref="AN18:AN19"/>
    <mergeCell ref="AO18:AO19"/>
    <mergeCell ref="AP18:AP19"/>
    <mergeCell ref="AQ18:AQ19"/>
    <mergeCell ref="AR18:AR19"/>
    <mergeCell ref="AS18:AS19"/>
    <mergeCell ref="AU4:AU5"/>
    <mergeCell ref="AU6:AU7"/>
    <mergeCell ref="AU8:AU9"/>
    <mergeCell ref="AU10:AU11"/>
    <mergeCell ref="AU12:AU13"/>
    <mergeCell ref="AU14:AU15"/>
    <mergeCell ref="AT6:AT7"/>
    <mergeCell ref="AT8:AT9"/>
    <mergeCell ref="AN12:AN13"/>
    <mergeCell ref="AS8:AS9"/>
    <mergeCell ref="AT10:AT11"/>
    <mergeCell ref="AO12:AO13"/>
    <mergeCell ref="AP12:AP13"/>
    <mergeCell ref="AQ12:AQ13"/>
    <mergeCell ref="AO8:AO9"/>
    <mergeCell ref="AP8:AP9"/>
    <mergeCell ref="AQ8:AQ9"/>
    <mergeCell ref="AS10:AS11"/>
    <mergeCell ref="AP16:AP17"/>
    <mergeCell ref="AQ16:AQ17"/>
    <mergeCell ref="AP14:AP15"/>
    <mergeCell ref="AQ14:AQ15"/>
    <mergeCell ref="AR14:AR15"/>
    <mergeCell ref="AT24:AT25"/>
    <mergeCell ref="AT26:AT27"/>
    <mergeCell ref="AT28:AT29"/>
    <mergeCell ref="AN26:AN27"/>
    <mergeCell ref="AO26:AO27"/>
    <mergeCell ref="AP26:AP27"/>
    <mergeCell ref="AQ26:AQ27"/>
    <mergeCell ref="AR26:AR27"/>
    <mergeCell ref="AS26:AS27"/>
    <mergeCell ref="AP20:AP21"/>
    <mergeCell ref="AN24:AN25"/>
    <mergeCell ref="AO24:AO25"/>
    <mergeCell ref="AP24:AP25"/>
    <mergeCell ref="AQ24:AQ25"/>
    <mergeCell ref="AR24:AR25"/>
    <mergeCell ref="AN22:AN23"/>
    <mergeCell ref="AO22:AO23"/>
    <mergeCell ref="AP22:AP23"/>
    <mergeCell ref="AQ22:AQ23"/>
    <mergeCell ref="AO28:AO29"/>
    <mergeCell ref="CT26:CT27"/>
    <mergeCell ref="AN32:AN33"/>
    <mergeCell ref="AO32:AO33"/>
    <mergeCell ref="AP32:AP33"/>
    <mergeCell ref="AQ32:AQ33"/>
    <mergeCell ref="AP28:AP29"/>
    <mergeCell ref="AR32:AR33"/>
    <mergeCell ref="AS32:AS33"/>
    <mergeCell ref="AT32:AT33"/>
    <mergeCell ref="AN30:AN31"/>
    <mergeCell ref="AO30:AO31"/>
    <mergeCell ref="AP30:AP31"/>
    <mergeCell ref="AQ30:AQ31"/>
    <mergeCell ref="AR30:AR31"/>
    <mergeCell ref="AS30:AS31"/>
    <mergeCell ref="AU16:AU17"/>
    <mergeCell ref="AU28:AU29"/>
    <mergeCell ref="AU30:AU31"/>
    <mergeCell ref="AU32:AU33"/>
    <mergeCell ref="AU18:AU19"/>
    <mergeCell ref="AU20:AU21"/>
    <mergeCell ref="AU22:AU23"/>
    <mergeCell ref="AO20:AO21"/>
    <mergeCell ref="AT18:AT19"/>
    <mergeCell ref="AS20:AS21"/>
    <mergeCell ref="AT20:AT21"/>
    <mergeCell ref="AT22:AT23"/>
    <mergeCell ref="AT30:AT31"/>
    <mergeCell ref="AN28:AN29"/>
    <mergeCell ref="AR28:AR29"/>
    <mergeCell ref="AS28:AS29"/>
    <mergeCell ref="AS24:AS25"/>
    <mergeCell ref="BZ8:BZ9"/>
    <mergeCell ref="BZ28:BZ29"/>
    <mergeCell ref="CE8:CE9"/>
    <mergeCell ref="CD10:CD11"/>
    <mergeCell ref="CE10:CE11"/>
    <mergeCell ref="CE26:CE27"/>
    <mergeCell ref="CD28:CD29"/>
    <mergeCell ref="CE28:CE29"/>
    <mergeCell ref="CD22:CD23"/>
    <mergeCell ref="CE22:CE23"/>
    <mergeCell ref="CD24:CD25"/>
    <mergeCell ref="CE18:CE19"/>
    <mergeCell ref="CD20:CD21"/>
    <mergeCell ref="AR8:AR9"/>
    <mergeCell ref="CA18:CA19"/>
    <mergeCell ref="CB18:CB19"/>
    <mergeCell ref="BZ18:BZ19"/>
    <mergeCell ref="BY8:BY9"/>
    <mergeCell ref="AU24:AU25"/>
    <mergeCell ref="AU26:AU27"/>
    <mergeCell ref="AR22:AR23"/>
    <mergeCell ref="AS22:AS23"/>
    <mergeCell ref="AS12:AS13"/>
    <mergeCell ref="AT12:AT13"/>
    <mergeCell ref="CC14:CC15"/>
    <mergeCell ref="CE20:CE21"/>
    <mergeCell ref="CD26:CD27"/>
    <mergeCell ref="BF12:BF13"/>
    <mergeCell ref="BG12:BG13"/>
    <mergeCell ref="BH12:BH13"/>
    <mergeCell ref="BI12:BI13"/>
    <mergeCell ref="BI10:BI11"/>
    <mergeCell ref="CW24:CW25"/>
    <mergeCell ref="CX18:CX19"/>
    <mergeCell ref="CZ20:CZ21"/>
    <mergeCell ref="CY26:CY27"/>
    <mergeCell ref="CY28:CY29"/>
    <mergeCell ref="CY30:CY31"/>
    <mergeCell ref="CZ8:CZ9"/>
    <mergeCell ref="CT8:CT9"/>
    <mergeCell ref="CY18:CY19"/>
    <mergeCell ref="CT30:CT31"/>
    <mergeCell ref="CU30:CU31"/>
    <mergeCell ref="CN30:CN31"/>
    <mergeCell ref="CO30:CO31"/>
    <mergeCell ref="CP30:CP31"/>
    <mergeCell ref="CQ30:CQ31"/>
    <mergeCell ref="CW30:CW31"/>
    <mergeCell ref="CT24:CT25"/>
    <mergeCell ref="CU24:CU25"/>
    <mergeCell ref="CN24:CN25"/>
    <mergeCell ref="CO24:CO25"/>
    <mergeCell ref="CP24:CP25"/>
    <mergeCell ref="CX30:CX31"/>
    <mergeCell ref="CZ24:CZ25"/>
    <mergeCell ref="CY22:CY23"/>
    <mergeCell ref="CY24:CY25"/>
    <mergeCell ref="CX16:CX17"/>
    <mergeCell ref="CN26:CN27"/>
    <mergeCell ref="CO26:CO27"/>
    <mergeCell ref="CP26:CP27"/>
    <mergeCell ref="CQ26:CQ27"/>
    <mergeCell ref="CU16:CU17"/>
    <mergeCell ref="CT22:CT23"/>
    <mergeCell ref="CF26:CF27"/>
    <mergeCell ref="CG26:CG27"/>
    <mergeCell ref="CH26:CH27"/>
    <mergeCell ref="CI26:CI27"/>
    <mergeCell ref="CV26:CV27"/>
    <mergeCell ref="CW26:CW27"/>
    <mergeCell ref="CX26:CX27"/>
    <mergeCell ref="CV24:CV25"/>
    <mergeCell ref="ES8:ES9"/>
    <mergeCell ref="EO12:EO13"/>
    <mergeCell ref="EP12:EP13"/>
    <mergeCell ref="EQ12:EQ13"/>
    <mergeCell ref="ER10:ER11"/>
    <mergeCell ref="EO8:EO9"/>
    <mergeCell ref="EP8:EP9"/>
    <mergeCell ref="ES16:ES17"/>
    <mergeCell ref="EW10:EW11"/>
    <mergeCell ref="EU22:EU23"/>
    <mergeCell ref="EV22:EV23"/>
    <mergeCell ref="ET20:ET21"/>
    <mergeCell ref="EU20:EU21"/>
    <mergeCell ref="EU14:EU15"/>
    <mergeCell ref="EV12:EV13"/>
    <mergeCell ref="ET18:ET19"/>
    <mergeCell ref="EU18:EU19"/>
    <mergeCell ref="EV18:EV19"/>
    <mergeCell ref="ET16:ET17"/>
    <mergeCell ref="EV14:EV15"/>
    <mergeCell ref="EU16:EU17"/>
    <mergeCell ref="ET14:ET15"/>
    <mergeCell ref="ET12:ET13"/>
    <mergeCell ref="EP14:EP15"/>
    <mergeCell ref="EQ14:EQ15"/>
    <mergeCell ref="ET8:ET9"/>
    <mergeCell ref="ET10:ET11"/>
    <mergeCell ref="ER14:ER15"/>
    <mergeCell ref="EV8:EV9"/>
    <mergeCell ref="ES10:ES11"/>
    <mergeCell ref="ES12:ES13"/>
    <mergeCell ref="ES22:ES23"/>
    <mergeCell ref="EU6:EU7"/>
    <mergeCell ref="ET6:ET7"/>
    <mergeCell ref="EV16:EV17"/>
    <mergeCell ref="ES26:ES27"/>
    <mergeCell ref="ES6:ES7"/>
    <mergeCell ref="ES18:ES19"/>
    <mergeCell ref="ES20:ES21"/>
    <mergeCell ref="ES24:ES25"/>
    <mergeCell ref="ES71:ES72"/>
    <mergeCell ref="ET71:ET72"/>
    <mergeCell ref="EU71:EU72"/>
    <mergeCell ref="EV71:EV72"/>
    <mergeCell ref="EU10:EU11"/>
    <mergeCell ref="EU12:EU13"/>
    <mergeCell ref="ES32:ES33"/>
    <mergeCell ref="ES28:ES29"/>
    <mergeCell ref="ES30:ES31"/>
    <mergeCell ref="EV20:EV21"/>
    <mergeCell ref="ET22:ET23"/>
    <mergeCell ref="ET30:ET31"/>
    <mergeCell ref="EU30:EU31"/>
    <mergeCell ref="EV30:EV31"/>
    <mergeCell ref="ET28:ET29"/>
    <mergeCell ref="EU28:EU29"/>
    <mergeCell ref="EV28:EV29"/>
    <mergeCell ref="ES73:ES74"/>
    <mergeCell ref="ET73:ET74"/>
    <mergeCell ref="EU73:EU74"/>
    <mergeCell ref="EV73:EV74"/>
    <mergeCell ref="EW73:EW74"/>
    <mergeCell ref="EX73:EX74"/>
    <mergeCell ref="EY73:EY74"/>
    <mergeCell ref="EX71:EX72"/>
    <mergeCell ref="ES69:EV69"/>
    <mergeCell ref="ET24:ET25"/>
    <mergeCell ref="EU24:EU25"/>
    <mergeCell ref="EV24:EV25"/>
    <mergeCell ref="ET26:ET27"/>
    <mergeCell ref="EU26:EU27"/>
    <mergeCell ref="EV26:EV27"/>
    <mergeCell ref="EW24:EW25"/>
    <mergeCell ref="EX24:EX25"/>
    <mergeCell ref="EY24:EY25"/>
    <mergeCell ref="EW71:EW72"/>
    <mergeCell ref="ET32:ET33"/>
    <mergeCell ref="EU32:EU33"/>
    <mergeCell ref="EV32:EV33"/>
    <mergeCell ref="EW32:EW33"/>
    <mergeCell ref="EZ32:EZ33"/>
    <mergeCell ref="EW30:EW31"/>
    <mergeCell ref="EX30:EX31"/>
    <mergeCell ref="EY30:EY31"/>
    <mergeCell ref="EZ30:EZ31"/>
    <mergeCell ref="EY71:EY72"/>
    <mergeCell ref="EZ71:EZ72"/>
    <mergeCell ref="EX81:EX82"/>
    <mergeCell ref="EY81:EY82"/>
    <mergeCell ref="EZ81:EZ82"/>
    <mergeCell ref="EZ73:EZ74"/>
    <mergeCell ref="EW75:EW76"/>
    <mergeCell ref="EX75:EX76"/>
    <mergeCell ref="EY75:EY76"/>
    <mergeCell ref="EZ75:EZ76"/>
    <mergeCell ref="EW77:EW78"/>
    <mergeCell ref="EX77:EX78"/>
    <mergeCell ref="EY77:EY78"/>
    <mergeCell ref="EZ77:EZ78"/>
    <mergeCell ref="EX32:EX33"/>
    <mergeCell ref="EY32:EY33"/>
    <mergeCell ref="ET75:ET76"/>
    <mergeCell ref="EU75:EU76"/>
    <mergeCell ref="EV75:EV76"/>
    <mergeCell ref="ES77:ES78"/>
    <mergeCell ref="ET77:ET78"/>
    <mergeCell ref="EU77:EU78"/>
    <mergeCell ref="EV77:EV78"/>
    <mergeCell ref="EW79:EW80"/>
    <mergeCell ref="EW81:EW82"/>
    <mergeCell ref="EX79:EX80"/>
    <mergeCell ref="EY79:EY80"/>
    <mergeCell ref="FB24:FB25"/>
    <mergeCell ref="FC24:FC25"/>
    <mergeCell ref="FD24:FD25"/>
    <mergeCell ref="FC75:FC76"/>
    <mergeCell ref="FD75:FD76"/>
    <mergeCell ref="FB14:FB15"/>
    <mergeCell ref="FC14:FC15"/>
    <mergeCell ref="FD14:FD15"/>
    <mergeCell ref="FA16:FA17"/>
    <mergeCell ref="FB16:FB17"/>
    <mergeCell ref="FC16:FC17"/>
    <mergeCell ref="FD16:FD17"/>
    <mergeCell ref="EW69:EZ69"/>
    <mergeCell ref="FA69:FB69"/>
    <mergeCell ref="FC69:FD69"/>
    <mergeCell ref="FA71:FA72"/>
    <mergeCell ref="FB71:FB72"/>
    <mergeCell ref="FC71:FC72"/>
    <mergeCell ref="FD71:FD72"/>
    <mergeCell ref="FB30:FB31"/>
    <mergeCell ref="FC30:FC31"/>
    <mergeCell ref="FD30:FD31"/>
    <mergeCell ref="FA32:FA33"/>
    <mergeCell ref="FB32:FB33"/>
    <mergeCell ref="FA4:FB4"/>
    <mergeCell ref="FC4:FD4"/>
    <mergeCell ref="FA6:FA7"/>
    <mergeCell ref="FB6:FB7"/>
    <mergeCell ref="FC6:FC7"/>
    <mergeCell ref="FD6:FD7"/>
    <mergeCell ref="FA10:FA11"/>
    <mergeCell ref="FB10:FB11"/>
    <mergeCell ref="EW26:EW27"/>
    <mergeCell ref="EX26:EX27"/>
    <mergeCell ref="EY26:EY27"/>
    <mergeCell ref="EZ26:EZ27"/>
    <mergeCell ref="EW28:EW29"/>
    <mergeCell ref="EX28:EX29"/>
    <mergeCell ref="EY28:EY29"/>
    <mergeCell ref="EZ28:EZ29"/>
    <mergeCell ref="EW22:EW23"/>
    <mergeCell ref="EX22:EX23"/>
    <mergeCell ref="FB18:FB19"/>
    <mergeCell ref="FC18:FC19"/>
    <mergeCell ref="FD18:FD19"/>
    <mergeCell ref="FA20:FA21"/>
    <mergeCell ref="FB20:FB21"/>
    <mergeCell ref="FC20:FC21"/>
    <mergeCell ref="EX16:EX17"/>
    <mergeCell ref="EY22:EY23"/>
    <mergeCell ref="EZ22:EZ23"/>
    <mergeCell ref="EY16:EY17"/>
    <mergeCell ref="EX10:EX11"/>
    <mergeCell ref="FC8:FC9"/>
    <mergeCell ref="FD8:FD9"/>
    <mergeCell ref="FA14:FA15"/>
    <mergeCell ref="EZ24:EZ25"/>
    <mergeCell ref="FA26:FA27"/>
    <mergeCell ref="FA18:FA19"/>
    <mergeCell ref="EZ16:EZ17"/>
    <mergeCell ref="FB26:FB27"/>
    <mergeCell ref="FC26:FC27"/>
    <mergeCell ref="FB22:FB23"/>
    <mergeCell ref="FC22:FC23"/>
    <mergeCell ref="FD22:FD23"/>
    <mergeCell ref="FA24:FA25"/>
    <mergeCell ref="FP4:FS4"/>
    <mergeCell ref="FP6:FP7"/>
    <mergeCell ref="FQ6:FQ7"/>
    <mergeCell ref="FE6:FE7"/>
    <mergeCell ref="FF6:FF7"/>
    <mergeCell ref="FG6:FG7"/>
    <mergeCell ref="FM6:FM7"/>
    <mergeCell ref="FH6:FH7"/>
    <mergeCell ref="FR6:FR7"/>
    <mergeCell ref="FL6:FL7"/>
    <mergeCell ref="FP8:FP9"/>
    <mergeCell ref="FQ8:FQ9"/>
    <mergeCell ref="FJ8:FJ9"/>
    <mergeCell ref="FH8:FH9"/>
    <mergeCell ref="FH10:FH11"/>
    <mergeCell ref="FH12:FH13"/>
    <mergeCell ref="FH16:FH17"/>
    <mergeCell ref="FJ16:FJ17"/>
    <mergeCell ref="FJ14:FJ15"/>
    <mergeCell ref="FK8:FK9"/>
    <mergeCell ref="FD26:FD27"/>
    <mergeCell ref="FA81:FA82"/>
    <mergeCell ref="FB81:FB82"/>
    <mergeCell ref="FC81:FC82"/>
    <mergeCell ref="FD81:FD82"/>
    <mergeCell ref="FA77:FA78"/>
    <mergeCell ref="FB77:FB78"/>
    <mergeCell ref="FC77:FC78"/>
    <mergeCell ref="FD77:FD78"/>
    <mergeCell ref="FA30:FA31"/>
    <mergeCell ref="FF28:FF29"/>
    <mergeCell ref="FG28:FG29"/>
    <mergeCell ref="FE20:FE21"/>
    <mergeCell ref="FF20:FF21"/>
    <mergeCell ref="FG20:FG21"/>
    <mergeCell ref="FE30:FE31"/>
    <mergeCell ref="FF30:FF31"/>
    <mergeCell ref="FH30:FH31"/>
    <mergeCell ref="FI20:FI21"/>
    <mergeCell ref="FH24:FH25"/>
    <mergeCell ref="FH26:FH27"/>
    <mergeCell ref="FH28:FH29"/>
    <mergeCell ref="FD20:FD21"/>
    <mergeCell ref="FC32:FC33"/>
    <mergeCell ref="FD32:FD33"/>
    <mergeCell ref="FA28:FA29"/>
    <mergeCell ref="FB28:FB29"/>
    <mergeCell ref="FC28:FC29"/>
    <mergeCell ref="FD28:FD29"/>
    <mergeCell ref="FA22:FA23"/>
    <mergeCell ref="FH37:FH38"/>
    <mergeCell ref="FE4:FH4"/>
    <mergeCell ref="FJ6:FJ7"/>
    <mergeCell ref="FE24:FE25"/>
    <mergeCell ref="FF24:FF25"/>
    <mergeCell ref="FK18:FK19"/>
    <mergeCell ref="FM24:FM25"/>
    <mergeCell ref="FN24:FN25"/>
    <mergeCell ref="FK16:FK17"/>
    <mergeCell ref="FA79:FA80"/>
    <mergeCell ref="FB79:FB80"/>
    <mergeCell ref="FC79:FC80"/>
    <mergeCell ref="FD79:FD80"/>
    <mergeCell ref="FA73:FA74"/>
    <mergeCell ref="FB73:FB74"/>
    <mergeCell ref="FC73:FC74"/>
    <mergeCell ref="FD73:FD74"/>
    <mergeCell ref="FA75:FA76"/>
    <mergeCell ref="FB75:FB76"/>
    <mergeCell ref="FE8:FE9"/>
    <mergeCell ref="FF8:FF9"/>
    <mergeCell ref="FG8:FG9"/>
    <mergeCell ref="FE28:FE29"/>
    <mergeCell ref="FL32:FL33"/>
    <mergeCell ref="FG24:FG25"/>
    <mergeCell ref="FE26:FE27"/>
    <mergeCell ref="FE22:FE23"/>
    <mergeCell ref="FF22:FF23"/>
    <mergeCell ref="FG22:FG23"/>
    <mergeCell ref="FF26:FF27"/>
    <mergeCell ref="FG26:FG27"/>
    <mergeCell ref="FM8:FM9"/>
    <mergeCell ref="FN8:FN9"/>
    <mergeCell ref="FT16:FT17"/>
    <mergeCell ref="FN10:FN11"/>
    <mergeCell ref="FO10:FO11"/>
    <mergeCell ref="FN12:FN13"/>
    <mergeCell ref="FO12:FO13"/>
    <mergeCell ref="FS16:FS17"/>
    <mergeCell ref="FR14:FR15"/>
    <mergeCell ref="FK20:FK21"/>
    <mergeCell ref="FJ22:FJ23"/>
    <mergeCell ref="FK22:FK23"/>
    <mergeCell ref="FK28:FK29"/>
    <mergeCell ref="FJ24:FJ25"/>
    <mergeCell ref="FK24:FK25"/>
    <mergeCell ref="FT26:FT27"/>
    <mergeCell ref="FU26:FU27"/>
    <mergeCell ref="FV26:FV27"/>
    <mergeCell ref="FP26:FP27"/>
    <mergeCell ref="FP28:FP29"/>
    <mergeCell ref="FO26:FO27"/>
    <mergeCell ref="FS24:FS25"/>
    <mergeCell ref="FS26:FS27"/>
    <mergeCell ref="FS28:FS29"/>
    <mergeCell ref="FJ20:FJ21"/>
    <mergeCell ref="FJ26:FJ27"/>
    <mergeCell ref="FK26:FK27"/>
    <mergeCell ref="FS20:FS21"/>
    <mergeCell ref="FS22:FS23"/>
    <mergeCell ref="FV28:FV29"/>
    <mergeCell ref="FJ12:FJ13"/>
    <mergeCell ref="FM18:FM19"/>
    <mergeCell ref="FN20:FN21"/>
    <mergeCell ref="FO20:FO21"/>
    <mergeCell ref="FZ26:FZ27"/>
    <mergeCell ref="FX16:FX17"/>
    <mergeCell ref="FY16:FY17"/>
    <mergeCell ref="FZ16:FZ17"/>
    <mergeCell ref="FY18:FY19"/>
    <mergeCell ref="FZ18:FZ19"/>
    <mergeCell ref="FX20:FX21"/>
    <mergeCell ref="FY20:FY21"/>
    <mergeCell ref="FZ20:FZ21"/>
    <mergeCell ref="FM14:FM15"/>
    <mergeCell ref="FM16:FM17"/>
    <mergeCell ref="FX30:FX31"/>
    <mergeCell ref="FT14:FT15"/>
    <mergeCell ref="FQ24:FQ25"/>
    <mergeCell ref="FR24:FR25"/>
    <mergeCell ref="FQ26:FQ27"/>
    <mergeCell ref="FR26:FR27"/>
    <mergeCell ref="FQ28:FQ29"/>
    <mergeCell ref="FR28:FR29"/>
    <mergeCell ref="FQ18:FQ19"/>
    <mergeCell ref="FR18:FR19"/>
    <mergeCell ref="FQ20:FQ21"/>
    <mergeCell ref="FT30:FT31"/>
    <mergeCell ref="FU30:FU31"/>
    <mergeCell ref="FN18:FN19"/>
    <mergeCell ref="FO18:FO19"/>
    <mergeCell ref="FP16:FP17"/>
    <mergeCell ref="FP18:FP19"/>
    <mergeCell ref="FP24:FP25"/>
    <mergeCell ref="FR20:FR21"/>
    <mergeCell ref="FQ22:FQ23"/>
    <mergeCell ref="FR22:FR23"/>
    <mergeCell ref="FF32:FF33"/>
    <mergeCell ref="FO37:FO38"/>
    <mergeCell ref="FM37:FM38"/>
    <mergeCell ref="FN37:FN38"/>
    <mergeCell ref="FJ30:FJ31"/>
    <mergeCell ref="FK30:FK31"/>
    <mergeCell ref="FJ32:FJ33"/>
    <mergeCell ref="FV8:FV9"/>
    <mergeCell ref="FT20:FT21"/>
    <mergeCell ref="FU20:FU21"/>
    <mergeCell ref="FT22:FT23"/>
    <mergeCell ref="FU22:FU23"/>
    <mergeCell ref="FS18:FS19"/>
    <mergeCell ref="FI28:FI29"/>
    <mergeCell ref="FJ28:FJ29"/>
    <mergeCell ref="FI32:FI33"/>
    <mergeCell ref="FY26:FY27"/>
    <mergeCell ref="FP10:FP11"/>
    <mergeCell ref="FQ10:FQ11"/>
    <mergeCell ref="FR10:FR11"/>
    <mergeCell ref="FP12:FP13"/>
    <mergeCell ref="FQ12:FQ13"/>
    <mergeCell ref="FR12:FR13"/>
    <mergeCell ref="FT8:FT9"/>
    <mergeCell ref="FO8:FO9"/>
    <mergeCell ref="FT10:FT11"/>
    <mergeCell ref="FT12:FT13"/>
    <mergeCell ref="FR8:FR9"/>
    <mergeCell ref="FS10:FS11"/>
    <mergeCell ref="FS12:FS13"/>
    <mergeCell ref="FQ16:FQ17"/>
    <mergeCell ref="FR16:FR17"/>
    <mergeCell ref="FV14:FV15"/>
    <mergeCell ref="FX22:FX23"/>
    <mergeCell ref="FV20:FV21"/>
    <mergeCell ref="FV10:FV11"/>
    <mergeCell ref="FU12:FU13"/>
    <mergeCell ref="FV12:FV13"/>
    <mergeCell ref="FT24:FT25"/>
    <mergeCell ref="FV16:FV17"/>
    <mergeCell ref="FU14:FU15"/>
    <mergeCell ref="FT18:FT19"/>
    <mergeCell ref="FU18:FU19"/>
    <mergeCell ref="FV18:FV19"/>
    <mergeCell ref="FU16:FU17"/>
    <mergeCell ref="FE37:FE38"/>
    <mergeCell ref="FF37:FF38"/>
    <mergeCell ref="FG37:FG38"/>
    <mergeCell ref="FG32:FG33"/>
    <mergeCell ref="FL37:FL38"/>
    <mergeCell ref="FI35:FL35"/>
    <mergeCell ref="FM32:FM33"/>
    <mergeCell ref="FN32:FN33"/>
    <mergeCell ref="FO32:FO33"/>
    <mergeCell ref="FW32:FW33"/>
    <mergeCell ref="FE32:FE33"/>
    <mergeCell ref="FS32:FS33"/>
    <mergeCell ref="FM35:FO35"/>
    <mergeCell ref="FE35:FH35"/>
    <mergeCell ref="FQ30:FQ31"/>
    <mergeCell ref="FR30:FR31"/>
    <mergeCell ref="FP30:FP31"/>
    <mergeCell ref="FG30:FG31"/>
    <mergeCell ref="FH32:FH33"/>
    <mergeCell ref="FO14:FO15"/>
    <mergeCell ref="FS14:FS15"/>
    <mergeCell ref="FF61:FF62"/>
    <mergeCell ref="FG61:FG62"/>
    <mergeCell ref="FE63:FE64"/>
    <mergeCell ref="FF63:FF64"/>
    <mergeCell ref="FG63:FG64"/>
    <mergeCell ref="FE57:FE58"/>
    <mergeCell ref="FF57:FF58"/>
    <mergeCell ref="FG57:FG58"/>
    <mergeCell ref="FE59:FE60"/>
    <mergeCell ref="FF59:FF60"/>
    <mergeCell ref="FG59:FG60"/>
    <mergeCell ref="FL71:FL72"/>
    <mergeCell ref="FI69:FL69"/>
    <mergeCell ref="FE47:FE48"/>
    <mergeCell ref="FF47:FF48"/>
    <mergeCell ref="FG47:FG48"/>
    <mergeCell ref="FF43:FF44"/>
    <mergeCell ref="FG43:FG44"/>
    <mergeCell ref="FH57:FH58"/>
    <mergeCell ref="FE61:FE62"/>
    <mergeCell ref="FG53:FG54"/>
    <mergeCell ref="FE55:FE56"/>
    <mergeCell ref="FF55:FF56"/>
    <mergeCell ref="FG55:FG56"/>
    <mergeCell ref="FF49:FF50"/>
    <mergeCell ref="FG49:FG50"/>
    <mergeCell ref="FL45:FL46"/>
    <mergeCell ref="FL53:FL54"/>
    <mergeCell ref="FO51:FO52"/>
    <mergeCell ref="FL30:FL31"/>
    <mergeCell ref="FO30:FO31"/>
    <mergeCell ref="FM30:FM31"/>
    <mergeCell ref="FN30:FN31"/>
    <mergeCell ref="FH39:FH40"/>
    <mergeCell ref="FZ32:FZ33"/>
    <mergeCell ref="FP32:FP33"/>
    <mergeCell ref="FQ32:FQ33"/>
    <mergeCell ref="FR32:FR33"/>
    <mergeCell ref="FM39:FM40"/>
    <mergeCell ref="FN39:FN40"/>
    <mergeCell ref="FO39:FO40"/>
    <mergeCell ref="FM41:FM42"/>
    <mergeCell ref="FN45:FN46"/>
    <mergeCell ref="FO45:FO46"/>
    <mergeCell ref="FO43:FO44"/>
    <mergeCell ref="FM47:FM48"/>
    <mergeCell ref="FN47:FN48"/>
    <mergeCell ref="FO47:FO48"/>
    <mergeCell ref="FM45:FM46"/>
    <mergeCell ref="FI45:FI46"/>
    <mergeCell ref="FJ45:FJ46"/>
    <mergeCell ref="FJ39:FJ40"/>
    <mergeCell ref="FL47:FL48"/>
    <mergeCell ref="FN41:FN42"/>
    <mergeCell ref="FO41:FO42"/>
    <mergeCell ref="FM43:FM44"/>
    <mergeCell ref="FN43:FN44"/>
    <mergeCell ref="FL41:FL42"/>
    <mergeCell ref="FK45:FK46"/>
    <mergeCell ref="FJ41:FJ42"/>
    <mergeCell ref="FK41:FK42"/>
    <mergeCell ref="FT71:FT72"/>
    <mergeCell ref="FU71:FU72"/>
    <mergeCell ref="FV71:FV72"/>
    <mergeCell ref="FZ71:FZ72"/>
    <mergeCell ref="FW71:FW72"/>
    <mergeCell ref="FY75:FY76"/>
    <mergeCell ref="FZ75:FZ76"/>
    <mergeCell ref="FT73:FT74"/>
    <mergeCell ref="FT75:FT76"/>
    <mergeCell ref="FH71:FH72"/>
    <mergeCell ref="FI71:FI72"/>
    <mergeCell ref="FO75:FO76"/>
    <mergeCell ref="FP73:FP74"/>
    <mergeCell ref="FW73:FW74"/>
    <mergeCell ref="FW75:FW76"/>
    <mergeCell ref="FW77:FW78"/>
    <mergeCell ref="FQ75:FQ76"/>
    <mergeCell ref="FL75:FL76"/>
    <mergeCell ref="FJ73:FJ74"/>
    <mergeCell ref="FK73:FK74"/>
    <mergeCell ref="FJ75:FJ76"/>
    <mergeCell ref="FK75:FK76"/>
    <mergeCell ref="FM71:FM72"/>
    <mergeCell ref="FN71:FN72"/>
    <mergeCell ref="FO71:FO72"/>
    <mergeCell ref="FP71:FP72"/>
    <mergeCell ref="FQ71:FQ72"/>
    <mergeCell ref="FR71:FR72"/>
    <mergeCell ref="FT77:FT78"/>
    <mergeCell ref="FU77:FU78"/>
    <mergeCell ref="FV77:FV78"/>
    <mergeCell ref="FU73:FU74"/>
    <mergeCell ref="FV73:FV74"/>
    <mergeCell ref="FU75:FU76"/>
    <mergeCell ref="FV75:FV76"/>
    <mergeCell ref="FO79:FO80"/>
    <mergeCell ref="FP79:FP80"/>
    <mergeCell ref="FM75:FM76"/>
    <mergeCell ref="FN75:FN76"/>
    <mergeCell ref="FM73:FM74"/>
    <mergeCell ref="FM77:FM78"/>
    <mergeCell ref="FN77:FN78"/>
    <mergeCell ref="FR73:FR74"/>
    <mergeCell ref="FH73:FH74"/>
    <mergeCell ref="FQ79:FQ80"/>
    <mergeCell ref="FR79:FR80"/>
    <mergeCell ref="FT79:FT80"/>
    <mergeCell ref="FP75:FP76"/>
    <mergeCell ref="FM79:FM80"/>
    <mergeCell ref="FN79:FN80"/>
    <mergeCell ref="FJ79:FJ80"/>
    <mergeCell ref="FK79:FK80"/>
    <mergeCell ref="FQ73:FQ74"/>
    <mergeCell ref="FP77:FP78"/>
    <mergeCell ref="FT81:FT82"/>
    <mergeCell ref="FU81:FU82"/>
    <mergeCell ref="FV81:FV82"/>
    <mergeCell ref="FW81:FW82"/>
    <mergeCell ref="FY83:FY84"/>
    <mergeCell ref="FZ83:FZ84"/>
    <mergeCell ref="FP83:FP84"/>
    <mergeCell ref="FZ79:FZ80"/>
    <mergeCell ref="FX83:FX84"/>
    <mergeCell ref="FT83:FT84"/>
    <mergeCell ref="FU83:FU84"/>
    <mergeCell ref="FV83:FV84"/>
    <mergeCell ref="FG96:FG97"/>
    <mergeCell ref="FI86:FL86"/>
    <mergeCell ref="FL88:FL89"/>
    <mergeCell ref="FE86:FH86"/>
    <mergeCell ref="FS81:FS82"/>
    <mergeCell ref="FH88:FH89"/>
    <mergeCell ref="FM81:FM82"/>
    <mergeCell ref="FN81:FN82"/>
    <mergeCell ref="FO81:FO82"/>
    <mergeCell ref="FQ81:FQ82"/>
    <mergeCell ref="FR81:FR82"/>
    <mergeCell ref="FU79:FU80"/>
    <mergeCell ref="FV79:FV80"/>
    <mergeCell ref="FS79:FS80"/>
    <mergeCell ref="FF90:FF91"/>
    <mergeCell ref="FG90:FG91"/>
    <mergeCell ref="FJ81:FJ82"/>
    <mergeCell ref="FK83:FK84"/>
    <mergeCell ref="FI92:FI93"/>
    <mergeCell ref="FJ92:FJ93"/>
    <mergeCell ref="FI6:FI7"/>
    <mergeCell ref="FI10:FI11"/>
    <mergeCell ref="FI14:FI15"/>
    <mergeCell ref="FI18:FI19"/>
    <mergeCell ref="FI8:FI9"/>
    <mergeCell ref="FI12:FI13"/>
    <mergeCell ref="FI16:FI17"/>
    <mergeCell ref="FL90:FL91"/>
    <mergeCell ref="FE88:FE89"/>
    <mergeCell ref="FF88:FF89"/>
    <mergeCell ref="FG88:FG89"/>
    <mergeCell ref="FI90:FI91"/>
    <mergeCell ref="FJ90:FJ91"/>
    <mergeCell ref="FK90:FK91"/>
    <mergeCell ref="FI88:FI89"/>
    <mergeCell ref="FJ88:FJ89"/>
    <mergeCell ref="FF41:FF42"/>
    <mergeCell ref="FG41:FG42"/>
    <mergeCell ref="FE43:FE44"/>
    <mergeCell ref="FK10:FK11"/>
    <mergeCell ref="FG77:FG78"/>
    <mergeCell ref="FK77:FK78"/>
    <mergeCell ref="FL63:FL64"/>
    <mergeCell ref="FE75:FE76"/>
    <mergeCell ref="FF77:FF78"/>
    <mergeCell ref="FL43:FL44"/>
    <mergeCell ref="FJ37:FJ38"/>
    <mergeCell ref="FK37:FK38"/>
    <mergeCell ref="FI39:FI40"/>
    <mergeCell ref="FI47:FI48"/>
    <mergeCell ref="FJ47:FJ48"/>
    <mergeCell ref="FK47:FK48"/>
    <mergeCell ref="FI24:FI25"/>
    <mergeCell ref="FE94:FE95"/>
    <mergeCell ref="FF94:FF95"/>
    <mergeCell ref="FG94:FG95"/>
    <mergeCell ref="FF96:FF97"/>
    <mergeCell ref="FI26:FI27"/>
    <mergeCell ref="FI30:FI31"/>
    <mergeCell ref="FK39:FK40"/>
    <mergeCell ref="FJ43:FJ44"/>
    <mergeCell ref="FE79:FE80"/>
    <mergeCell ref="FF79:FF80"/>
    <mergeCell ref="FG79:FG80"/>
    <mergeCell ref="FE73:FE74"/>
    <mergeCell ref="FE53:FE54"/>
    <mergeCell ref="FF53:FF54"/>
    <mergeCell ref="FE71:FE72"/>
    <mergeCell ref="FF71:FF72"/>
    <mergeCell ref="FG71:FG72"/>
    <mergeCell ref="FJ77:FJ78"/>
    <mergeCell ref="FE92:FE93"/>
    <mergeCell ref="FF92:FF93"/>
    <mergeCell ref="FG92:FG93"/>
    <mergeCell ref="FE81:FE82"/>
    <mergeCell ref="FF81:FF82"/>
    <mergeCell ref="FG81:FG82"/>
    <mergeCell ref="FF75:FF76"/>
    <mergeCell ref="FG75:FG76"/>
    <mergeCell ref="FF73:FF74"/>
    <mergeCell ref="FG73:FG74"/>
    <mergeCell ref="FH63:FH64"/>
    <mergeCell ref="FI63:FI64"/>
    <mergeCell ref="FJ63:FJ64"/>
    <mergeCell ref="FE100:FE101"/>
    <mergeCell ref="FF100:FF101"/>
    <mergeCell ref="FG100:FG101"/>
    <mergeCell ref="FE96:FE97"/>
    <mergeCell ref="FI73:FI74"/>
    <mergeCell ref="FK32:FK33"/>
    <mergeCell ref="FH51:FH52"/>
    <mergeCell ref="FI43:FI44"/>
    <mergeCell ref="FI41:FI42"/>
    <mergeCell ref="FE49:FE50"/>
    <mergeCell ref="FH81:FH82"/>
    <mergeCell ref="FI77:FI78"/>
    <mergeCell ref="FI81:FI82"/>
    <mergeCell ref="FI55:FI56"/>
    <mergeCell ref="FJ55:FJ56"/>
    <mergeCell ref="FK55:FK56"/>
    <mergeCell ref="FK51:FK52"/>
    <mergeCell ref="FH59:FH60"/>
    <mergeCell ref="FH61:FH62"/>
    <mergeCell ref="FJ59:FJ60"/>
    <mergeCell ref="FH77:FH78"/>
    <mergeCell ref="FK43:FK44"/>
    <mergeCell ref="FE98:FE99"/>
    <mergeCell ref="FF98:FF99"/>
    <mergeCell ref="FG98:FG99"/>
    <mergeCell ref="FK57:FK58"/>
    <mergeCell ref="FI49:FI50"/>
    <mergeCell ref="FJ53:FJ54"/>
    <mergeCell ref="FK53:FK54"/>
    <mergeCell ref="FI37:FI38"/>
    <mergeCell ref="FJ71:FJ72"/>
    <mergeCell ref="FK71:FK72"/>
    <mergeCell ref="FJ51:FJ52"/>
    <mergeCell ref="FN73:FN74"/>
    <mergeCell ref="FO73:FO74"/>
    <mergeCell ref="FL73:FL74"/>
    <mergeCell ref="FK63:FK64"/>
    <mergeCell ref="FI57:FI58"/>
    <mergeCell ref="FJ57:FJ58"/>
    <mergeCell ref="FJ98:FJ99"/>
    <mergeCell ref="FK98:FK99"/>
    <mergeCell ref="FI61:FI62"/>
    <mergeCell ref="FJ61:FJ62"/>
    <mergeCell ref="FK61:FK62"/>
    <mergeCell ref="FK81:FK82"/>
    <mergeCell ref="FK88:FK89"/>
    <mergeCell ref="FI59:FI60"/>
    <mergeCell ref="FH90:FH91"/>
    <mergeCell ref="FK92:FK93"/>
    <mergeCell ref="FJ83:FJ84"/>
    <mergeCell ref="FE69:FH69"/>
    <mergeCell ref="FE77:FE78"/>
    <mergeCell ref="FH53:FH54"/>
    <mergeCell ref="FH55:FH56"/>
    <mergeCell ref="FI100:FI101"/>
    <mergeCell ref="FJ100:FJ101"/>
    <mergeCell ref="FK100:FK101"/>
    <mergeCell ref="FI94:FI95"/>
    <mergeCell ref="FJ94:FJ95"/>
    <mergeCell ref="FK94:FK95"/>
    <mergeCell ref="FI96:FI97"/>
    <mergeCell ref="FJ96:FJ97"/>
    <mergeCell ref="FK96:FK97"/>
    <mergeCell ref="FH100:FH101"/>
    <mergeCell ref="FH92:FH93"/>
    <mergeCell ref="FH94:FH95"/>
    <mergeCell ref="FH96:FH97"/>
    <mergeCell ref="FH98:FH99"/>
    <mergeCell ref="FH75:FH76"/>
    <mergeCell ref="FI75:FI76"/>
    <mergeCell ref="FI98:FI99"/>
    <mergeCell ref="FI79:FI80"/>
    <mergeCell ref="FH79:FH80"/>
    <mergeCell ref="FT4:FW4"/>
    <mergeCell ref="FW22:FW23"/>
    <mergeCell ref="FW24:FW25"/>
    <mergeCell ref="FW26:FW27"/>
    <mergeCell ref="FW28:FW29"/>
    <mergeCell ref="FT32:FT33"/>
    <mergeCell ref="FU32:FU33"/>
    <mergeCell ref="FW16:FW17"/>
    <mergeCell ref="FW18:FW19"/>
    <mergeCell ref="FW20:FW21"/>
    <mergeCell ref="FW30:FW31"/>
    <mergeCell ref="FW8:FW9"/>
    <mergeCell ref="FW10:FW11"/>
    <mergeCell ref="FW12:FW13"/>
    <mergeCell ref="FW14:FW15"/>
    <mergeCell ref="FL14:FL15"/>
    <mergeCell ref="FL16:FL17"/>
    <mergeCell ref="FL18:FL19"/>
    <mergeCell ref="FU24:FU25"/>
    <mergeCell ref="FV24:FV25"/>
    <mergeCell ref="FV32:FV33"/>
    <mergeCell ref="FT28:FT29"/>
    <mergeCell ref="FU28:FU29"/>
    <mergeCell ref="FV22:FV23"/>
    <mergeCell ref="FM4:FO4"/>
    <mergeCell ref="FI4:FL4"/>
    <mergeCell ref="FW6:FW7"/>
    <mergeCell ref="FT6:FT7"/>
    <mergeCell ref="FU6:FU7"/>
    <mergeCell ref="FV6:FV7"/>
    <mergeCell ref="FS8:FS9"/>
    <mergeCell ref="FK6:FK7"/>
    <mergeCell ref="DG77:DG78"/>
    <mergeCell ref="DH73:DH74"/>
    <mergeCell ref="DD75:DD76"/>
    <mergeCell ref="DE75:DE76"/>
    <mergeCell ref="DF75:DF76"/>
    <mergeCell ref="DG75:DG76"/>
    <mergeCell ref="DH75:DH76"/>
    <mergeCell ref="DD73:DD74"/>
    <mergeCell ref="DE73:DE74"/>
    <mergeCell ref="DF73:DF74"/>
    <mergeCell ref="DG73:DG74"/>
    <mergeCell ref="DQ8:DQ9"/>
    <mergeCell ref="DQ10:DQ11"/>
    <mergeCell ref="DQ12:DQ13"/>
    <mergeCell ref="DQ14:DQ15"/>
    <mergeCell ref="DQ28:DQ29"/>
    <mergeCell ref="DM8:DM9"/>
    <mergeCell ref="DM10:DM11"/>
    <mergeCell ref="DM12:DM13"/>
    <mergeCell ref="DM18:DM19"/>
    <mergeCell ref="DM20:DM21"/>
    <mergeCell ref="DM16:DM17"/>
    <mergeCell ref="DD16:DD17"/>
    <mergeCell ref="DD18:DD19"/>
    <mergeCell ref="DD20:DD21"/>
    <mergeCell ref="DD22:DD23"/>
    <mergeCell ref="DD24:DD25"/>
    <mergeCell ref="DD26:DD27"/>
    <mergeCell ref="DD28:DD29"/>
    <mergeCell ref="DL8:DL9"/>
    <mergeCell ref="DK10:DK11"/>
    <mergeCell ref="DK14:DK15"/>
    <mergeCell ref="CZ6:CZ7"/>
    <mergeCell ref="FV30:FV31"/>
    <mergeCell ref="FL24:FL25"/>
    <mergeCell ref="FL26:FL27"/>
    <mergeCell ref="FL28:FL29"/>
    <mergeCell ref="FS6:FS7"/>
    <mergeCell ref="FN14:FN15"/>
    <mergeCell ref="ED10:ED11"/>
    <mergeCell ref="EE10:EE11"/>
    <mergeCell ref="EK26:EK27"/>
    <mergeCell ref="EK28:EK29"/>
    <mergeCell ref="FN6:FN7"/>
    <mergeCell ref="FO6:FO7"/>
    <mergeCell ref="FP14:FP15"/>
    <mergeCell ref="FQ14:FQ15"/>
    <mergeCell ref="FU8:FU9"/>
    <mergeCell ref="FU10:FU11"/>
    <mergeCell ref="FM10:FM11"/>
    <mergeCell ref="DA26:DA27"/>
    <mergeCell ref="DB26:DB27"/>
    <mergeCell ref="DC26:DC27"/>
    <mergeCell ref="DA22:DA23"/>
    <mergeCell ref="DB22:DB23"/>
    <mergeCell ref="DC22:DC23"/>
    <mergeCell ref="DA18:DA19"/>
    <mergeCell ref="EJ14:EJ15"/>
    <mergeCell ref="EH10:EH11"/>
    <mergeCell ref="EI10:EI11"/>
    <mergeCell ref="EJ10:EJ11"/>
    <mergeCell ref="FN16:FN17"/>
    <mergeCell ref="FO16:FO17"/>
    <mergeCell ref="FJ18:FJ19"/>
    <mergeCell ref="FE41:FE42"/>
    <mergeCell ref="FK12:FK13"/>
    <mergeCell ref="FJ10:FJ11"/>
    <mergeCell ref="FK14:FK15"/>
    <mergeCell ref="FM51:FM52"/>
    <mergeCell ref="FN51:FN52"/>
    <mergeCell ref="CV4:CY4"/>
    <mergeCell ref="CZ4:DC4"/>
    <mergeCell ref="DD4:DH4"/>
    <mergeCell ref="DD69:DH69"/>
    <mergeCell ref="DF8:DF9"/>
    <mergeCell ref="CW14:CW15"/>
    <mergeCell ref="CX28:CX29"/>
    <mergeCell ref="CY32:CY33"/>
    <mergeCell ref="CZ32:CZ33"/>
    <mergeCell ref="CY6:CY7"/>
    <mergeCell ref="CY8:CY9"/>
    <mergeCell ref="CY10:CY11"/>
    <mergeCell ref="CY12:CY13"/>
    <mergeCell ref="CY14:CY15"/>
    <mergeCell ref="CX24:CX25"/>
    <mergeCell ref="CZ69:DC69"/>
    <mergeCell ref="DB18:DB19"/>
    <mergeCell ref="DA24:DA25"/>
    <mergeCell ref="DB24:DB25"/>
    <mergeCell ref="DC24:DC25"/>
    <mergeCell ref="CZ28:CZ29"/>
    <mergeCell ref="DA28:DA29"/>
    <mergeCell ref="DB28:DB29"/>
    <mergeCell ref="DC28:DC29"/>
    <mergeCell ref="DU4:DX4"/>
    <mergeCell ref="DU14:DU15"/>
    <mergeCell ref="DH81:DH82"/>
    <mergeCell ref="DI4:DL4"/>
    <mergeCell ref="DI81:DI82"/>
    <mergeCell ref="DM22:DM23"/>
    <mergeCell ref="DM24:DM25"/>
    <mergeCell ref="DM26:DM27"/>
    <mergeCell ref="DM79:DM80"/>
    <mergeCell ref="DI69:DL69"/>
    <mergeCell ref="DI73:DI74"/>
    <mergeCell ref="DI75:DI76"/>
    <mergeCell ref="DI77:DI78"/>
    <mergeCell ref="DI79:DI80"/>
    <mergeCell ref="DH77:DH78"/>
    <mergeCell ref="DN22:DN23"/>
    <mergeCell ref="DO22:DO23"/>
    <mergeCell ref="DP22:DP23"/>
    <mergeCell ref="DN24:DN25"/>
    <mergeCell ref="DO24:DO25"/>
    <mergeCell ref="DP24:DP25"/>
    <mergeCell ref="DL10:DL11"/>
    <mergeCell ref="DJ12:DJ13"/>
    <mergeCell ref="DM28:DM29"/>
    <mergeCell ref="DM30:DM31"/>
    <mergeCell ref="DI71:DI72"/>
    <mergeCell ref="DM71:DM72"/>
    <mergeCell ref="DJ71:DJ72"/>
    <mergeCell ref="DK71:DK72"/>
    <mergeCell ref="DL71:DL72"/>
    <mergeCell ref="DL32:DL33"/>
    <mergeCell ref="DL14:DL15"/>
    <mergeCell ref="DM14:DM15"/>
    <mergeCell ref="DM81:DM82"/>
    <mergeCell ref="DD79:DD80"/>
    <mergeCell ref="DE79:DE80"/>
    <mergeCell ref="DF79:DF80"/>
    <mergeCell ref="DG79:DG80"/>
    <mergeCell ref="DH79:DH80"/>
    <mergeCell ref="DD77:DD78"/>
    <mergeCell ref="DE77:DE78"/>
    <mergeCell ref="DT20:DT21"/>
    <mergeCell ref="DT16:DT17"/>
    <mergeCell ref="DS20:DS21"/>
    <mergeCell ref="DS24:DS25"/>
    <mergeCell ref="DR22:DR23"/>
    <mergeCell ref="DS22:DS23"/>
    <mergeCell ref="DT22:DT23"/>
    <mergeCell ref="DQ26:DQ27"/>
    <mergeCell ref="DT24:DT25"/>
    <mergeCell ref="DQ16:DQ17"/>
    <mergeCell ref="DQ18:DQ19"/>
    <mergeCell ref="DQ20:DQ21"/>
    <mergeCell ref="DQ22:DQ23"/>
    <mergeCell ref="DQ24:DQ25"/>
    <mergeCell ref="DR20:DR21"/>
    <mergeCell ref="DR24:DR25"/>
    <mergeCell ref="DP16:DP17"/>
    <mergeCell ref="DN18:DN19"/>
    <mergeCell ref="DO18:DO19"/>
    <mergeCell ref="DP18:DP19"/>
    <mergeCell ref="DN20:DN21"/>
    <mergeCell ref="DO20:DO21"/>
    <mergeCell ref="DP20:DP21"/>
    <mergeCell ref="DN16:DN17"/>
    <mergeCell ref="DG71:DG72"/>
    <mergeCell ref="DV6:DV7"/>
    <mergeCell ref="DU20:DU21"/>
    <mergeCell ref="DU22:DU23"/>
    <mergeCell ref="DU24:DU25"/>
    <mergeCell ref="DY28:DY29"/>
    <mergeCell ref="EG14:EG15"/>
    <mergeCell ref="EC24:EC25"/>
    <mergeCell ref="EC14:EC15"/>
    <mergeCell ref="EC16:EC17"/>
    <mergeCell ref="EC18:EC19"/>
    <mergeCell ref="EC20:EC21"/>
    <mergeCell ref="EC22:EC23"/>
    <mergeCell ref="EC4:EF4"/>
    <mergeCell ref="EC8:EC9"/>
    <mergeCell ref="EC10:EC11"/>
    <mergeCell ref="EC12:EC13"/>
    <mergeCell ref="ED6:ED7"/>
    <mergeCell ref="EE6:EE7"/>
    <mergeCell ref="EF6:EF7"/>
    <mergeCell ref="EF12:EF13"/>
    <mergeCell ref="ED14:ED15"/>
    <mergeCell ref="EC26:EC27"/>
    <mergeCell ref="EC28:EC29"/>
    <mergeCell ref="DZ6:DZ7"/>
    <mergeCell ref="EG26:EG27"/>
    <mergeCell ref="EG28:EG29"/>
    <mergeCell ref="EG4:EJ4"/>
    <mergeCell ref="EH8:EH9"/>
    <mergeCell ref="EI8:EI9"/>
    <mergeCell ref="EJ8:EJ9"/>
    <mergeCell ref="EG8:EG9"/>
    <mergeCell ref="EH6:EH7"/>
    <mergeCell ref="EF24:EF25"/>
    <mergeCell ref="EA6:EA7"/>
    <mergeCell ref="EB6:EB7"/>
    <mergeCell ref="DZ8:DZ9"/>
    <mergeCell ref="EA8:EA9"/>
    <mergeCell ref="EA28:EA29"/>
    <mergeCell ref="CT73:CT74"/>
    <mergeCell ref="CO75:CO76"/>
    <mergeCell ref="CP75:CP76"/>
    <mergeCell ref="EK30:EK31"/>
    <mergeCell ref="DQ73:DQ74"/>
    <mergeCell ref="DQ75:DQ76"/>
    <mergeCell ref="EG32:EG33"/>
    <mergeCell ref="EE32:EE33"/>
    <mergeCell ref="CU26:CU27"/>
    <mergeCell ref="CU75:CU76"/>
    <mergeCell ref="EJ24:EJ25"/>
    <mergeCell ref="CW32:CW33"/>
    <mergeCell ref="CX32:CX33"/>
    <mergeCell ref="CV32:CV33"/>
    <mergeCell ref="CZ12:CZ13"/>
    <mergeCell ref="DD12:DD13"/>
    <mergeCell ref="DD14:DD15"/>
    <mergeCell ref="DE12:DE13"/>
    <mergeCell ref="CT20:CT21"/>
    <mergeCell ref="CU20:CU21"/>
    <mergeCell ref="CO20:CO21"/>
    <mergeCell ref="CP20:CP21"/>
    <mergeCell ref="CQ20:CQ21"/>
    <mergeCell ref="EA14:EA15"/>
    <mergeCell ref="EB14:EB15"/>
    <mergeCell ref="CV28:CV29"/>
    <mergeCell ref="CW18:CW19"/>
    <mergeCell ref="DQ81:DQ82"/>
    <mergeCell ref="DM73:DM74"/>
    <mergeCell ref="DM75:DM76"/>
    <mergeCell ref="DM77:DM78"/>
    <mergeCell ref="EB30:EB31"/>
    <mergeCell ref="DO71:DO72"/>
    <mergeCell ref="DP71:DP72"/>
    <mergeCell ref="DQ71:DQ72"/>
    <mergeCell ref="ED32:ED33"/>
    <mergeCell ref="DT30:DT31"/>
    <mergeCell ref="DR32:DR33"/>
    <mergeCell ref="DS32:DS33"/>
    <mergeCell ref="DU69:DX69"/>
    <mergeCell ref="DZ30:DZ31"/>
    <mergeCell ref="DT32:DT33"/>
    <mergeCell ref="DR30:DR31"/>
    <mergeCell ref="DT77:DT78"/>
    <mergeCell ref="DR79:DR80"/>
    <mergeCell ref="DS79:DS80"/>
    <mergeCell ref="DT79:DT80"/>
    <mergeCell ref="DW81:DW82"/>
    <mergeCell ref="DZ79:DZ80"/>
    <mergeCell ref="EA79:EA80"/>
    <mergeCell ref="DZ77:DZ78"/>
    <mergeCell ref="DZ71:DZ72"/>
    <mergeCell ref="DR81:DR82"/>
    <mergeCell ref="DS81:DS82"/>
    <mergeCell ref="DT81:DT82"/>
    <mergeCell ref="EB71:EB72"/>
    <mergeCell ref="EC81:EC82"/>
    <mergeCell ref="DW32:DW33"/>
    <mergeCell ref="EC69:EF69"/>
    <mergeCell ref="EO4:ER4"/>
    <mergeCell ref="EO69:ER69"/>
    <mergeCell ref="EC77:EC78"/>
    <mergeCell ref="EC79:EC80"/>
    <mergeCell ref="EK73:EK74"/>
    <mergeCell ref="EK75:EK76"/>
    <mergeCell ref="EK77:EK78"/>
    <mergeCell ref="EK79:EK80"/>
    <mergeCell ref="ED73:ED74"/>
    <mergeCell ref="ED75:ED76"/>
    <mergeCell ref="DU77:DU78"/>
    <mergeCell ref="EE75:EE76"/>
    <mergeCell ref="EF75:EF76"/>
    <mergeCell ref="ED77:ED78"/>
    <mergeCell ref="EE77:EE78"/>
    <mergeCell ref="EF77:EF78"/>
    <mergeCell ref="DV77:DV78"/>
    <mergeCell ref="DW77:DW78"/>
    <mergeCell ref="DX77:DX78"/>
    <mergeCell ref="DZ75:DZ76"/>
    <mergeCell ref="EK12:EK13"/>
    <mergeCell ref="EI12:EI13"/>
    <mergeCell ref="EJ12:EJ13"/>
    <mergeCell ref="ED24:ED25"/>
    <mergeCell ref="EE24:EE25"/>
    <mergeCell ref="EK18:EK19"/>
    <mergeCell ref="EK20:EK21"/>
    <mergeCell ref="EK22:EK23"/>
    <mergeCell ref="EH12:EH13"/>
    <mergeCell ref="DY4:EB4"/>
    <mergeCell ref="DY8:DY9"/>
    <mergeCell ref="DY10:DY11"/>
    <mergeCell ref="CF39:CF40"/>
    <mergeCell ref="CG39:CG40"/>
    <mergeCell ref="CH39:CH40"/>
    <mergeCell ref="CF34:CH34"/>
    <mergeCell ref="CI39:CI40"/>
    <mergeCell ref="CF35:CF36"/>
    <mergeCell ref="CG35:CG36"/>
    <mergeCell ref="CJ39:CJ40"/>
    <mergeCell ref="CK39:CK40"/>
    <mergeCell ref="CL39:CL40"/>
    <mergeCell ref="CR30:CR31"/>
    <mergeCell ref="CS30:CS31"/>
    <mergeCell ref="CJ30:CJ31"/>
    <mergeCell ref="CK30:CK31"/>
    <mergeCell ref="CL30:CL31"/>
    <mergeCell ref="CM30:CM31"/>
    <mergeCell ref="CG10:CG11"/>
    <mergeCell ref="CH10:CH11"/>
    <mergeCell ref="CJ26:CJ27"/>
    <mergeCell ref="CK26:CK27"/>
    <mergeCell ref="CL26:CL27"/>
    <mergeCell ref="CM26:CM27"/>
    <mergeCell ref="CQ24:CQ25"/>
    <mergeCell ref="CR24:CR25"/>
    <mergeCell ref="CS24:CS25"/>
    <mergeCell ref="CJ24:CJ25"/>
    <mergeCell ref="CK24:CK25"/>
    <mergeCell ref="CL24:CL25"/>
    <mergeCell ref="CM24:CM25"/>
    <mergeCell ref="CP22:CP23"/>
    <mergeCell ref="CQ22:CQ23"/>
    <mergeCell ref="CH92:CH93"/>
    <mergeCell ref="CI92:CI93"/>
    <mergeCell ref="CF88:CF89"/>
    <mergeCell ref="CG88:CG89"/>
    <mergeCell ref="CH88:CH89"/>
    <mergeCell ref="CI88:CI89"/>
    <mergeCell ref="CI90:CI91"/>
    <mergeCell ref="CR73:CR74"/>
    <mergeCell ref="CS73:CS74"/>
    <mergeCell ref="CR77:CR78"/>
    <mergeCell ref="CS77:CS78"/>
    <mergeCell ref="CJ41:CJ42"/>
    <mergeCell ref="CK41:CK42"/>
    <mergeCell ref="CL41:CL42"/>
    <mergeCell ref="CL35:CL36"/>
    <mergeCell ref="CF37:CF38"/>
    <mergeCell ref="CI12:CI13"/>
    <mergeCell ref="CO32:CO33"/>
    <mergeCell ref="CP32:CP33"/>
    <mergeCell ref="CQ32:CQ33"/>
    <mergeCell ref="CN28:CN29"/>
    <mergeCell ref="CO28:CO29"/>
    <mergeCell ref="CP28:CP29"/>
    <mergeCell ref="CS28:CS29"/>
    <mergeCell ref="CJ28:CJ29"/>
    <mergeCell ref="CK28:CK29"/>
    <mergeCell ref="CL28:CL29"/>
    <mergeCell ref="CM28:CM29"/>
    <mergeCell ref="CH24:CH25"/>
    <mergeCell ref="CI24:CI25"/>
    <mergeCell ref="CR26:CR27"/>
    <mergeCell ref="CS26:CS27"/>
    <mergeCell ref="CL22:CL23"/>
    <mergeCell ref="CF24:CF25"/>
    <mergeCell ref="CG24:CG25"/>
    <mergeCell ref="CK10:CK11"/>
    <mergeCell ref="CL10:CL11"/>
    <mergeCell ref="CM10:CM11"/>
    <mergeCell ref="CM22:CM23"/>
    <mergeCell ref="CN16:CN17"/>
    <mergeCell ref="CO16:CO17"/>
    <mergeCell ref="CP16:CP17"/>
    <mergeCell ref="CQ16:CQ17"/>
    <mergeCell ref="CR22:CR23"/>
    <mergeCell ref="CS22:CS23"/>
    <mergeCell ref="CL12:CL13"/>
    <mergeCell ref="CM12:CM13"/>
    <mergeCell ref="CR12:CR13"/>
    <mergeCell ref="CN12:CN13"/>
    <mergeCell ref="CO12:CO13"/>
    <mergeCell ref="CP12:CP13"/>
    <mergeCell ref="CQ12:CQ13"/>
    <mergeCell ref="CS14:CS15"/>
    <mergeCell ref="CF10:CF11"/>
    <mergeCell ref="CI10:CI11"/>
    <mergeCell ref="CJ10:CJ11"/>
    <mergeCell ref="CI14:CI15"/>
    <mergeCell ref="CJ16:CJ17"/>
    <mergeCell ref="CK16:CK17"/>
    <mergeCell ref="CH12:CH13"/>
    <mergeCell ref="CN10:CN11"/>
    <mergeCell ref="CO10:CO11"/>
    <mergeCell ref="CS10:CS11"/>
    <mergeCell ref="CU8:CU9"/>
    <mergeCell ref="CL4:CL5"/>
    <mergeCell ref="CU22:CU23"/>
    <mergeCell ref="CN22:CN23"/>
    <mergeCell ref="CF18:CF19"/>
    <mergeCell ref="CG18:CG19"/>
    <mergeCell ref="CH18:CH19"/>
    <mergeCell ref="CI18:CI19"/>
    <mergeCell ref="CS16:CS17"/>
    <mergeCell ref="CT16:CT17"/>
    <mergeCell ref="CS18:CS19"/>
    <mergeCell ref="CT18:CT19"/>
    <mergeCell ref="CM16:CM17"/>
    <mergeCell ref="CI16:CI17"/>
    <mergeCell ref="CU18:CU19"/>
    <mergeCell ref="CN18:CN19"/>
    <mergeCell ref="CO18:CO19"/>
    <mergeCell ref="CP18:CP19"/>
    <mergeCell ref="CQ18:CQ19"/>
    <mergeCell ref="CK18:CK19"/>
    <mergeCell ref="CL18:CL19"/>
    <mergeCell ref="CM18:CM19"/>
    <mergeCell ref="CI22:CI23"/>
    <mergeCell ref="CR20:CR21"/>
    <mergeCell ref="CS20:CS21"/>
    <mergeCell ref="CK20:CK21"/>
    <mergeCell ref="CL20:CL21"/>
    <mergeCell ref="CM20:CM21"/>
    <mergeCell ref="CF20:CF21"/>
    <mergeCell ref="CO22:CO23"/>
    <mergeCell ref="CJ22:CJ23"/>
    <mergeCell ref="CK22:CK23"/>
    <mergeCell ref="CS4:CS5"/>
    <mergeCell ref="CT14:CT15"/>
    <mergeCell ref="CN14:CN15"/>
    <mergeCell ref="CO14:CO15"/>
    <mergeCell ref="CP14:CP15"/>
    <mergeCell ref="CQ14:CQ15"/>
    <mergeCell ref="CJ18:CJ19"/>
    <mergeCell ref="CT4:CT5"/>
    <mergeCell ref="CU4:CU5"/>
    <mergeCell ref="CF6:CF7"/>
    <mergeCell ref="CG6:CG7"/>
    <mergeCell ref="CH6:CH7"/>
    <mergeCell ref="CI6:CI7"/>
    <mergeCell ref="CJ6:CJ7"/>
    <mergeCell ref="CK6:CK7"/>
    <mergeCell ref="CL6:CL7"/>
    <mergeCell ref="CT6:CT7"/>
    <mergeCell ref="CS6:CS7"/>
    <mergeCell ref="CU6:CU7"/>
    <mergeCell ref="CF8:CF9"/>
    <mergeCell ref="CG8:CG9"/>
    <mergeCell ref="CH8:CH9"/>
    <mergeCell ref="CI8:CI9"/>
    <mergeCell ref="CJ8:CJ9"/>
    <mergeCell ref="CO6:CO7"/>
    <mergeCell ref="CQ8:CQ9"/>
    <mergeCell ref="CR8:CR9"/>
    <mergeCell ref="CS8:CS9"/>
    <mergeCell ref="CN8:CN9"/>
    <mergeCell ref="CF4:CF5"/>
    <mergeCell ref="CG4:CG5"/>
    <mergeCell ref="CH4:CH5"/>
    <mergeCell ref="CI4:CI5"/>
    <mergeCell ref="CJ4:CJ5"/>
    <mergeCell ref="CK4:CK5"/>
    <mergeCell ref="CR16:CR17"/>
    <mergeCell ref="CL16:CL17"/>
    <mergeCell ref="CL8:CL9"/>
    <mergeCell ref="CJ12:CJ13"/>
    <mergeCell ref="CK12:CK13"/>
    <mergeCell ref="CQ6:CQ7"/>
    <mergeCell ref="CR6:CR7"/>
    <mergeCell ref="CJ14:CJ15"/>
    <mergeCell ref="CK14:CK15"/>
    <mergeCell ref="CL14:CL15"/>
    <mergeCell ref="CM14:CM15"/>
    <mergeCell ref="CR14:CR15"/>
    <mergeCell ref="CM6:CM7"/>
    <mergeCell ref="CK8:CK9"/>
    <mergeCell ref="CM8:CM9"/>
    <mergeCell ref="CP4:CP5"/>
    <mergeCell ref="CQ4:CQ5"/>
    <mergeCell ref="CR4:CR5"/>
    <mergeCell ref="CM4:CM5"/>
    <mergeCell ref="CN4:CN5"/>
    <mergeCell ref="CO4:CO5"/>
    <mergeCell ref="CN6:CN7"/>
    <mergeCell ref="CP6:CP7"/>
    <mergeCell ref="CP10:CP11"/>
    <mergeCell ref="CQ10:CQ11"/>
    <mergeCell ref="CR10:CR11"/>
    <mergeCell ref="CO8:CO9"/>
    <mergeCell ref="CP8:CP9"/>
    <mergeCell ref="CF100:CF101"/>
    <mergeCell ref="CG100:CG101"/>
    <mergeCell ref="CH100:CH101"/>
    <mergeCell ref="CI100:CI101"/>
    <mergeCell ref="CF96:CF97"/>
    <mergeCell ref="CG96:CG97"/>
    <mergeCell ref="CH96:CH97"/>
    <mergeCell ref="CF98:CF99"/>
    <mergeCell ref="CG98:CG99"/>
    <mergeCell ref="CH98:CH99"/>
    <mergeCell ref="CF14:CF15"/>
    <mergeCell ref="CG14:CG15"/>
    <mergeCell ref="CH14:CH15"/>
    <mergeCell ref="CF16:CF17"/>
    <mergeCell ref="CG16:CG17"/>
    <mergeCell ref="CH16:CH17"/>
    <mergeCell ref="CF12:CF13"/>
    <mergeCell ref="CG12:CG13"/>
    <mergeCell ref="CF41:CF42"/>
    <mergeCell ref="CG41:CG42"/>
    <mergeCell ref="CH41:CH42"/>
    <mergeCell ref="CI41:CI42"/>
    <mergeCell ref="CI59:CI60"/>
    <mergeCell ref="CF73:CF74"/>
    <mergeCell ref="CG73:CG74"/>
    <mergeCell ref="CH73:CH74"/>
    <mergeCell ref="CI73:CI74"/>
    <mergeCell ref="CG92:CG93"/>
    <mergeCell ref="CI96:CI97"/>
    <mergeCell ref="CG20:CG21"/>
    <mergeCell ref="CH20:CH21"/>
    <mergeCell ref="CI20:CI21"/>
    <mergeCell ref="CG37:CG38"/>
    <mergeCell ref="CH37:CH38"/>
    <mergeCell ref="CI37:CI38"/>
    <mergeCell ref="CJ37:CJ38"/>
    <mergeCell ref="CK37:CK38"/>
    <mergeCell ref="CL37:CL38"/>
    <mergeCell ref="CJ35:CJ36"/>
    <mergeCell ref="CK35:CK36"/>
    <mergeCell ref="CJ47:CJ48"/>
    <mergeCell ref="CK47:CK48"/>
    <mergeCell ref="CL47:CL48"/>
    <mergeCell ref="CF49:CF50"/>
    <mergeCell ref="CG49:CG50"/>
    <mergeCell ref="CH49:CH50"/>
    <mergeCell ref="CI49:CI50"/>
    <mergeCell ref="CJ49:CJ50"/>
    <mergeCell ref="CK49:CK50"/>
    <mergeCell ref="CL49:CL50"/>
    <mergeCell ref="CJ43:CJ44"/>
    <mergeCell ref="CK43:CK44"/>
    <mergeCell ref="CL43:CL44"/>
    <mergeCell ref="CF45:CF46"/>
    <mergeCell ref="CG45:CG46"/>
    <mergeCell ref="CH45:CH46"/>
    <mergeCell ref="CI45:CI46"/>
    <mergeCell ref="CJ45:CJ46"/>
    <mergeCell ref="CK45:CK46"/>
    <mergeCell ref="CL45:CL46"/>
    <mergeCell ref="CF47:CF48"/>
    <mergeCell ref="CG47:CG48"/>
    <mergeCell ref="CH47:CH48"/>
    <mergeCell ref="CI47:CI48"/>
    <mergeCell ref="CF43:CF44"/>
    <mergeCell ref="CG43:CG44"/>
    <mergeCell ref="CH43:CH44"/>
    <mergeCell ref="CI43:CI44"/>
    <mergeCell ref="CJ55:CJ56"/>
    <mergeCell ref="CK55:CK56"/>
    <mergeCell ref="CJ51:CJ52"/>
    <mergeCell ref="CK51:CK52"/>
    <mergeCell ref="CH55:CH56"/>
    <mergeCell ref="CI55:CI56"/>
    <mergeCell ref="CL55:CL56"/>
    <mergeCell ref="CF57:CF58"/>
    <mergeCell ref="CG57:CG58"/>
    <mergeCell ref="CH57:CH58"/>
    <mergeCell ref="CI57:CI58"/>
    <mergeCell ref="CJ57:CJ58"/>
    <mergeCell ref="CK57:CK58"/>
    <mergeCell ref="CL57:CL58"/>
    <mergeCell ref="CF55:CF56"/>
    <mergeCell ref="CG55:CG56"/>
    <mergeCell ref="CL51:CL52"/>
    <mergeCell ref="CF53:CF54"/>
    <mergeCell ref="CG53:CG54"/>
    <mergeCell ref="CH53:CH54"/>
    <mergeCell ref="CI53:CI54"/>
    <mergeCell ref="CJ53:CJ54"/>
    <mergeCell ref="CK53:CK54"/>
    <mergeCell ref="CL53:CL54"/>
    <mergeCell ref="CF51:CF52"/>
    <mergeCell ref="CG51:CG52"/>
    <mergeCell ref="CH51:CH52"/>
    <mergeCell ref="CI51:CI52"/>
    <mergeCell ref="CJ63:CJ64"/>
    <mergeCell ref="CK63:CK64"/>
    <mergeCell ref="CL63:CL64"/>
    <mergeCell ref="CF69:CF70"/>
    <mergeCell ref="CG69:CG70"/>
    <mergeCell ref="CH69:CH70"/>
    <mergeCell ref="CI69:CI70"/>
    <mergeCell ref="CJ69:CJ70"/>
    <mergeCell ref="CK69:CK70"/>
    <mergeCell ref="CL69:CL70"/>
    <mergeCell ref="CJ59:CJ60"/>
    <mergeCell ref="CK59:CK60"/>
    <mergeCell ref="CL59:CL60"/>
    <mergeCell ref="CF61:CF62"/>
    <mergeCell ref="CG61:CG62"/>
    <mergeCell ref="CH61:CH62"/>
    <mergeCell ref="CI61:CI62"/>
    <mergeCell ref="CJ61:CJ62"/>
    <mergeCell ref="CK61:CK62"/>
    <mergeCell ref="CL61:CL62"/>
    <mergeCell ref="CF63:CF64"/>
    <mergeCell ref="CG63:CG64"/>
    <mergeCell ref="CH63:CH64"/>
    <mergeCell ref="CI63:CI64"/>
    <mergeCell ref="CF59:CF60"/>
    <mergeCell ref="CG59:CG60"/>
    <mergeCell ref="CH59:CH60"/>
    <mergeCell ref="CF71:CF72"/>
    <mergeCell ref="CG71:CG72"/>
    <mergeCell ref="CH71:CH72"/>
    <mergeCell ref="CI71:CI72"/>
    <mergeCell ref="CJ71:CJ72"/>
    <mergeCell ref="CK71:CK72"/>
    <mergeCell ref="CL71:CL72"/>
    <mergeCell ref="CM71:CM72"/>
    <mergeCell ref="CN71:CN72"/>
    <mergeCell ref="CS69:CS70"/>
    <mergeCell ref="CT69:CT70"/>
    <mergeCell ref="CM69:CM70"/>
    <mergeCell ref="CN69:CN70"/>
    <mergeCell ref="CO69:CO70"/>
    <mergeCell ref="CP69:CP70"/>
    <mergeCell ref="CO71:CO72"/>
    <mergeCell ref="CP71:CP72"/>
    <mergeCell ref="CQ71:CQ72"/>
    <mergeCell ref="CR71:CR72"/>
    <mergeCell ref="CQ69:CQ70"/>
    <mergeCell ref="CR69:CR70"/>
    <mergeCell ref="CF77:CF78"/>
    <mergeCell ref="CG77:CG78"/>
    <mergeCell ref="CH77:CH78"/>
    <mergeCell ref="CI77:CI78"/>
    <mergeCell ref="CJ77:CJ78"/>
    <mergeCell ref="CK77:CK78"/>
    <mergeCell ref="CL77:CL78"/>
    <mergeCell ref="CM77:CM78"/>
    <mergeCell ref="CN77:CN78"/>
    <mergeCell ref="CU73:CU74"/>
    <mergeCell ref="CF75:CF76"/>
    <mergeCell ref="CG75:CG76"/>
    <mergeCell ref="CH75:CH76"/>
    <mergeCell ref="CI75:CI76"/>
    <mergeCell ref="CJ75:CJ76"/>
    <mergeCell ref="CK75:CK76"/>
    <mergeCell ref="CL75:CL76"/>
    <mergeCell ref="CM75:CM76"/>
    <mergeCell ref="CN75:CN76"/>
    <mergeCell ref="CJ73:CJ74"/>
    <mergeCell ref="CK73:CK74"/>
    <mergeCell ref="CL73:CL74"/>
    <mergeCell ref="CM73:CM74"/>
    <mergeCell ref="CN73:CN74"/>
    <mergeCell ref="CQ75:CQ76"/>
    <mergeCell ref="CR75:CR76"/>
    <mergeCell ref="CO73:CO74"/>
    <mergeCell ref="CP73:CP74"/>
    <mergeCell ref="CS75:CS76"/>
    <mergeCell ref="CT75:CT76"/>
    <mergeCell ref="CQ77:CQ78"/>
    <mergeCell ref="CT77:CT78"/>
    <mergeCell ref="CU79:CU80"/>
    <mergeCell ref="CF81:CF82"/>
    <mergeCell ref="CG81:CG82"/>
    <mergeCell ref="CH81:CH82"/>
    <mergeCell ref="CI81:CI82"/>
    <mergeCell ref="CJ81:CJ82"/>
    <mergeCell ref="CK81:CK82"/>
    <mergeCell ref="CL81:CL82"/>
    <mergeCell ref="CM81:CM82"/>
    <mergeCell ref="CN81:CN82"/>
    <mergeCell ref="CU77:CU78"/>
    <mergeCell ref="CF79:CF80"/>
    <mergeCell ref="CG79:CG80"/>
    <mergeCell ref="CH79:CH80"/>
    <mergeCell ref="CI79:CI80"/>
    <mergeCell ref="CJ79:CJ80"/>
    <mergeCell ref="CK79:CK80"/>
    <mergeCell ref="CL79:CL80"/>
    <mergeCell ref="CM79:CM80"/>
    <mergeCell ref="CN79:CN80"/>
    <mergeCell ref="CO79:CO80"/>
    <mergeCell ref="CP79:CP80"/>
    <mergeCell ref="CQ79:CQ80"/>
    <mergeCell ref="CR79:CR80"/>
    <mergeCell ref="CS79:CS80"/>
    <mergeCell ref="CT79:CT80"/>
    <mergeCell ref="CQ81:CQ82"/>
    <mergeCell ref="CR81:CR82"/>
    <mergeCell ref="CS81:CS82"/>
    <mergeCell ref="CT81:CT82"/>
    <mergeCell ref="CO81:CO82"/>
    <mergeCell ref="CP81:CP82"/>
    <mergeCell ref="CT83:CT84"/>
    <mergeCell ref="CU83:CU84"/>
    <mergeCell ref="CL86:CL87"/>
    <mergeCell ref="CO83:CO84"/>
    <mergeCell ref="CP83:CP84"/>
    <mergeCell ref="CQ83:CQ84"/>
    <mergeCell ref="CR83:CR84"/>
    <mergeCell ref="CG86:CG87"/>
    <mergeCell ref="CH86:CH87"/>
    <mergeCell ref="CI86:CI87"/>
    <mergeCell ref="CJ86:CJ87"/>
    <mergeCell ref="CK86:CK87"/>
    <mergeCell ref="CS83:CS84"/>
    <mergeCell ref="CU81:CU82"/>
    <mergeCell ref="CF83:CF84"/>
    <mergeCell ref="CG83:CG84"/>
    <mergeCell ref="CH83:CH84"/>
    <mergeCell ref="CI83:CI84"/>
    <mergeCell ref="CJ83:CJ84"/>
    <mergeCell ref="CK83:CK84"/>
    <mergeCell ref="CL83:CL84"/>
    <mergeCell ref="CM83:CM84"/>
    <mergeCell ref="CN83:CN84"/>
    <mergeCell ref="CF85:CH85"/>
    <mergeCell ref="R4:R5"/>
    <mergeCell ref="S4:S5"/>
    <mergeCell ref="T4:T5"/>
    <mergeCell ref="U4:U5"/>
    <mergeCell ref="V4:V5"/>
    <mergeCell ref="W4:W5"/>
    <mergeCell ref="AF6:AF7"/>
    <mergeCell ref="R8:R9"/>
    <mergeCell ref="CI98:CI99"/>
    <mergeCell ref="CJ100:CJ101"/>
    <mergeCell ref="CK100:CK101"/>
    <mergeCell ref="CJ92:CJ93"/>
    <mergeCell ref="CK92:CK93"/>
    <mergeCell ref="CJ88:CJ89"/>
    <mergeCell ref="CK88:CK89"/>
    <mergeCell ref="CF86:CF87"/>
    <mergeCell ref="CL100:CL101"/>
    <mergeCell ref="CJ96:CJ97"/>
    <mergeCell ref="CK96:CK97"/>
    <mergeCell ref="CL96:CL97"/>
    <mergeCell ref="CJ98:CJ99"/>
    <mergeCell ref="CK98:CK99"/>
    <mergeCell ref="CL98:CL99"/>
    <mergeCell ref="CL92:CL93"/>
    <mergeCell ref="CF94:CF95"/>
    <mergeCell ref="CG94:CG95"/>
    <mergeCell ref="CH94:CH95"/>
    <mergeCell ref="CI94:CI95"/>
    <mergeCell ref="CJ94:CJ95"/>
    <mergeCell ref="CK94:CK95"/>
    <mergeCell ref="CL94:CL95"/>
    <mergeCell ref="CF92:CF93"/>
    <mergeCell ref="CL88:CL89"/>
    <mergeCell ref="CF90:CF91"/>
    <mergeCell ref="CG90:CG91"/>
    <mergeCell ref="CH90:CH91"/>
    <mergeCell ref="CJ90:CJ91"/>
    <mergeCell ref="CK90:CK91"/>
    <mergeCell ref="CL90:CL91"/>
    <mergeCell ref="S8:S9"/>
    <mergeCell ref="T8:T9"/>
    <mergeCell ref="U8:U9"/>
    <mergeCell ref="V8:V9"/>
    <mergeCell ref="W8:W9"/>
    <mergeCell ref="X8:X9"/>
    <mergeCell ref="Y8:Y9"/>
    <mergeCell ref="Y6:Y7"/>
    <mergeCell ref="Z6:Z7"/>
    <mergeCell ref="AA6:AA7"/>
    <mergeCell ref="AB6:AB7"/>
    <mergeCell ref="AC6:AC7"/>
    <mergeCell ref="AB8:AB9"/>
    <mergeCell ref="AC8:AC9"/>
    <mergeCell ref="T10:T11"/>
    <mergeCell ref="U10:U11"/>
    <mergeCell ref="V10:V11"/>
    <mergeCell ref="W10:W11"/>
    <mergeCell ref="X10:X11"/>
    <mergeCell ref="Y10:Y11"/>
    <mergeCell ref="AD12:AD13"/>
    <mergeCell ref="AE12:AE13"/>
    <mergeCell ref="AF12:AF13"/>
    <mergeCell ref="AE14:AE15"/>
    <mergeCell ref="AF14:AF15"/>
    <mergeCell ref="AF4:AF5"/>
    <mergeCell ref="R6:R7"/>
    <mergeCell ref="S6:S7"/>
    <mergeCell ref="T6:T7"/>
    <mergeCell ref="U6:U7"/>
    <mergeCell ref="V6:V7"/>
    <mergeCell ref="W6:W7"/>
    <mergeCell ref="X6:X7"/>
    <mergeCell ref="X4:X5"/>
    <mergeCell ref="Y4:Y5"/>
    <mergeCell ref="Z4:Z5"/>
    <mergeCell ref="AA4:AA5"/>
    <mergeCell ref="AB4:AB5"/>
    <mergeCell ref="AC4:AC5"/>
    <mergeCell ref="AA10:AA11"/>
    <mergeCell ref="AB10:AB11"/>
    <mergeCell ref="AC10:AC11"/>
    <mergeCell ref="Z10:Z11"/>
    <mergeCell ref="Z8:Z9"/>
    <mergeCell ref="AA8:AA9"/>
    <mergeCell ref="AD10:AD11"/>
    <mergeCell ref="AE10:AE11"/>
    <mergeCell ref="AE8:AE9"/>
    <mergeCell ref="AD6:AD7"/>
    <mergeCell ref="AD4:AD5"/>
    <mergeCell ref="AE4:AE5"/>
    <mergeCell ref="AD8:AD9"/>
    <mergeCell ref="AE6:AE7"/>
    <mergeCell ref="AF10:AF11"/>
    <mergeCell ref="AF8:AF9"/>
    <mergeCell ref="R10:R11"/>
    <mergeCell ref="S10:S11"/>
    <mergeCell ref="AC12:AC13"/>
    <mergeCell ref="R12:R13"/>
    <mergeCell ref="S12:S13"/>
    <mergeCell ref="T12:T13"/>
    <mergeCell ref="U12:U13"/>
    <mergeCell ref="V12:V13"/>
    <mergeCell ref="W12:W13"/>
    <mergeCell ref="Y14:Y15"/>
    <mergeCell ref="Z14:Z15"/>
    <mergeCell ref="AA14:AA15"/>
    <mergeCell ref="AB14:AB15"/>
    <mergeCell ref="AC14:AC15"/>
    <mergeCell ref="Z18:Z19"/>
    <mergeCell ref="Z16:Z17"/>
    <mergeCell ref="AA16:AA17"/>
    <mergeCell ref="AB16:AB17"/>
    <mergeCell ref="AA18:AA19"/>
    <mergeCell ref="AB18:AB19"/>
    <mergeCell ref="AC16:AC17"/>
    <mergeCell ref="AD16:AD17"/>
    <mergeCell ref="AE16:AE17"/>
    <mergeCell ref="R16:R17"/>
    <mergeCell ref="S16:S17"/>
    <mergeCell ref="T16:T17"/>
    <mergeCell ref="U16:U17"/>
    <mergeCell ref="V16:V17"/>
    <mergeCell ref="W16:W17"/>
    <mergeCell ref="X16:X17"/>
    <mergeCell ref="Y16:Y17"/>
    <mergeCell ref="AD14:AD15"/>
    <mergeCell ref="AE20:AE21"/>
    <mergeCell ref="AF20:AF21"/>
    <mergeCell ref="R22:R23"/>
    <mergeCell ref="S22:S23"/>
    <mergeCell ref="T22:T23"/>
    <mergeCell ref="U22:U23"/>
    <mergeCell ref="V22:V23"/>
    <mergeCell ref="Y20:Y21"/>
    <mergeCell ref="Z20:Z21"/>
    <mergeCell ref="AA20:AA21"/>
    <mergeCell ref="AB20:AB21"/>
    <mergeCell ref="AC20:AC21"/>
    <mergeCell ref="AD20:AD21"/>
    <mergeCell ref="AD18:AD19"/>
    <mergeCell ref="AE18:AE19"/>
    <mergeCell ref="AF18:AF19"/>
    <mergeCell ref="R20:R21"/>
    <mergeCell ref="S20:S21"/>
    <mergeCell ref="T20:T21"/>
    <mergeCell ref="U20:U21"/>
    <mergeCell ref="V20:V21"/>
    <mergeCell ref="W20:W21"/>
    <mergeCell ref="X20:X21"/>
    <mergeCell ref="R18:R19"/>
    <mergeCell ref="S18:S19"/>
    <mergeCell ref="T18:T19"/>
    <mergeCell ref="U18:U19"/>
    <mergeCell ref="V18:V19"/>
    <mergeCell ref="W18:W19"/>
    <mergeCell ref="X18:X19"/>
    <mergeCell ref="Y18:Y19"/>
    <mergeCell ref="AF22:AF23"/>
    <mergeCell ref="R24:R25"/>
    <mergeCell ref="S24:S25"/>
    <mergeCell ref="T24:T25"/>
    <mergeCell ref="U24:U25"/>
    <mergeCell ref="V24:V25"/>
    <mergeCell ref="W24:W25"/>
    <mergeCell ref="X24:X25"/>
    <mergeCell ref="Y24:Y25"/>
    <mergeCell ref="Z22:Z23"/>
    <mergeCell ref="AA22:AA23"/>
    <mergeCell ref="AB22:AB23"/>
    <mergeCell ref="W22:W23"/>
    <mergeCell ref="X22:X23"/>
    <mergeCell ref="Y22:Y23"/>
    <mergeCell ref="AA24:AA25"/>
    <mergeCell ref="AB24:AB25"/>
    <mergeCell ref="AC22:AC23"/>
    <mergeCell ref="AD22:AD23"/>
    <mergeCell ref="AE22:AE23"/>
    <mergeCell ref="AC24:AC25"/>
    <mergeCell ref="AD24:AD25"/>
    <mergeCell ref="AE24:AE25"/>
    <mergeCell ref="Z24:Z25"/>
    <mergeCell ref="R26:R27"/>
    <mergeCell ref="S26:S27"/>
    <mergeCell ref="T26:T27"/>
    <mergeCell ref="U26:U27"/>
    <mergeCell ref="V26:V27"/>
    <mergeCell ref="W26:W27"/>
    <mergeCell ref="AA26:AA27"/>
    <mergeCell ref="AF24:AF25"/>
    <mergeCell ref="Z30:Z31"/>
    <mergeCell ref="AA30:AA31"/>
    <mergeCell ref="AB30:AB31"/>
    <mergeCell ref="AC30:AC31"/>
    <mergeCell ref="AD30:AD31"/>
    <mergeCell ref="AE28:AE29"/>
    <mergeCell ref="AE30:AE31"/>
    <mergeCell ref="Z28:Z29"/>
    <mergeCell ref="AA28:AA29"/>
    <mergeCell ref="AB28:AB29"/>
    <mergeCell ref="Y26:Y27"/>
    <mergeCell ref="AF28:AF29"/>
    <mergeCell ref="R30:R31"/>
    <mergeCell ref="S30:S31"/>
    <mergeCell ref="T30:T31"/>
    <mergeCell ref="U30:U31"/>
    <mergeCell ref="V30:V31"/>
    <mergeCell ref="W30:W31"/>
    <mergeCell ref="X30:X31"/>
    <mergeCell ref="Y30:Y31"/>
    <mergeCell ref="AC28:AC29"/>
    <mergeCell ref="AD28:AD29"/>
    <mergeCell ref="AD26:AD27"/>
    <mergeCell ref="AB26:AB27"/>
    <mergeCell ref="AC26:AC27"/>
    <mergeCell ref="Z26:Z27"/>
    <mergeCell ref="Y28:Y29"/>
    <mergeCell ref="AE26:AE27"/>
    <mergeCell ref="AF26:AF27"/>
    <mergeCell ref="R28:R29"/>
    <mergeCell ref="S28:S29"/>
    <mergeCell ref="T28:T29"/>
    <mergeCell ref="U28:U29"/>
    <mergeCell ref="V28:V29"/>
    <mergeCell ref="W28:W29"/>
    <mergeCell ref="X28:X29"/>
    <mergeCell ref="X26:X27"/>
    <mergeCell ref="AF30:AF31"/>
    <mergeCell ref="U37:U38"/>
    <mergeCell ref="V37:V38"/>
    <mergeCell ref="W37:W38"/>
    <mergeCell ref="AF32:AF33"/>
    <mergeCell ref="R35:R36"/>
    <mergeCell ref="S35:S36"/>
    <mergeCell ref="T35:T36"/>
    <mergeCell ref="U35:U36"/>
    <mergeCell ref="V35:V36"/>
    <mergeCell ref="W35:W36"/>
    <mergeCell ref="X35:X36"/>
    <mergeCell ref="Z32:Z33"/>
    <mergeCell ref="AA32:AA33"/>
    <mergeCell ref="AB32:AB33"/>
    <mergeCell ref="AC32:AC33"/>
    <mergeCell ref="X32:X33"/>
    <mergeCell ref="Y32:Y33"/>
    <mergeCell ref="R32:R33"/>
    <mergeCell ref="S32:S33"/>
    <mergeCell ref="T32:T33"/>
    <mergeCell ref="U32:U33"/>
    <mergeCell ref="V32:V33"/>
    <mergeCell ref="W32:W33"/>
    <mergeCell ref="AD32:AD33"/>
    <mergeCell ref="AE32:AE33"/>
    <mergeCell ref="R47:R48"/>
    <mergeCell ref="S47:S48"/>
    <mergeCell ref="T47:T48"/>
    <mergeCell ref="U47:U48"/>
    <mergeCell ref="V47:V48"/>
    <mergeCell ref="W47:W48"/>
    <mergeCell ref="T45:T46"/>
    <mergeCell ref="U45:U46"/>
    <mergeCell ref="R43:R44"/>
    <mergeCell ref="S43:S44"/>
    <mergeCell ref="T43:T44"/>
    <mergeCell ref="U43:U44"/>
    <mergeCell ref="R45:R46"/>
    <mergeCell ref="S45:S46"/>
    <mergeCell ref="X41:X42"/>
    <mergeCell ref="Z41:AE41"/>
    <mergeCell ref="Z42:AE47"/>
    <mergeCell ref="V43:V44"/>
    <mergeCell ref="W43:W44"/>
    <mergeCell ref="X43:X44"/>
    <mergeCell ref="V45:V46"/>
    <mergeCell ref="W45:W46"/>
    <mergeCell ref="X45:X46"/>
    <mergeCell ref="X47:X48"/>
    <mergeCell ref="R41:R42"/>
    <mergeCell ref="S41:S42"/>
    <mergeCell ref="T41:T42"/>
    <mergeCell ref="U41:U42"/>
    <mergeCell ref="V41:V42"/>
    <mergeCell ref="W41:W42"/>
    <mergeCell ref="R51:R52"/>
    <mergeCell ref="S51:S52"/>
    <mergeCell ref="T51:T52"/>
    <mergeCell ref="U51:U52"/>
    <mergeCell ref="X49:X50"/>
    <mergeCell ref="Z49:AE49"/>
    <mergeCell ref="Z50:AE54"/>
    <mergeCell ref="V51:V52"/>
    <mergeCell ref="W51:W52"/>
    <mergeCell ref="X51:X52"/>
    <mergeCell ref="V53:V54"/>
    <mergeCell ref="W53:W54"/>
    <mergeCell ref="X53:X54"/>
    <mergeCell ref="R49:R50"/>
    <mergeCell ref="S49:S50"/>
    <mergeCell ref="T49:T50"/>
    <mergeCell ref="U49:U50"/>
    <mergeCell ref="V49:V50"/>
    <mergeCell ref="W49:W50"/>
    <mergeCell ref="T53:T54"/>
    <mergeCell ref="X59:X60"/>
    <mergeCell ref="R61:R62"/>
    <mergeCell ref="S61:S62"/>
    <mergeCell ref="T61:T62"/>
    <mergeCell ref="U61:U62"/>
    <mergeCell ref="V61:V62"/>
    <mergeCell ref="W61:W62"/>
    <mergeCell ref="X61:X62"/>
    <mergeCell ref="R59:R60"/>
    <mergeCell ref="S59:S60"/>
    <mergeCell ref="T59:T60"/>
    <mergeCell ref="U59:U60"/>
    <mergeCell ref="V59:V60"/>
    <mergeCell ref="W59:W60"/>
    <mergeCell ref="X55:X56"/>
    <mergeCell ref="R53:R54"/>
    <mergeCell ref="S53:S54"/>
    <mergeCell ref="R57:R58"/>
    <mergeCell ref="S57:S58"/>
    <mergeCell ref="T57:T58"/>
    <mergeCell ref="U57:U58"/>
    <mergeCell ref="V57:V58"/>
    <mergeCell ref="W57:W58"/>
    <mergeCell ref="X57:X58"/>
    <mergeCell ref="R55:R56"/>
    <mergeCell ref="S55:S56"/>
    <mergeCell ref="T55:T56"/>
    <mergeCell ref="U55:U56"/>
    <mergeCell ref="V55:V56"/>
    <mergeCell ref="W55:W56"/>
    <mergeCell ref="U53:U54"/>
    <mergeCell ref="AE69:AE70"/>
    <mergeCell ref="AF69:AF70"/>
    <mergeCell ref="R71:R72"/>
    <mergeCell ref="S71:S72"/>
    <mergeCell ref="T71:T72"/>
    <mergeCell ref="U71:U72"/>
    <mergeCell ref="V71:V72"/>
    <mergeCell ref="W71:W72"/>
    <mergeCell ref="X71:X72"/>
    <mergeCell ref="AB69:AB70"/>
    <mergeCell ref="AC69:AC70"/>
    <mergeCell ref="Z71:Z72"/>
    <mergeCell ref="AA71:AA72"/>
    <mergeCell ref="AB71:AB72"/>
    <mergeCell ref="AC71:AC72"/>
    <mergeCell ref="X69:X70"/>
    <mergeCell ref="R63:R64"/>
    <mergeCell ref="Y71:Y72"/>
    <mergeCell ref="Y69:Y70"/>
    <mergeCell ref="Z69:Z70"/>
    <mergeCell ref="AA69:AA70"/>
    <mergeCell ref="R75:R76"/>
    <mergeCell ref="S75:S76"/>
    <mergeCell ref="T75:T76"/>
    <mergeCell ref="U75:U76"/>
    <mergeCell ref="V75:V76"/>
    <mergeCell ref="AD69:AD70"/>
    <mergeCell ref="R69:R70"/>
    <mergeCell ref="S69:S70"/>
    <mergeCell ref="T69:T70"/>
    <mergeCell ref="U69:U70"/>
    <mergeCell ref="AB75:AB76"/>
    <mergeCell ref="AC75:AC76"/>
    <mergeCell ref="S63:S64"/>
    <mergeCell ref="T63:T64"/>
    <mergeCell ref="U63:U64"/>
    <mergeCell ref="V63:V64"/>
    <mergeCell ref="W63:W64"/>
    <mergeCell ref="X63:X64"/>
    <mergeCell ref="V69:V70"/>
    <mergeCell ref="W69:W70"/>
    <mergeCell ref="AA73:AA74"/>
    <mergeCell ref="AB73:AB74"/>
    <mergeCell ref="AC73:AC74"/>
    <mergeCell ref="AD73:AD74"/>
    <mergeCell ref="AD75:AD76"/>
    <mergeCell ref="AE73:AE74"/>
    <mergeCell ref="Z73:Z74"/>
    <mergeCell ref="AF73:AF74"/>
    <mergeCell ref="AF71:AF72"/>
    <mergeCell ref="R73:R74"/>
    <mergeCell ref="S73:S74"/>
    <mergeCell ref="T73:T74"/>
    <mergeCell ref="U73:U74"/>
    <mergeCell ref="V73:V74"/>
    <mergeCell ref="W73:W74"/>
    <mergeCell ref="X73:X74"/>
    <mergeCell ref="Y73:Y74"/>
    <mergeCell ref="AD71:AD72"/>
    <mergeCell ref="AE71:AE72"/>
    <mergeCell ref="AE77:AE78"/>
    <mergeCell ref="AF77:AF78"/>
    <mergeCell ref="R79:R80"/>
    <mergeCell ref="S79:S80"/>
    <mergeCell ref="T79:T80"/>
    <mergeCell ref="U79:U80"/>
    <mergeCell ref="V79:V80"/>
    <mergeCell ref="W79:W80"/>
    <mergeCell ref="X79:X80"/>
    <mergeCell ref="Y79:Y80"/>
    <mergeCell ref="Y77:Y78"/>
    <mergeCell ref="Z77:Z78"/>
    <mergeCell ref="AA77:AA78"/>
    <mergeCell ref="AB77:AB78"/>
    <mergeCell ref="Z79:Z80"/>
    <mergeCell ref="AA79:AA80"/>
    <mergeCell ref="AB79:AB80"/>
    <mergeCell ref="AD77:AD78"/>
    <mergeCell ref="AE75:AE76"/>
    <mergeCell ref="AF75:AF76"/>
    <mergeCell ref="R77:R78"/>
    <mergeCell ref="S77:S78"/>
    <mergeCell ref="T77:T78"/>
    <mergeCell ref="U77:U78"/>
    <mergeCell ref="V77:V78"/>
    <mergeCell ref="W75:W76"/>
    <mergeCell ref="AD81:AD82"/>
    <mergeCell ref="AE81:AE82"/>
    <mergeCell ref="AF81:AF82"/>
    <mergeCell ref="W77:W78"/>
    <mergeCell ref="X77:X78"/>
    <mergeCell ref="X75:X76"/>
    <mergeCell ref="Y75:Y76"/>
    <mergeCell ref="Z75:Z76"/>
    <mergeCell ref="AA75:AA76"/>
    <mergeCell ref="AC77:AC78"/>
    <mergeCell ref="X81:X82"/>
    <mergeCell ref="Y81:Y82"/>
    <mergeCell ref="Z81:Z82"/>
    <mergeCell ref="AA81:AA82"/>
    <mergeCell ref="AB81:AB82"/>
    <mergeCell ref="AC81:AC82"/>
    <mergeCell ref="R81:R82"/>
    <mergeCell ref="S81:S82"/>
    <mergeCell ref="T81:T82"/>
    <mergeCell ref="U81:U82"/>
    <mergeCell ref="V81:V82"/>
    <mergeCell ref="W81:W82"/>
    <mergeCell ref="AD79:AD80"/>
    <mergeCell ref="AE79:AE80"/>
    <mergeCell ref="AC83:AC84"/>
    <mergeCell ref="AF83:AF84"/>
    <mergeCell ref="R86:R87"/>
    <mergeCell ref="S86:S87"/>
    <mergeCell ref="T86:T87"/>
    <mergeCell ref="U86:U87"/>
    <mergeCell ref="V86:V87"/>
    <mergeCell ref="AF79:AF80"/>
    <mergeCell ref="X83:X84"/>
    <mergeCell ref="Y83:Y84"/>
    <mergeCell ref="R83:R84"/>
    <mergeCell ref="S83:S84"/>
    <mergeCell ref="T83:T84"/>
    <mergeCell ref="U83:U84"/>
    <mergeCell ref="V83:V84"/>
    <mergeCell ref="W83:W84"/>
    <mergeCell ref="T94:T95"/>
    <mergeCell ref="U94:U95"/>
    <mergeCell ref="V94:V95"/>
    <mergeCell ref="W94:W95"/>
    <mergeCell ref="W86:W87"/>
    <mergeCell ref="X86:X87"/>
    <mergeCell ref="X94:X95"/>
    <mergeCell ref="X92:X93"/>
    <mergeCell ref="R92:R93"/>
    <mergeCell ref="S92:S93"/>
    <mergeCell ref="T92:T93"/>
    <mergeCell ref="U92:U93"/>
    <mergeCell ref="V92:V93"/>
    <mergeCell ref="W92:W93"/>
    <mergeCell ref="R94:R95"/>
    <mergeCell ref="S94:S95"/>
    <mergeCell ref="X88:X89"/>
    <mergeCell ref="R90:R91"/>
    <mergeCell ref="S90:S91"/>
    <mergeCell ref="T90:T91"/>
    <mergeCell ref="U90:U91"/>
    <mergeCell ref="V90:V91"/>
    <mergeCell ref="W90:W91"/>
    <mergeCell ref="X90:X91"/>
    <mergeCell ref="R88:R89"/>
    <mergeCell ref="S88:S89"/>
    <mergeCell ref="T88:T89"/>
    <mergeCell ref="U88:U89"/>
    <mergeCell ref="V88:V89"/>
    <mergeCell ref="W88:W89"/>
    <mergeCell ref="R100:R101"/>
    <mergeCell ref="S100:S101"/>
    <mergeCell ref="T100:T101"/>
    <mergeCell ref="U100:U101"/>
    <mergeCell ref="V100:V101"/>
    <mergeCell ref="W100:W101"/>
    <mergeCell ref="X96:X97"/>
    <mergeCell ref="R98:R99"/>
    <mergeCell ref="S98:S99"/>
    <mergeCell ref="T98:T99"/>
    <mergeCell ref="U98:U99"/>
    <mergeCell ref="V98:V99"/>
    <mergeCell ref="W98:W99"/>
    <mergeCell ref="X98:X99"/>
    <mergeCell ref="R96:R97"/>
    <mergeCell ref="S96:S97"/>
    <mergeCell ref="T96:T97"/>
    <mergeCell ref="U96:U97"/>
    <mergeCell ref="V96:V97"/>
    <mergeCell ref="W96:W97"/>
    <mergeCell ref="BG4:BG5"/>
    <mergeCell ref="BH4:BH5"/>
    <mergeCell ref="BC4:BC5"/>
    <mergeCell ref="BD4:BD5"/>
    <mergeCell ref="BE4:BE5"/>
    <mergeCell ref="BF4:BF5"/>
    <mergeCell ref="BI4:BI5"/>
    <mergeCell ref="BJ4:BJ5"/>
    <mergeCell ref="AV6:AV7"/>
    <mergeCell ref="AW6:AW7"/>
    <mergeCell ref="AX6:AX7"/>
    <mergeCell ref="AY6:AY7"/>
    <mergeCell ref="AZ6:AZ7"/>
    <mergeCell ref="BA6:BA7"/>
    <mergeCell ref="BA4:BA5"/>
    <mergeCell ref="BB4:BB5"/>
    <mergeCell ref="BG8:BG9"/>
    <mergeCell ref="BJ6:BJ7"/>
    <mergeCell ref="BJ8:BJ9"/>
    <mergeCell ref="BI8:BI9"/>
    <mergeCell ref="BD8:BD9"/>
    <mergeCell ref="BB6:BB7"/>
    <mergeCell ref="BC6:BC7"/>
    <mergeCell ref="BD6:BD7"/>
    <mergeCell ref="BE6:BE7"/>
    <mergeCell ref="BF6:BF7"/>
    <mergeCell ref="BE8:BE9"/>
    <mergeCell ref="BF8:BF9"/>
    <mergeCell ref="BG6:BG7"/>
    <mergeCell ref="BE12:BE13"/>
    <mergeCell ref="X100:X101"/>
    <mergeCell ref="AV4:AV5"/>
    <mergeCell ref="AW4:AW5"/>
    <mergeCell ref="AX4:AX5"/>
    <mergeCell ref="AY4:AY5"/>
    <mergeCell ref="AZ4:AZ5"/>
    <mergeCell ref="AV14:AV15"/>
    <mergeCell ref="AW14:AW15"/>
    <mergeCell ref="AX14:AX15"/>
    <mergeCell ref="BB10:BB11"/>
    <mergeCell ref="BC10:BC11"/>
    <mergeCell ref="BC8:BC9"/>
    <mergeCell ref="AD83:AD84"/>
    <mergeCell ref="AE83:AE84"/>
    <mergeCell ref="Z83:Z84"/>
    <mergeCell ref="AA83:AA84"/>
    <mergeCell ref="AB83:AB84"/>
    <mergeCell ref="AY14:AY15"/>
    <mergeCell ref="AC79:AC80"/>
    <mergeCell ref="AV10:AV11"/>
    <mergeCell ref="AW10:AW11"/>
    <mergeCell ref="AX10:AX11"/>
    <mergeCell ref="AY10:AY11"/>
    <mergeCell ref="AZ10:AZ11"/>
    <mergeCell ref="BA10:BA11"/>
    <mergeCell ref="AV8:AV9"/>
    <mergeCell ref="AW8:AW9"/>
    <mergeCell ref="AX8:AX9"/>
    <mergeCell ref="AY8:AY9"/>
    <mergeCell ref="AZ8:AZ9"/>
    <mergeCell ref="BA8:BA9"/>
    <mergeCell ref="BB8:BB9"/>
    <mergeCell ref="BH8:BH9"/>
    <mergeCell ref="BH6:BH7"/>
    <mergeCell ref="BI6:BI7"/>
    <mergeCell ref="BJ12:BJ13"/>
    <mergeCell ref="BJ10:BJ11"/>
    <mergeCell ref="AV12:AV13"/>
    <mergeCell ref="AW12:AW13"/>
    <mergeCell ref="AX12:AX13"/>
    <mergeCell ref="AY12:AY13"/>
    <mergeCell ref="AZ12:AZ13"/>
    <mergeCell ref="BA12:BA13"/>
    <mergeCell ref="BB12:BB13"/>
    <mergeCell ref="BC12:BC13"/>
    <mergeCell ref="BD12:BD13"/>
    <mergeCell ref="BD10:BD11"/>
    <mergeCell ref="BE10:BE11"/>
    <mergeCell ref="BF10:BF11"/>
    <mergeCell ref="BG10:BG11"/>
    <mergeCell ref="BH10:BH11"/>
    <mergeCell ref="BG16:BG17"/>
    <mergeCell ref="BH16:BH17"/>
    <mergeCell ref="BI16:BI17"/>
    <mergeCell ref="BJ16:BJ17"/>
    <mergeCell ref="AV18:AV19"/>
    <mergeCell ref="AW18:AW19"/>
    <mergeCell ref="AX18:AX19"/>
    <mergeCell ref="AY18:AY19"/>
    <mergeCell ref="AZ18:AZ19"/>
    <mergeCell ref="BA18:BA19"/>
    <mergeCell ref="BA16:BA17"/>
    <mergeCell ref="BB16:BB17"/>
    <mergeCell ref="BC16:BC17"/>
    <mergeCell ref="BD16:BD17"/>
    <mergeCell ref="BE16:BE17"/>
    <mergeCell ref="BF16:BF17"/>
    <mergeCell ref="BF14:BF15"/>
    <mergeCell ref="BG14:BG15"/>
    <mergeCell ref="BH14:BH15"/>
    <mergeCell ref="BI14:BI15"/>
    <mergeCell ref="BJ14:BJ15"/>
    <mergeCell ref="AV16:AV17"/>
    <mergeCell ref="AW16:AW17"/>
    <mergeCell ref="AX16:AX17"/>
    <mergeCell ref="AY16:AY17"/>
    <mergeCell ref="AZ16:AZ17"/>
    <mergeCell ref="AZ14:AZ15"/>
    <mergeCell ref="BA14:BA15"/>
    <mergeCell ref="BB14:BB15"/>
    <mergeCell ref="BC14:BC15"/>
    <mergeCell ref="BD14:BD15"/>
    <mergeCell ref="BE14:BE15"/>
    <mergeCell ref="BI20:BI21"/>
    <mergeCell ref="BJ20:BJ21"/>
    <mergeCell ref="AV22:AV23"/>
    <mergeCell ref="AW22:AW23"/>
    <mergeCell ref="AX22:AX23"/>
    <mergeCell ref="AY22:AY23"/>
    <mergeCell ref="AZ22:AZ23"/>
    <mergeCell ref="BA22:BA23"/>
    <mergeCell ref="BB22:BB23"/>
    <mergeCell ref="BC22:BC23"/>
    <mergeCell ref="BC20:BC21"/>
    <mergeCell ref="BD20:BD21"/>
    <mergeCell ref="BE20:BE21"/>
    <mergeCell ref="BF20:BF21"/>
    <mergeCell ref="BG20:BG21"/>
    <mergeCell ref="BH20:BH21"/>
    <mergeCell ref="BH18:BH19"/>
    <mergeCell ref="BI18:BI19"/>
    <mergeCell ref="BJ18:BJ19"/>
    <mergeCell ref="AV20:AV21"/>
    <mergeCell ref="AW20:AW21"/>
    <mergeCell ref="AX20:AX21"/>
    <mergeCell ref="AY20:AY21"/>
    <mergeCell ref="AZ20:AZ21"/>
    <mergeCell ref="BA20:BA21"/>
    <mergeCell ref="BB20:BB21"/>
    <mergeCell ref="BB18:BB19"/>
    <mergeCell ref="BC18:BC19"/>
    <mergeCell ref="BD18:BD19"/>
    <mergeCell ref="BE18:BE19"/>
    <mergeCell ref="BF18:BF19"/>
    <mergeCell ref="BG18:BG19"/>
    <mergeCell ref="BE24:BE25"/>
    <mergeCell ref="BF24:BF25"/>
    <mergeCell ref="BG24:BG25"/>
    <mergeCell ref="BH24:BH25"/>
    <mergeCell ref="BI24:BI25"/>
    <mergeCell ref="BJ24:BJ25"/>
    <mergeCell ref="BJ22:BJ23"/>
    <mergeCell ref="AV24:AV25"/>
    <mergeCell ref="AW24:AW25"/>
    <mergeCell ref="AX24:AX25"/>
    <mergeCell ref="AY24:AY25"/>
    <mergeCell ref="AZ24:AZ25"/>
    <mergeCell ref="BA24:BA25"/>
    <mergeCell ref="BB24:BB25"/>
    <mergeCell ref="BC24:BC25"/>
    <mergeCell ref="BD24:BD25"/>
    <mergeCell ref="BD22:BD23"/>
    <mergeCell ref="BE22:BE23"/>
    <mergeCell ref="BF22:BF23"/>
    <mergeCell ref="BG22:BG23"/>
    <mergeCell ref="BH22:BH23"/>
    <mergeCell ref="BI22:BI23"/>
    <mergeCell ref="BC28:BC29"/>
    <mergeCell ref="BD28:BD29"/>
    <mergeCell ref="BE28:BE29"/>
    <mergeCell ref="BF28:BF29"/>
    <mergeCell ref="BG28:BG29"/>
    <mergeCell ref="BH28:BH29"/>
    <mergeCell ref="BH26:BH27"/>
    <mergeCell ref="BI26:BI27"/>
    <mergeCell ref="BJ26:BJ27"/>
    <mergeCell ref="AV28:AV29"/>
    <mergeCell ref="AW28:AW29"/>
    <mergeCell ref="AX28:AX29"/>
    <mergeCell ref="AY28:AY29"/>
    <mergeCell ref="AZ28:AZ29"/>
    <mergeCell ref="BA28:BA29"/>
    <mergeCell ref="BB28:BB29"/>
    <mergeCell ref="BB26:BB27"/>
    <mergeCell ref="BC26:BC27"/>
    <mergeCell ref="BD26:BD27"/>
    <mergeCell ref="BE26:BE27"/>
    <mergeCell ref="BF26:BF27"/>
    <mergeCell ref="BG26:BG27"/>
    <mergeCell ref="AV26:AV27"/>
    <mergeCell ref="AW26:AW27"/>
    <mergeCell ref="AX26:AX27"/>
    <mergeCell ref="AY26:AY27"/>
    <mergeCell ref="AZ26:AZ27"/>
    <mergeCell ref="BA26:BA27"/>
    <mergeCell ref="BI28:BI29"/>
    <mergeCell ref="BJ28:BJ29"/>
    <mergeCell ref="BH32:BH33"/>
    <mergeCell ref="BI32:BI33"/>
    <mergeCell ref="BJ32:BJ33"/>
    <mergeCell ref="BJ30:BJ31"/>
    <mergeCell ref="AV32:AV33"/>
    <mergeCell ref="AW32:AW33"/>
    <mergeCell ref="AX32:AX33"/>
    <mergeCell ref="AY32:AY33"/>
    <mergeCell ref="AZ32:AZ33"/>
    <mergeCell ref="BA32:BA33"/>
    <mergeCell ref="BB32:BB33"/>
    <mergeCell ref="BC32:BC33"/>
    <mergeCell ref="BD32:BD33"/>
    <mergeCell ref="BD30:BD31"/>
    <mergeCell ref="BE30:BE31"/>
    <mergeCell ref="BF30:BF31"/>
    <mergeCell ref="BE32:BE33"/>
    <mergeCell ref="BF32:BF33"/>
    <mergeCell ref="BG30:BG31"/>
    <mergeCell ref="BH30:BH31"/>
    <mergeCell ref="BI30:BI31"/>
    <mergeCell ref="AZ30:AZ31"/>
    <mergeCell ref="BA30:BA31"/>
    <mergeCell ref="BB30:BB31"/>
    <mergeCell ref="BC30:BC31"/>
    <mergeCell ref="AV30:AV31"/>
    <mergeCell ref="AW30:AW31"/>
    <mergeCell ref="AX30:AX31"/>
    <mergeCell ref="AY30:AY31"/>
    <mergeCell ref="BB35:BB36"/>
    <mergeCell ref="AV37:AV38"/>
    <mergeCell ref="AW37:AW38"/>
    <mergeCell ref="AX37:AX38"/>
    <mergeCell ref="AY37:AY38"/>
    <mergeCell ref="AZ37:AZ38"/>
    <mergeCell ref="BA37:BA38"/>
    <mergeCell ref="BB37:BB38"/>
    <mergeCell ref="AV35:AV36"/>
    <mergeCell ref="AW35:AW36"/>
    <mergeCell ref="AX35:AX36"/>
    <mergeCell ref="AY35:AY36"/>
    <mergeCell ref="AZ35:AZ36"/>
    <mergeCell ref="BA35:BA36"/>
    <mergeCell ref="BG32:BG33"/>
    <mergeCell ref="BB43:BB44"/>
    <mergeCell ref="AV45:AV46"/>
    <mergeCell ref="AW45:AW46"/>
    <mergeCell ref="AX45:AX46"/>
    <mergeCell ref="AY45:AY46"/>
    <mergeCell ref="AZ45:AZ46"/>
    <mergeCell ref="BA45:BA46"/>
    <mergeCell ref="BB45:BB46"/>
    <mergeCell ref="AV43:AV44"/>
    <mergeCell ref="AW43:AW44"/>
    <mergeCell ref="AX43:AX44"/>
    <mergeCell ref="AY43:AY44"/>
    <mergeCell ref="AZ43:AZ44"/>
    <mergeCell ref="BA43:BA44"/>
    <mergeCell ref="BB39:BB40"/>
    <mergeCell ref="BB41:BB42"/>
    <mergeCell ref="AV41:AV42"/>
    <mergeCell ref="AW41:AW42"/>
    <mergeCell ref="AX41:AX42"/>
    <mergeCell ref="AY41:AY42"/>
    <mergeCell ref="AZ41:AZ42"/>
    <mergeCell ref="BA41:BA42"/>
    <mergeCell ref="AV39:AV40"/>
    <mergeCell ref="AW39:AW40"/>
    <mergeCell ref="AX39:AX40"/>
    <mergeCell ref="AY39:AY40"/>
    <mergeCell ref="AZ39:AZ40"/>
    <mergeCell ref="BA39:BA40"/>
    <mergeCell ref="BB51:BB52"/>
    <mergeCell ref="AV53:AV54"/>
    <mergeCell ref="AW53:AW54"/>
    <mergeCell ref="AX53:AX54"/>
    <mergeCell ref="AY53:AY54"/>
    <mergeCell ref="AZ53:AZ54"/>
    <mergeCell ref="BA53:BA54"/>
    <mergeCell ref="BB53:BB54"/>
    <mergeCell ref="AV51:AV52"/>
    <mergeCell ref="AW51:AW52"/>
    <mergeCell ref="AX51:AX52"/>
    <mergeCell ref="AY51:AY52"/>
    <mergeCell ref="AZ51:AZ52"/>
    <mergeCell ref="BA51:BA52"/>
    <mergeCell ref="BB47:BB48"/>
    <mergeCell ref="AV49:AV50"/>
    <mergeCell ref="AW49:AW50"/>
    <mergeCell ref="AX49:AX50"/>
    <mergeCell ref="AY49:AY50"/>
    <mergeCell ref="AZ49:AZ50"/>
    <mergeCell ref="BA49:BA50"/>
    <mergeCell ref="BB49:BB50"/>
    <mergeCell ref="AV47:AV48"/>
    <mergeCell ref="AW47:AW48"/>
    <mergeCell ref="AX47:AX48"/>
    <mergeCell ref="AY47:AY48"/>
    <mergeCell ref="AZ47:AZ48"/>
    <mergeCell ref="BA47:BA48"/>
    <mergeCell ref="BB59:BB60"/>
    <mergeCell ref="AV61:AV62"/>
    <mergeCell ref="AW61:AW62"/>
    <mergeCell ref="AX61:AX62"/>
    <mergeCell ref="AY61:AY62"/>
    <mergeCell ref="AZ61:AZ62"/>
    <mergeCell ref="BA61:BA62"/>
    <mergeCell ref="BB61:BB62"/>
    <mergeCell ref="AV59:AV60"/>
    <mergeCell ref="AW59:AW60"/>
    <mergeCell ref="AX59:AX60"/>
    <mergeCell ref="AY59:AY60"/>
    <mergeCell ref="AZ59:AZ60"/>
    <mergeCell ref="BA59:BA60"/>
    <mergeCell ref="BB55:BB56"/>
    <mergeCell ref="AV57:AV58"/>
    <mergeCell ref="AW57:AW58"/>
    <mergeCell ref="AX57:AX58"/>
    <mergeCell ref="AY57:AY58"/>
    <mergeCell ref="AZ57:AZ58"/>
    <mergeCell ref="BA57:BA58"/>
    <mergeCell ref="BB57:BB58"/>
    <mergeCell ref="AV55:AV56"/>
    <mergeCell ref="AW55:AW56"/>
    <mergeCell ref="AX55:AX56"/>
    <mergeCell ref="BJ69:BJ70"/>
    <mergeCell ref="AV71:AV72"/>
    <mergeCell ref="AW71:AW72"/>
    <mergeCell ref="AX71:AX72"/>
    <mergeCell ref="AY71:AY72"/>
    <mergeCell ref="AZ71:AZ72"/>
    <mergeCell ref="BA71:BA72"/>
    <mergeCell ref="BB71:BB72"/>
    <mergeCell ref="BC71:BC72"/>
    <mergeCell ref="BC69:BC70"/>
    <mergeCell ref="BD69:BD70"/>
    <mergeCell ref="BE69:BE70"/>
    <mergeCell ref="BF69:BF70"/>
    <mergeCell ref="BG69:BG70"/>
    <mergeCell ref="BH69:BH70"/>
    <mergeCell ref="BB63:BB64"/>
    <mergeCell ref="AV69:AV70"/>
    <mergeCell ref="AW69:AW70"/>
    <mergeCell ref="AX69:AX70"/>
    <mergeCell ref="AY69:AY70"/>
    <mergeCell ref="AZ69:AZ70"/>
    <mergeCell ref="BA69:BA70"/>
    <mergeCell ref="BB69:BB70"/>
    <mergeCell ref="AV63:AV64"/>
    <mergeCell ref="AW63:AW64"/>
    <mergeCell ref="AX63:AX64"/>
    <mergeCell ref="AY63:AY64"/>
    <mergeCell ref="AZ63:AZ64"/>
    <mergeCell ref="AX73:AX74"/>
    <mergeCell ref="AY73:AY74"/>
    <mergeCell ref="AZ73:AZ74"/>
    <mergeCell ref="BA73:BA74"/>
    <mergeCell ref="BB73:BB74"/>
    <mergeCell ref="BC73:BC74"/>
    <mergeCell ref="BD73:BD74"/>
    <mergeCell ref="BD71:BD72"/>
    <mergeCell ref="BE71:BE72"/>
    <mergeCell ref="BF71:BF72"/>
    <mergeCell ref="BG71:BG72"/>
    <mergeCell ref="BH71:BH72"/>
    <mergeCell ref="BI71:BI72"/>
    <mergeCell ref="AY55:AY56"/>
    <mergeCell ref="AZ55:AZ56"/>
    <mergeCell ref="BA55:BA56"/>
    <mergeCell ref="BI69:BI70"/>
    <mergeCell ref="BH75:BH76"/>
    <mergeCell ref="BI75:BI76"/>
    <mergeCell ref="BJ75:BJ76"/>
    <mergeCell ref="AV77:AV78"/>
    <mergeCell ref="AW77:AW78"/>
    <mergeCell ref="AX77:AX78"/>
    <mergeCell ref="AY77:AY78"/>
    <mergeCell ref="AZ77:AZ78"/>
    <mergeCell ref="BA77:BA78"/>
    <mergeCell ref="BB77:BB78"/>
    <mergeCell ref="BB75:BB76"/>
    <mergeCell ref="BC75:BC76"/>
    <mergeCell ref="BD75:BD76"/>
    <mergeCell ref="BE75:BE76"/>
    <mergeCell ref="BF75:BF76"/>
    <mergeCell ref="BG75:BG76"/>
    <mergeCell ref="BA63:BA64"/>
    <mergeCell ref="AV75:AV76"/>
    <mergeCell ref="AW75:AW76"/>
    <mergeCell ref="AX75:AX76"/>
    <mergeCell ref="AY75:AY76"/>
    <mergeCell ref="AZ75:AZ76"/>
    <mergeCell ref="BA75:BA76"/>
    <mergeCell ref="BE73:BE74"/>
    <mergeCell ref="BF73:BF74"/>
    <mergeCell ref="BG73:BG74"/>
    <mergeCell ref="BH73:BH74"/>
    <mergeCell ref="BI73:BI74"/>
    <mergeCell ref="BJ73:BJ74"/>
    <mergeCell ref="BJ71:BJ72"/>
    <mergeCell ref="AV73:AV74"/>
    <mergeCell ref="AW73:AW74"/>
    <mergeCell ref="BJ83:BJ84"/>
    <mergeCell ref="AV86:AV87"/>
    <mergeCell ref="AW86:AW87"/>
    <mergeCell ref="BI77:BI78"/>
    <mergeCell ref="BJ77:BJ78"/>
    <mergeCell ref="AV79:AV80"/>
    <mergeCell ref="AW79:AW80"/>
    <mergeCell ref="AX79:AX80"/>
    <mergeCell ref="AY79:AY80"/>
    <mergeCell ref="AZ79:AZ80"/>
    <mergeCell ref="BA79:BA80"/>
    <mergeCell ref="BB79:BB80"/>
    <mergeCell ref="BC79:BC80"/>
    <mergeCell ref="BC77:BC78"/>
    <mergeCell ref="BD77:BD78"/>
    <mergeCell ref="BE77:BE78"/>
    <mergeCell ref="BF77:BF78"/>
    <mergeCell ref="BG77:BG78"/>
    <mergeCell ref="BH77:BH78"/>
    <mergeCell ref="BF81:BF82"/>
    <mergeCell ref="BG81:BG82"/>
    <mergeCell ref="BH81:BH82"/>
    <mergeCell ref="BI81:BI82"/>
    <mergeCell ref="BJ81:BJ82"/>
    <mergeCell ref="BJ79:BJ80"/>
    <mergeCell ref="AV81:AV82"/>
    <mergeCell ref="AW81:AW82"/>
    <mergeCell ref="AX81:AX82"/>
    <mergeCell ref="AY81:AY82"/>
    <mergeCell ref="AZ81:AZ82"/>
    <mergeCell ref="BA81:BA82"/>
    <mergeCell ref="BB81:BB82"/>
    <mergeCell ref="BC81:BC82"/>
    <mergeCell ref="BD81:BD82"/>
    <mergeCell ref="BD79:BD80"/>
    <mergeCell ref="BE79:BE80"/>
    <mergeCell ref="BF79:BF80"/>
    <mergeCell ref="BG79:BG80"/>
    <mergeCell ref="BH79:BH80"/>
    <mergeCell ref="BI79:BI80"/>
    <mergeCell ref="BB92:BB93"/>
    <mergeCell ref="AV92:AV93"/>
    <mergeCell ref="AW92:AW93"/>
    <mergeCell ref="AV83:AV84"/>
    <mergeCell ref="AW83:AW84"/>
    <mergeCell ref="AX83:AX84"/>
    <mergeCell ref="AY83:AY84"/>
    <mergeCell ref="AZ83:AZ84"/>
    <mergeCell ref="BA83:BA84"/>
    <mergeCell ref="AY92:AY93"/>
    <mergeCell ref="BE81:BE82"/>
    <mergeCell ref="BB88:BB89"/>
    <mergeCell ref="AV90:AV91"/>
    <mergeCell ref="AW90:AW91"/>
    <mergeCell ref="AX90:AX91"/>
    <mergeCell ref="AY90:AY91"/>
    <mergeCell ref="AZ90:AZ91"/>
    <mergeCell ref="AX92:AX93"/>
    <mergeCell ref="AX96:AX97"/>
    <mergeCell ref="AY96:AY97"/>
    <mergeCell ref="AZ96:AZ97"/>
    <mergeCell ref="BA96:BA97"/>
    <mergeCell ref="BB96:BB97"/>
    <mergeCell ref="AV98:AV99"/>
    <mergeCell ref="AW98:AW99"/>
    <mergeCell ref="AX98:AX99"/>
    <mergeCell ref="AY98:AY99"/>
    <mergeCell ref="AZ98:AZ99"/>
    <mergeCell ref="AZ92:AZ93"/>
    <mergeCell ref="BA92:BA93"/>
    <mergeCell ref="BB94:BB95"/>
    <mergeCell ref="BH83:BH84"/>
    <mergeCell ref="BI83:BI84"/>
    <mergeCell ref="BD83:BD84"/>
    <mergeCell ref="BE83:BE84"/>
    <mergeCell ref="BF83:BF84"/>
    <mergeCell ref="BG83:BG84"/>
    <mergeCell ref="AV94:AV95"/>
    <mergeCell ref="AW94:AW95"/>
    <mergeCell ref="AX94:AX95"/>
    <mergeCell ref="AY94:AY95"/>
    <mergeCell ref="AZ94:AZ95"/>
    <mergeCell ref="BA94:BA95"/>
    <mergeCell ref="AX86:AX87"/>
    <mergeCell ref="AY86:AY87"/>
    <mergeCell ref="AZ86:AZ87"/>
    <mergeCell ref="BA86:BA87"/>
    <mergeCell ref="BB86:BB87"/>
    <mergeCell ref="BB83:BB84"/>
    <mergeCell ref="BC83:BC84"/>
    <mergeCell ref="FX4:FZ4"/>
    <mergeCell ref="FX26:FX27"/>
    <mergeCell ref="FX28:FX29"/>
    <mergeCell ref="FX18:FX19"/>
    <mergeCell ref="FX14:FX15"/>
    <mergeCell ref="FX10:FX11"/>
    <mergeCell ref="FX8:FX9"/>
    <mergeCell ref="FY32:FY33"/>
    <mergeCell ref="FX32:FX33"/>
    <mergeCell ref="FZ30:FZ31"/>
    <mergeCell ref="FY30:FY31"/>
    <mergeCell ref="FZ28:FZ29"/>
    <mergeCell ref="FY28:FY29"/>
    <mergeCell ref="BA100:BA101"/>
    <mergeCell ref="BA90:BA91"/>
    <mergeCell ref="BB90:BB91"/>
    <mergeCell ref="AV88:AV89"/>
    <mergeCell ref="AW88:AW89"/>
    <mergeCell ref="AX88:AX89"/>
    <mergeCell ref="AY88:AY89"/>
    <mergeCell ref="AZ88:AZ89"/>
    <mergeCell ref="BA88:BA89"/>
    <mergeCell ref="BA98:BA99"/>
    <mergeCell ref="BB98:BB99"/>
    <mergeCell ref="AV96:AV97"/>
    <mergeCell ref="AW96:AW97"/>
    <mergeCell ref="BB100:BB101"/>
    <mergeCell ref="AV100:AV101"/>
    <mergeCell ref="AW100:AW101"/>
    <mergeCell ref="AX100:AX101"/>
    <mergeCell ref="AY100:AY101"/>
    <mergeCell ref="AZ100:AZ101"/>
    <mergeCell ref="FZ77:FZ78"/>
    <mergeCell ref="FX75:FX76"/>
    <mergeCell ref="FX77:FX78"/>
    <mergeCell ref="FY79:FY80"/>
    <mergeCell ref="FX79:FX80"/>
    <mergeCell ref="FZ73:FZ74"/>
    <mergeCell ref="FY73:FY74"/>
    <mergeCell ref="FX73:FX74"/>
    <mergeCell ref="FY81:FY82"/>
    <mergeCell ref="FX81:FX82"/>
    <mergeCell ref="FX71:FX72"/>
    <mergeCell ref="FY77:FY78"/>
    <mergeCell ref="FY6:FY7"/>
    <mergeCell ref="FX6:FX7"/>
    <mergeCell ref="FZ8:FZ9"/>
    <mergeCell ref="FY8:FY9"/>
    <mergeCell ref="FZ6:FZ7"/>
    <mergeCell ref="FZ81:FZ82"/>
    <mergeCell ref="FY10:FY11"/>
    <mergeCell ref="FZ10:FZ11"/>
    <mergeCell ref="FX12:FX13"/>
    <mergeCell ref="FY12:FY13"/>
    <mergeCell ref="FZ12:FZ13"/>
    <mergeCell ref="FY14:FY15"/>
    <mergeCell ref="FZ14:FZ15"/>
    <mergeCell ref="FY71:FY72"/>
    <mergeCell ref="FX69:FZ69"/>
    <mergeCell ref="FY22:FY23"/>
    <mergeCell ref="FZ22:FZ23"/>
    <mergeCell ref="FX24:FX25"/>
    <mergeCell ref="FY24:FY25"/>
    <mergeCell ref="FZ24:FZ25"/>
    <mergeCell ref="BK4:BK5"/>
    <mergeCell ref="BL4:BL5"/>
    <mergeCell ref="BM4:BM5"/>
    <mergeCell ref="BN4:BN5"/>
    <mergeCell ref="BO4:BO5"/>
    <mergeCell ref="BP4:BP5"/>
    <mergeCell ref="BQ4:BQ5"/>
    <mergeCell ref="BK6:BK7"/>
    <mergeCell ref="BL6:BL7"/>
    <mergeCell ref="BM6:BM7"/>
    <mergeCell ref="BN6:BN7"/>
    <mergeCell ref="BO6:BO7"/>
    <mergeCell ref="BP6:BP7"/>
    <mergeCell ref="BQ6:BQ7"/>
    <mergeCell ref="BK8:BK9"/>
    <mergeCell ref="BL8:BL9"/>
    <mergeCell ref="BM8:BM9"/>
    <mergeCell ref="BN8:BN9"/>
    <mergeCell ref="BO8:BO9"/>
    <mergeCell ref="BP8:BP9"/>
    <mergeCell ref="BQ8:BQ9"/>
    <mergeCell ref="BK10:BK11"/>
    <mergeCell ref="BL10:BL11"/>
    <mergeCell ref="BM10:BM11"/>
    <mergeCell ref="BN10:BN11"/>
    <mergeCell ref="BO10:BO11"/>
    <mergeCell ref="BP10:BP11"/>
    <mergeCell ref="BQ10:BQ11"/>
    <mergeCell ref="BK12:BK13"/>
    <mergeCell ref="BL12:BL13"/>
    <mergeCell ref="BM12:BM13"/>
    <mergeCell ref="BN12:BN13"/>
    <mergeCell ref="BO12:BO13"/>
    <mergeCell ref="BP12:BP13"/>
    <mergeCell ref="BQ12:BQ13"/>
    <mergeCell ref="BK14:BK15"/>
    <mergeCell ref="BL14:BL15"/>
    <mergeCell ref="BM14:BM15"/>
    <mergeCell ref="BN14:BN15"/>
    <mergeCell ref="BO14:BO15"/>
    <mergeCell ref="BP14:BP15"/>
    <mergeCell ref="BQ14:BQ15"/>
    <mergeCell ref="BK16:BK17"/>
    <mergeCell ref="BL16:BL17"/>
    <mergeCell ref="BM16:BM17"/>
    <mergeCell ref="BN16:BN17"/>
    <mergeCell ref="BO16:BO17"/>
    <mergeCell ref="BP16:BP17"/>
    <mergeCell ref="BQ16:BQ17"/>
    <mergeCell ref="BK18:BK19"/>
    <mergeCell ref="BL18:BL19"/>
    <mergeCell ref="BM18:BM19"/>
    <mergeCell ref="BN18:BN19"/>
    <mergeCell ref="BO18:BO19"/>
    <mergeCell ref="BP18:BP19"/>
    <mergeCell ref="BQ18:BQ19"/>
    <mergeCell ref="BK20:BK21"/>
    <mergeCell ref="BL20:BL21"/>
    <mergeCell ref="BM20:BM21"/>
    <mergeCell ref="BN20:BN21"/>
    <mergeCell ref="BO20:BO21"/>
    <mergeCell ref="BP20:BP21"/>
    <mergeCell ref="BQ20:BQ21"/>
    <mergeCell ref="BK22:BK23"/>
    <mergeCell ref="BL22:BL23"/>
    <mergeCell ref="BM22:BM23"/>
    <mergeCell ref="BN22:BN23"/>
    <mergeCell ref="BO22:BO23"/>
    <mergeCell ref="BP22:BP23"/>
    <mergeCell ref="BQ22:BQ23"/>
    <mergeCell ref="BK24:BK25"/>
    <mergeCell ref="BL24:BL25"/>
    <mergeCell ref="BM24:BM25"/>
    <mergeCell ref="BN24:BN25"/>
    <mergeCell ref="BO24:BO25"/>
    <mergeCell ref="BP24:BP25"/>
    <mergeCell ref="BQ24:BQ25"/>
    <mergeCell ref="BK26:BK27"/>
    <mergeCell ref="BL26:BL27"/>
    <mergeCell ref="BM26:BM27"/>
    <mergeCell ref="BN26:BN27"/>
    <mergeCell ref="BO26:BO27"/>
    <mergeCell ref="BP26:BP27"/>
    <mergeCell ref="BQ26:BQ27"/>
    <mergeCell ref="BK28:BK29"/>
    <mergeCell ref="BL28:BL29"/>
    <mergeCell ref="BM28:BM29"/>
    <mergeCell ref="BN28:BN29"/>
    <mergeCell ref="BO28:BO29"/>
    <mergeCell ref="BP28:BP29"/>
    <mergeCell ref="BQ28:BQ29"/>
    <mergeCell ref="BK30:BK31"/>
    <mergeCell ref="BL30:BL31"/>
    <mergeCell ref="BM30:BM31"/>
    <mergeCell ref="BN30:BN31"/>
    <mergeCell ref="BO30:BO31"/>
    <mergeCell ref="BP30:BP31"/>
    <mergeCell ref="BQ30:BQ31"/>
    <mergeCell ref="BK32:BK33"/>
    <mergeCell ref="BL32:BL33"/>
    <mergeCell ref="BM32:BM33"/>
    <mergeCell ref="BN32:BN33"/>
    <mergeCell ref="BO32:BO33"/>
    <mergeCell ref="BP32:BP33"/>
    <mergeCell ref="BQ32:BQ33"/>
    <mergeCell ref="BK35:BK36"/>
    <mergeCell ref="BL35:BL36"/>
    <mergeCell ref="BM35:BM36"/>
    <mergeCell ref="BN35:BN36"/>
    <mergeCell ref="BO35:BO36"/>
    <mergeCell ref="BP35:BP36"/>
    <mergeCell ref="BQ35:BQ36"/>
    <mergeCell ref="BK37:BK38"/>
    <mergeCell ref="BL37:BL38"/>
    <mergeCell ref="BM37:BM38"/>
    <mergeCell ref="BN37:BN38"/>
    <mergeCell ref="BO37:BO38"/>
    <mergeCell ref="BP37:BP38"/>
    <mergeCell ref="BQ37:BQ38"/>
    <mergeCell ref="BK39:BK40"/>
    <mergeCell ref="BL39:BL40"/>
    <mergeCell ref="BM39:BM40"/>
    <mergeCell ref="BN39:BN40"/>
    <mergeCell ref="BO39:BO40"/>
    <mergeCell ref="BP39:BP40"/>
    <mergeCell ref="BQ39:BQ40"/>
    <mergeCell ref="BK41:BK42"/>
    <mergeCell ref="BL41:BL42"/>
    <mergeCell ref="BM41:BM42"/>
    <mergeCell ref="BN41:BN42"/>
    <mergeCell ref="BO41:BO42"/>
    <mergeCell ref="BP41:BP42"/>
    <mergeCell ref="BQ41:BQ42"/>
    <mergeCell ref="BK43:BK44"/>
    <mergeCell ref="BL43:BL44"/>
    <mergeCell ref="BM43:BM44"/>
    <mergeCell ref="BN43:BN44"/>
    <mergeCell ref="BO43:BO44"/>
    <mergeCell ref="BP43:BP44"/>
    <mergeCell ref="BQ43:BQ44"/>
    <mergeCell ref="BK45:BK46"/>
    <mergeCell ref="BL45:BL46"/>
    <mergeCell ref="BM45:BM46"/>
    <mergeCell ref="BN45:BN46"/>
    <mergeCell ref="BO45:BO46"/>
    <mergeCell ref="BP45:BP46"/>
    <mergeCell ref="BQ45:BQ46"/>
    <mergeCell ref="BK47:BK48"/>
    <mergeCell ref="BL47:BL48"/>
    <mergeCell ref="BM47:BM48"/>
    <mergeCell ref="BN47:BN48"/>
    <mergeCell ref="BO47:BO48"/>
    <mergeCell ref="BP47:BP48"/>
    <mergeCell ref="BQ47:BQ48"/>
    <mergeCell ref="BK49:BK50"/>
    <mergeCell ref="BL49:BL50"/>
    <mergeCell ref="BM49:BM50"/>
    <mergeCell ref="BN49:BN50"/>
    <mergeCell ref="BO49:BO50"/>
    <mergeCell ref="BP49:BP50"/>
    <mergeCell ref="BQ49:BQ50"/>
    <mergeCell ref="BK51:BK52"/>
    <mergeCell ref="BL51:BL52"/>
    <mergeCell ref="BM51:BM52"/>
    <mergeCell ref="BN51:BN52"/>
    <mergeCell ref="BO51:BO52"/>
    <mergeCell ref="BP51:BP52"/>
    <mergeCell ref="BQ51:BQ52"/>
    <mergeCell ref="BK53:BK54"/>
    <mergeCell ref="BL53:BL54"/>
    <mergeCell ref="BM53:BM54"/>
    <mergeCell ref="BN53:BN54"/>
    <mergeCell ref="BO53:BO54"/>
    <mergeCell ref="BP53:BP54"/>
    <mergeCell ref="BQ53:BQ54"/>
    <mergeCell ref="BK55:BK56"/>
    <mergeCell ref="BL55:BL56"/>
    <mergeCell ref="BM55:BM56"/>
    <mergeCell ref="BN55:BN56"/>
    <mergeCell ref="BO55:BO56"/>
    <mergeCell ref="BP55:BP56"/>
    <mergeCell ref="BQ55:BQ56"/>
    <mergeCell ref="BK57:BK58"/>
    <mergeCell ref="BL57:BL58"/>
    <mergeCell ref="BM57:BM58"/>
    <mergeCell ref="BN57:BN58"/>
    <mergeCell ref="BO57:BO58"/>
    <mergeCell ref="BP57:BP58"/>
    <mergeCell ref="BQ57:BQ58"/>
    <mergeCell ref="BK59:BK60"/>
    <mergeCell ref="BL59:BL60"/>
    <mergeCell ref="BM59:BM60"/>
    <mergeCell ref="BN59:BN60"/>
    <mergeCell ref="BO59:BO60"/>
    <mergeCell ref="BP59:BP60"/>
    <mergeCell ref="BQ59:BQ60"/>
    <mergeCell ref="BK61:BK62"/>
    <mergeCell ref="BL61:BL62"/>
    <mergeCell ref="BM61:BM62"/>
    <mergeCell ref="BN61:BN62"/>
    <mergeCell ref="BO61:BO62"/>
    <mergeCell ref="BP61:BP62"/>
    <mergeCell ref="BQ61:BQ62"/>
    <mergeCell ref="BK63:BK64"/>
    <mergeCell ref="BL63:BL64"/>
    <mergeCell ref="BM63:BM64"/>
    <mergeCell ref="BN63:BN64"/>
    <mergeCell ref="BO63:BO64"/>
    <mergeCell ref="BP63:BP64"/>
    <mergeCell ref="BQ63:BQ64"/>
    <mergeCell ref="BK69:BK70"/>
    <mergeCell ref="BL69:BL70"/>
    <mergeCell ref="BM69:BM70"/>
    <mergeCell ref="BN69:BN70"/>
    <mergeCell ref="BO69:BO70"/>
    <mergeCell ref="BP69:BP70"/>
    <mergeCell ref="BQ69:BQ70"/>
    <mergeCell ref="BK71:BK72"/>
    <mergeCell ref="BL71:BL72"/>
    <mergeCell ref="BM71:BM72"/>
    <mergeCell ref="BN71:BN72"/>
    <mergeCell ref="BO71:BO72"/>
    <mergeCell ref="BP71:BP72"/>
    <mergeCell ref="BQ71:BQ72"/>
    <mergeCell ref="BK73:BK74"/>
    <mergeCell ref="BL73:BL74"/>
    <mergeCell ref="BM73:BM74"/>
    <mergeCell ref="BN73:BN74"/>
    <mergeCell ref="BO73:BO74"/>
    <mergeCell ref="BP73:BP74"/>
    <mergeCell ref="BQ73:BQ74"/>
    <mergeCell ref="BK75:BK76"/>
    <mergeCell ref="BL75:BL76"/>
    <mergeCell ref="BM75:BM76"/>
    <mergeCell ref="BN75:BN76"/>
    <mergeCell ref="BO75:BO76"/>
    <mergeCell ref="BP75:BP76"/>
    <mergeCell ref="BQ75:BQ76"/>
    <mergeCell ref="BK77:BK78"/>
    <mergeCell ref="BL77:BL78"/>
    <mergeCell ref="BM77:BM78"/>
    <mergeCell ref="BN77:BN78"/>
    <mergeCell ref="BO77:BO78"/>
    <mergeCell ref="BP77:BP78"/>
    <mergeCell ref="BQ77:BQ78"/>
    <mergeCell ref="BK79:BK80"/>
    <mergeCell ref="BL79:BL80"/>
    <mergeCell ref="BM79:BM80"/>
    <mergeCell ref="BN79:BN80"/>
    <mergeCell ref="BO79:BO80"/>
    <mergeCell ref="BP79:BP80"/>
    <mergeCell ref="BQ79:BQ80"/>
    <mergeCell ref="BK81:BK82"/>
    <mergeCell ref="BL81:BL82"/>
    <mergeCell ref="BM81:BM82"/>
    <mergeCell ref="BN81:BN82"/>
    <mergeCell ref="BO81:BO82"/>
    <mergeCell ref="BP81:BP82"/>
    <mergeCell ref="BQ81:BQ82"/>
    <mergeCell ref="BK83:BK84"/>
    <mergeCell ref="BL83:BL84"/>
    <mergeCell ref="BM83:BM84"/>
    <mergeCell ref="BN83:BN84"/>
    <mergeCell ref="BO83:BO84"/>
    <mergeCell ref="BP83:BP84"/>
    <mergeCell ref="BQ83:BQ84"/>
    <mergeCell ref="BK86:BK87"/>
    <mergeCell ref="BL86:BL87"/>
    <mergeCell ref="BM86:BM87"/>
    <mergeCell ref="BN86:BN87"/>
    <mergeCell ref="BO86:BO87"/>
    <mergeCell ref="BP86:BP87"/>
    <mergeCell ref="BQ86:BQ87"/>
    <mergeCell ref="BK88:BK89"/>
    <mergeCell ref="BL88:BL89"/>
    <mergeCell ref="BM88:BM89"/>
    <mergeCell ref="BN88:BN89"/>
    <mergeCell ref="BO88:BO89"/>
    <mergeCell ref="BP88:BP89"/>
    <mergeCell ref="BQ88:BQ89"/>
    <mergeCell ref="BK90:BK91"/>
    <mergeCell ref="BL90:BL91"/>
    <mergeCell ref="BM90:BM91"/>
    <mergeCell ref="BN90:BN91"/>
    <mergeCell ref="BO90:BO91"/>
    <mergeCell ref="BP90:BP91"/>
    <mergeCell ref="BQ90:BQ91"/>
    <mergeCell ref="BK92:BK93"/>
    <mergeCell ref="BL92:BL93"/>
    <mergeCell ref="BM92:BM93"/>
    <mergeCell ref="BN92:BN93"/>
    <mergeCell ref="BO92:BO93"/>
    <mergeCell ref="BP92:BP93"/>
    <mergeCell ref="BQ92:BQ93"/>
    <mergeCell ref="BK94:BK95"/>
    <mergeCell ref="BL94:BL95"/>
    <mergeCell ref="BM94:BM95"/>
    <mergeCell ref="BN94:BN95"/>
    <mergeCell ref="BO94:BO95"/>
    <mergeCell ref="BP94:BP95"/>
    <mergeCell ref="BQ94:BQ95"/>
    <mergeCell ref="BK96:BK97"/>
    <mergeCell ref="BL96:BL97"/>
    <mergeCell ref="BM96:BM97"/>
    <mergeCell ref="BN96:BN97"/>
    <mergeCell ref="BO96:BO97"/>
    <mergeCell ref="BP96:BP97"/>
    <mergeCell ref="BQ96:BQ97"/>
    <mergeCell ref="BK98:BK99"/>
    <mergeCell ref="BL98:BL99"/>
    <mergeCell ref="BM98:BM99"/>
    <mergeCell ref="BN98:BN99"/>
    <mergeCell ref="BO98:BO99"/>
    <mergeCell ref="BP98:BP99"/>
    <mergeCell ref="BQ98:BQ99"/>
    <mergeCell ref="BK100:BK101"/>
    <mergeCell ref="BL100:BL101"/>
    <mergeCell ref="BM100:BM101"/>
    <mergeCell ref="BN100:BN101"/>
    <mergeCell ref="BO100:BO101"/>
    <mergeCell ref="BP100:BP101"/>
    <mergeCell ref="BQ100:BQ101"/>
    <mergeCell ref="BR4:BR5"/>
    <mergeCell ref="BS4:BS5"/>
    <mergeCell ref="BT4:BT5"/>
    <mergeCell ref="BU4:BU5"/>
    <mergeCell ref="BV4:BV5"/>
    <mergeCell ref="BW4:BW5"/>
    <mergeCell ref="BX4:BX5"/>
    <mergeCell ref="BR6:BR7"/>
    <mergeCell ref="BS6:BS7"/>
    <mergeCell ref="BT6:BT7"/>
    <mergeCell ref="BU6:BU7"/>
    <mergeCell ref="BV6:BV7"/>
    <mergeCell ref="BW6:BW7"/>
    <mergeCell ref="BX6:BX7"/>
    <mergeCell ref="BR8:BR9"/>
    <mergeCell ref="BS8:BS9"/>
    <mergeCell ref="BT8:BT9"/>
    <mergeCell ref="BU8:BU9"/>
    <mergeCell ref="BV8:BV9"/>
    <mergeCell ref="BW8:BW9"/>
    <mergeCell ref="BX8:BX9"/>
    <mergeCell ref="BR10:BR11"/>
    <mergeCell ref="BS10:BS11"/>
    <mergeCell ref="BT10:BT11"/>
    <mergeCell ref="BU10:BU11"/>
    <mergeCell ref="BV10:BV11"/>
    <mergeCell ref="BW10:BW11"/>
    <mergeCell ref="BX10:BX11"/>
    <mergeCell ref="BR12:BR13"/>
    <mergeCell ref="BS12:BS13"/>
    <mergeCell ref="BT12:BT13"/>
    <mergeCell ref="BU12:BU13"/>
    <mergeCell ref="BV12:BV13"/>
    <mergeCell ref="BW12:BW13"/>
    <mergeCell ref="BX12:BX13"/>
    <mergeCell ref="BR14:BR15"/>
    <mergeCell ref="BS14:BS15"/>
    <mergeCell ref="BT14:BT15"/>
    <mergeCell ref="BU14:BU15"/>
    <mergeCell ref="BV14:BV15"/>
    <mergeCell ref="BW14:BW15"/>
    <mergeCell ref="BX14:BX15"/>
    <mergeCell ref="BR16:BR17"/>
    <mergeCell ref="BS16:BS17"/>
    <mergeCell ref="BT16:BT17"/>
    <mergeCell ref="BU16:BU17"/>
    <mergeCell ref="BV16:BV17"/>
    <mergeCell ref="BW16:BW17"/>
    <mergeCell ref="BX16:BX17"/>
    <mergeCell ref="BR18:BR19"/>
    <mergeCell ref="BS18:BS19"/>
    <mergeCell ref="BT18:BT19"/>
    <mergeCell ref="BU18:BU19"/>
    <mergeCell ref="BV18:BV19"/>
    <mergeCell ref="BW18:BW19"/>
    <mergeCell ref="BX18:BX19"/>
    <mergeCell ref="BR20:BR21"/>
    <mergeCell ref="BS20:BS21"/>
    <mergeCell ref="BT20:BT21"/>
    <mergeCell ref="BU20:BU21"/>
    <mergeCell ref="BV20:BV21"/>
    <mergeCell ref="BW20:BW21"/>
    <mergeCell ref="BX20:BX21"/>
    <mergeCell ref="BR22:BR23"/>
    <mergeCell ref="BS22:BS23"/>
    <mergeCell ref="BT22:BT23"/>
    <mergeCell ref="BU22:BU23"/>
    <mergeCell ref="BV22:BV23"/>
    <mergeCell ref="BW22:BW23"/>
    <mergeCell ref="BX22:BX23"/>
    <mergeCell ref="BR24:BR25"/>
    <mergeCell ref="BS24:BS25"/>
    <mergeCell ref="BT24:BT25"/>
    <mergeCell ref="BU24:BU25"/>
    <mergeCell ref="BV24:BV25"/>
    <mergeCell ref="BW24:BW25"/>
    <mergeCell ref="BX24:BX25"/>
    <mergeCell ref="BR26:BR27"/>
    <mergeCell ref="BS26:BS27"/>
    <mergeCell ref="BT26:BT27"/>
    <mergeCell ref="BU26:BU27"/>
    <mergeCell ref="BV26:BV27"/>
    <mergeCell ref="BW26:BW27"/>
    <mergeCell ref="BX26:BX27"/>
    <mergeCell ref="BR28:BR29"/>
    <mergeCell ref="BS28:BS29"/>
    <mergeCell ref="BT28:BT29"/>
    <mergeCell ref="BU28:BU29"/>
    <mergeCell ref="BV28:BV29"/>
    <mergeCell ref="BW28:BW29"/>
    <mergeCell ref="BX28:BX29"/>
    <mergeCell ref="BR30:BR31"/>
    <mergeCell ref="BS30:BS31"/>
    <mergeCell ref="BT30:BT31"/>
    <mergeCell ref="BU30:BU31"/>
    <mergeCell ref="BV30:BV31"/>
    <mergeCell ref="BW30:BW31"/>
    <mergeCell ref="BX30:BX31"/>
    <mergeCell ref="BR32:BR33"/>
    <mergeCell ref="BS32:BS33"/>
    <mergeCell ref="BT32:BT33"/>
    <mergeCell ref="BU32:BU33"/>
    <mergeCell ref="BV32:BV33"/>
    <mergeCell ref="BW32:BW33"/>
    <mergeCell ref="BX32:BX33"/>
    <mergeCell ref="BV79:BV80"/>
    <mergeCell ref="BW79:BW80"/>
    <mergeCell ref="BX79:BX80"/>
    <mergeCell ref="BR69:BR70"/>
    <mergeCell ref="BS69:BS70"/>
    <mergeCell ref="BT69:BT70"/>
    <mergeCell ref="BU69:BU70"/>
    <mergeCell ref="BV69:BV70"/>
    <mergeCell ref="BW69:BW70"/>
    <mergeCell ref="BX69:BX70"/>
    <mergeCell ref="BR71:BR72"/>
    <mergeCell ref="BS71:BS72"/>
    <mergeCell ref="BT71:BT72"/>
    <mergeCell ref="BU71:BU72"/>
    <mergeCell ref="BV71:BV72"/>
    <mergeCell ref="BW71:BW72"/>
    <mergeCell ref="BX71:BX72"/>
    <mergeCell ref="BR73:BR74"/>
    <mergeCell ref="BS73:BS74"/>
    <mergeCell ref="BT73:BT74"/>
    <mergeCell ref="BU73:BU74"/>
    <mergeCell ref="BV73:BV74"/>
    <mergeCell ref="BW73:BW74"/>
    <mergeCell ref="BX73:BX74"/>
    <mergeCell ref="BR81:BR82"/>
    <mergeCell ref="BS81:BS82"/>
    <mergeCell ref="BT81:BT82"/>
    <mergeCell ref="BU81:BU82"/>
    <mergeCell ref="BV81:BV82"/>
    <mergeCell ref="BW81:BW82"/>
    <mergeCell ref="BX81:BX82"/>
    <mergeCell ref="BR83:BR84"/>
    <mergeCell ref="BS83:BS84"/>
    <mergeCell ref="BT83:BT84"/>
    <mergeCell ref="BU83:BU84"/>
    <mergeCell ref="BV83:BV84"/>
    <mergeCell ref="BW83:BW84"/>
    <mergeCell ref="BX83:BX84"/>
    <mergeCell ref="BR75:BR76"/>
    <mergeCell ref="BS75:BS76"/>
    <mergeCell ref="BT75:BT76"/>
    <mergeCell ref="BU75:BU76"/>
    <mergeCell ref="BV75:BV76"/>
    <mergeCell ref="BW75:BW76"/>
    <mergeCell ref="BX75:BX76"/>
    <mergeCell ref="BR77:BR78"/>
    <mergeCell ref="BS77:BS78"/>
    <mergeCell ref="BT77:BT78"/>
    <mergeCell ref="BU77:BU78"/>
    <mergeCell ref="BV77:BV78"/>
    <mergeCell ref="BW77:BW78"/>
    <mergeCell ref="BX77:BX78"/>
    <mergeCell ref="BR79:BR80"/>
    <mergeCell ref="BS79:BS80"/>
    <mergeCell ref="BT79:BT80"/>
    <mergeCell ref="BU79:BU80"/>
  </mergeCells>
  <phoneticPr fontId="5"/>
  <printOptions horizontalCentered="1" verticalCentered="1"/>
  <pageMargins left="0.39370078740157483" right="0.19685039370078741" top="0.19685039370078741" bottom="0.19685039370078741" header="0.51181102362204722" footer="0.51181102362204722"/>
  <pageSetup paperSize="9" scale="70" orientation="portrait" r:id="rId1"/>
  <headerFooter alignWithMargins="0"/>
  <rowBreaks count="1" manualBreakCount="1">
    <brk id="64" max="16383" man="1"/>
  </rowBreaks>
  <colBreaks count="12" manualBreakCount="12">
    <brk id="17" max="100" man="1"/>
    <brk id="32" max="100" man="1"/>
    <brk id="47" max="1048575" man="1"/>
    <brk id="62" max="1048575" man="1"/>
    <brk id="76" max="1048575" man="1"/>
    <brk id="90" max="1048575" man="1"/>
    <brk id="107" max="1048575" man="1"/>
    <brk id="112" max="1048575" man="1"/>
    <brk id="132" max="1048575" man="1"/>
    <brk id="148" max="100" man="1"/>
    <brk id="160" max="1048575" man="1"/>
    <brk id="171"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D14"/>
  <sheetViews>
    <sheetView workbookViewId="0">
      <selection activeCell="G9" sqref="G9"/>
    </sheetView>
  </sheetViews>
  <sheetFormatPr defaultRowHeight="12" zeroHeight="1"/>
  <cols>
    <col min="1" max="1" width="23.140625" bestFit="1" customWidth="1"/>
  </cols>
  <sheetData>
    <row r="1" spans="1:4">
      <c r="A1" t="s">
        <v>750</v>
      </c>
      <c r="B1" t="s">
        <v>751</v>
      </c>
    </row>
    <row r="2" spans="1:4"/>
    <row r="3" spans="1:4">
      <c r="A3" t="s">
        <v>736</v>
      </c>
      <c r="B3" t="s">
        <v>789</v>
      </c>
      <c r="D3" t="str">
        <f>CONCATENATE(B3,B9,B4,B9,B5,B9,B6,B9,B7,B9,B8)</f>
        <v>「1～4人」,「5～9人」,「10～29人」,「30～49人」,「50～99人」,「100人以上」</v>
      </c>
    </row>
    <row r="4" spans="1:4">
      <c r="A4" t="s">
        <v>738</v>
      </c>
      <c r="B4" t="s">
        <v>790</v>
      </c>
    </row>
    <row r="5" spans="1:4">
      <c r="A5" t="s">
        <v>739</v>
      </c>
      <c r="B5" t="s">
        <v>791</v>
      </c>
    </row>
    <row r="6" spans="1:4">
      <c r="A6" t="s">
        <v>740</v>
      </c>
      <c r="B6" t="s">
        <v>792</v>
      </c>
      <c r="D6" t="s">
        <v>834</v>
      </c>
    </row>
    <row r="7" spans="1:4">
      <c r="A7" t="s">
        <v>741</v>
      </c>
      <c r="B7" t="s">
        <v>793</v>
      </c>
    </row>
    <row r="8" spans="1:4">
      <c r="A8" t="s">
        <v>742</v>
      </c>
      <c r="B8" t="s">
        <v>794</v>
      </c>
    </row>
    <row r="9" spans="1:4">
      <c r="A9" t="s">
        <v>743</v>
      </c>
      <c r="B9" t="s">
        <v>833</v>
      </c>
    </row>
    <row r="10" spans="1:4">
      <c r="A10" t="s">
        <v>744</v>
      </c>
    </row>
    <row r="11" spans="1:4">
      <c r="A11" t="s">
        <v>745</v>
      </c>
    </row>
    <row r="12" spans="1:4">
      <c r="A12" t="s">
        <v>746</v>
      </c>
    </row>
    <row r="13" spans="1:4">
      <c r="A13" t="s">
        <v>747</v>
      </c>
    </row>
    <row r="14" spans="1:4">
      <c r="A14" t="s">
        <v>748</v>
      </c>
    </row>
  </sheetData>
  <phoneticPr fontId="3"/>
  <pageMargins left="0.7" right="0.7" top="0.75" bottom="0.75" header="0.3" footer="0.3"/>
  <pageSetup paperSize="9" orientation="portrait"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2">
    <tabColor theme="9" tint="0.59999389629810485"/>
  </sheetPr>
  <dimension ref="A1:A52"/>
  <sheetViews>
    <sheetView showGridLines="0" view="pageBreakPreview" topLeftCell="A3" zoomScaleNormal="100" workbookViewId="0">
      <selection activeCell="C13" sqref="C13"/>
    </sheetView>
  </sheetViews>
  <sheetFormatPr defaultRowHeight="12"/>
  <cols>
    <col min="1" max="1" width="74.42578125" style="566" customWidth="1"/>
    <col min="2" max="16384" width="9.140625" style="566"/>
  </cols>
  <sheetData>
    <row r="1" spans="1:1" ht="12.75" thickTop="1">
      <c r="A1" s="565"/>
    </row>
    <row r="2" spans="1:1">
      <c r="A2" s="567"/>
    </row>
    <row r="3" spans="1:1">
      <c r="A3" s="567"/>
    </row>
    <row r="4" spans="1:1">
      <c r="A4" s="568"/>
    </row>
    <row r="5" spans="1:1">
      <c r="A5" s="568"/>
    </row>
    <row r="6" spans="1:1">
      <c r="A6" s="568"/>
    </row>
    <row r="7" spans="1:1">
      <c r="A7" s="568"/>
    </row>
    <row r="8" spans="1:1">
      <c r="A8" s="568"/>
    </row>
    <row r="9" spans="1:1">
      <c r="A9" s="568"/>
    </row>
    <row r="10" spans="1:1">
      <c r="A10" s="568"/>
    </row>
    <row r="11" spans="1:1">
      <c r="A11" s="568"/>
    </row>
    <row r="12" spans="1:1">
      <c r="A12" s="1132"/>
    </row>
    <row r="13" spans="1:1">
      <c r="A13" s="1132"/>
    </row>
    <row r="14" spans="1:1">
      <c r="A14" s="1132"/>
    </row>
    <row r="15" spans="1:1">
      <c r="A15" s="1132" t="s">
        <v>57</v>
      </c>
    </row>
    <row r="16" spans="1:1">
      <c r="A16" s="1132"/>
    </row>
    <row r="17" spans="1:1">
      <c r="A17" s="1132"/>
    </row>
    <row r="18" spans="1:1">
      <c r="A18" s="1133"/>
    </row>
    <row r="19" spans="1:1">
      <c r="A19" s="1133"/>
    </row>
    <row r="20" spans="1:1">
      <c r="A20" s="567"/>
    </row>
    <row r="21" spans="1:1">
      <c r="A21" s="567"/>
    </row>
    <row r="22" spans="1:1">
      <c r="A22" s="568"/>
    </row>
    <row r="23" spans="1:1">
      <c r="A23" s="568"/>
    </row>
    <row r="24" spans="1:1">
      <c r="A24" s="1134"/>
    </row>
    <row r="25" spans="1:1">
      <c r="A25" s="1134"/>
    </row>
    <row r="26" spans="1:1">
      <c r="A26" s="567"/>
    </row>
    <row r="27" spans="1:1">
      <c r="A27" s="567"/>
    </row>
    <row r="28" spans="1:1">
      <c r="A28" s="567"/>
    </row>
    <row r="29" spans="1:1">
      <c r="A29" s="567"/>
    </row>
    <row r="30" spans="1:1">
      <c r="A30" s="567"/>
    </row>
    <row r="31" spans="1:1">
      <c r="A31" s="568"/>
    </row>
    <row r="32" spans="1:1">
      <c r="A32" s="568"/>
    </row>
    <row r="33" spans="1:1">
      <c r="A33" s="568"/>
    </row>
    <row r="34" spans="1:1">
      <c r="A34" s="568"/>
    </row>
    <row r="35" spans="1:1">
      <c r="A35" s="568"/>
    </row>
    <row r="36" spans="1:1">
      <c r="A36" s="568"/>
    </row>
    <row r="37" spans="1:1">
      <c r="A37" s="568"/>
    </row>
    <row r="38" spans="1:1">
      <c r="A38" s="568"/>
    </row>
    <row r="39" spans="1:1">
      <c r="A39" s="568"/>
    </row>
    <row r="40" spans="1:1">
      <c r="A40" s="1131"/>
    </row>
    <row r="41" spans="1:1">
      <c r="A41" s="1131"/>
    </row>
    <row r="42" spans="1:1">
      <c r="A42" s="1131"/>
    </row>
    <row r="43" spans="1:1">
      <c r="A43" s="568"/>
    </row>
    <row r="44" spans="1:1">
      <c r="A44" s="568"/>
    </row>
    <row r="45" spans="1:1">
      <c r="A45" s="568"/>
    </row>
    <row r="46" spans="1:1">
      <c r="A46" s="568"/>
    </row>
    <row r="47" spans="1:1">
      <c r="A47" s="568"/>
    </row>
    <row r="48" spans="1:1">
      <c r="A48" s="568"/>
    </row>
    <row r="49" spans="1:1">
      <c r="A49" s="568"/>
    </row>
    <row r="50" spans="1:1">
      <c r="A50" s="568"/>
    </row>
    <row r="51" spans="1:1" ht="12.75" thickBot="1">
      <c r="A51" s="569"/>
    </row>
    <row r="52" spans="1:1" ht="12.75" thickTop="1"/>
  </sheetData>
  <mergeCells count="5">
    <mergeCell ref="A40:A42"/>
    <mergeCell ref="A12:A14"/>
    <mergeCell ref="A15:A17"/>
    <mergeCell ref="A18:A19"/>
    <mergeCell ref="A24:A25"/>
  </mergeCells>
  <phoneticPr fontId="3"/>
  <pageMargins left="0.78740157480314965" right="0.78740157480314965" top="0.78740157480314965" bottom="0.78740157480314965" header="0.51181102362204722" footer="0.51181102362204722"/>
  <pageSetup paperSize="9" scale="12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3">
    <tabColor theme="9" tint="0.59999389629810485"/>
  </sheetPr>
  <dimension ref="A1:Z57"/>
  <sheetViews>
    <sheetView showGridLines="0" view="pageBreakPreview" zoomScaleNormal="100" zoomScaleSheetLayoutView="100" workbookViewId="0">
      <selection activeCell="V23" sqref="V23:V24"/>
    </sheetView>
  </sheetViews>
  <sheetFormatPr defaultRowHeight="12"/>
  <cols>
    <col min="1" max="26" width="7" customWidth="1"/>
  </cols>
  <sheetData>
    <row r="1" spans="1:26" ht="13.5">
      <c r="A1" s="1176"/>
      <c r="B1" s="1176"/>
      <c r="C1" s="1176"/>
      <c r="D1" s="1176"/>
      <c r="E1" s="1176"/>
      <c r="F1" s="1176"/>
      <c r="G1" s="1176"/>
      <c r="H1" s="1176"/>
      <c r="I1" s="1176"/>
      <c r="J1" s="1176"/>
      <c r="K1" s="1176"/>
      <c r="L1" s="1176"/>
      <c r="M1" s="1176"/>
      <c r="N1" s="1176"/>
      <c r="O1" s="1176"/>
      <c r="P1" s="1176"/>
      <c r="Q1" s="1176"/>
      <c r="R1" s="1176"/>
      <c r="S1" s="1176"/>
      <c r="T1" s="1176"/>
      <c r="U1" s="1176"/>
      <c r="V1" s="1176"/>
      <c r="W1" s="1176"/>
      <c r="X1" s="1176"/>
      <c r="Y1" s="652"/>
      <c r="Z1" s="652"/>
    </row>
    <row r="2" spans="1:26" ht="13.5">
      <c r="A2" s="670" t="s">
        <v>57</v>
      </c>
      <c r="B2" s="651"/>
      <c r="C2" s="651"/>
      <c r="D2" s="651"/>
      <c r="E2" s="651"/>
      <c r="F2" s="651"/>
      <c r="G2" s="653"/>
      <c r="H2" s="653"/>
      <c r="I2" s="653"/>
      <c r="J2" s="653"/>
      <c r="K2" s="653"/>
      <c r="L2" s="653"/>
      <c r="M2" s="653"/>
      <c r="N2" s="651"/>
      <c r="O2" s="651"/>
      <c r="P2" s="651"/>
      <c r="Q2" s="651"/>
      <c r="R2" s="651"/>
      <c r="S2" s="651"/>
      <c r="T2" s="654"/>
      <c r="U2" s="654"/>
      <c r="V2" s="654"/>
      <c r="W2" s="654"/>
      <c r="X2" s="654"/>
      <c r="Y2" s="655"/>
      <c r="Z2" s="655"/>
    </row>
    <row r="3" spans="1:26" ht="13.5">
      <c r="A3" s="652"/>
      <c r="B3" s="652"/>
      <c r="C3" s="652"/>
      <c r="D3" s="652"/>
      <c r="E3" s="652"/>
      <c r="F3" s="652"/>
      <c r="G3" s="656"/>
      <c r="H3" s="656"/>
      <c r="I3" s="656"/>
      <c r="J3" s="656"/>
      <c r="K3" s="656"/>
      <c r="L3" s="656"/>
      <c r="M3" s="656"/>
      <c r="N3" s="652"/>
      <c r="O3" s="652"/>
      <c r="P3" s="652"/>
      <c r="Q3" s="652"/>
      <c r="R3" s="652"/>
      <c r="S3" s="652"/>
      <c r="T3" s="655"/>
      <c r="U3" s="655"/>
      <c r="V3" s="655"/>
      <c r="W3" s="655"/>
      <c r="X3" s="655"/>
      <c r="Y3" s="655"/>
      <c r="Z3" s="655"/>
    </row>
    <row r="4" spans="1:26" ht="13.5" customHeight="1">
      <c r="A4" s="1017" t="s">
        <v>723</v>
      </c>
      <c r="B4" s="1015"/>
      <c r="C4" s="1015"/>
      <c r="D4" s="1015"/>
      <c r="E4" s="1015"/>
      <c r="F4" s="1015"/>
      <c r="G4" s="657"/>
      <c r="H4" s="1177" t="s">
        <v>644</v>
      </c>
      <c r="I4" s="1177"/>
      <c r="J4" s="1177"/>
      <c r="K4" s="1177"/>
      <c r="L4" s="1177"/>
      <c r="M4" s="1177"/>
      <c r="N4" s="1019" t="s">
        <v>713</v>
      </c>
      <c r="O4" s="1020"/>
      <c r="P4" s="1020"/>
      <c r="Q4" s="1020"/>
      <c r="R4" s="1020"/>
      <c r="S4" s="1020"/>
      <c r="T4" s="655"/>
      <c r="U4" s="1178" t="s">
        <v>109</v>
      </c>
      <c r="V4" s="1179"/>
      <c r="W4" s="1179"/>
      <c r="X4" s="1179"/>
      <c r="Y4" s="1179"/>
      <c r="Z4" s="1180"/>
    </row>
    <row r="5" spans="1:26" ht="13.5">
      <c r="A5" s="1135" t="str">
        <f>CONCATENATE("　",表紙!G24,"度の常用従業員の割合は",TEXT(調査結果1!I7,"0.0%"),"で、",表紙!G25,"度の常用従業員",TEXT(調査結果1!I8,"0.0%"),"よりも",TEXT(ABS((I7-I8)*100),"0.0"),"ポイント",IF(I9&gt;0,"増加","減少"),"している。")</f>
        <v>　令和5年度の常用従業員の割合は66.5%で、令和4年度の常用従業員68.2%よりも1.7ポイント減少している。</v>
      </c>
      <c r="B5" s="1135"/>
      <c r="C5" s="1135"/>
      <c r="D5" s="1135"/>
      <c r="E5" s="1135"/>
      <c r="F5" s="1135"/>
      <c r="G5" s="657"/>
      <c r="H5" s="1144"/>
      <c r="I5" s="1144" t="s">
        <v>635</v>
      </c>
      <c r="J5" s="1144" t="s">
        <v>636</v>
      </c>
      <c r="K5" s="1144" t="s">
        <v>637</v>
      </c>
      <c r="L5" s="1144" t="s">
        <v>638</v>
      </c>
      <c r="M5" s="1144" t="s">
        <v>639</v>
      </c>
      <c r="N5" s="1137" t="str">
        <f>CONCATENATE("　",表紙!G24,"度常用従業員の社会保険・労働保険の加入状況で、「あり」と回答した事業所は、",表紙!G25,"度の各種区分と比較して全てにおいて増加した。")</f>
        <v>　令和5年度常用従業員の社会保険・労働保険の加入状況で、「あり」と回答した事業所は、令和4年度の各種区分と比較して全てにおいて増加した。</v>
      </c>
      <c r="O5" s="1137"/>
      <c r="P5" s="1137"/>
      <c r="Q5" s="1137"/>
      <c r="R5" s="1137"/>
      <c r="S5" s="1137"/>
      <c r="T5" s="655"/>
      <c r="U5" s="1157"/>
      <c r="V5" s="1185"/>
      <c r="W5" s="1186"/>
      <c r="X5" s="867" t="s">
        <v>68</v>
      </c>
      <c r="Y5" s="867" t="s">
        <v>69</v>
      </c>
      <c r="Z5" s="867" t="s">
        <v>74</v>
      </c>
    </row>
    <row r="6" spans="1:26" ht="13.5">
      <c r="A6" s="1135"/>
      <c r="B6" s="1135"/>
      <c r="C6" s="1135"/>
      <c r="D6" s="1135"/>
      <c r="E6" s="1135"/>
      <c r="F6" s="1135"/>
      <c r="G6" s="657"/>
      <c r="H6" s="1145"/>
      <c r="I6" s="1145"/>
      <c r="J6" s="1145"/>
      <c r="K6" s="1145"/>
      <c r="L6" s="1145"/>
      <c r="M6" s="1145"/>
      <c r="N6" s="1137"/>
      <c r="O6" s="1137"/>
      <c r="P6" s="1137"/>
      <c r="Q6" s="1137"/>
      <c r="R6" s="1137"/>
      <c r="S6" s="1137"/>
      <c r="T6" s="655"/>
      <c r="U6" s="1160" t="s">
        <v>70</v>
      </c>
      <c r="V6" s="1161"/>
      <c r="W6" s="658" t="str">
        <f>$H$7</f>
        <v>R5</v>
      </c>
      <c r="X6" s="659">
        <f>'12（問9）'!AD6</f>
        <v>0.96322378716744916</v>
      </c>
      <c r="Y6" s="659">
        <f>'12（問9）'!AE6</f>
        <v>5.4773082942097028E-3</v>
      </c>
      <c r="Z6" s="659">
        <f>'12（問9）'!AF6</f>
        <v>3.1298904538341159E-2</v>
      </c>
    </row>
    <row r="7" spans="1:26" ht="13.5">
      <c r="A7" s="1135"/>
      <c r="B7" s="1135"/>
      <c r="C7" s="1135"/>
      <c r="D7" s="1135"/>
      <c r="E7" s="1135"/>
      <c r="F7" s="1135"/>
      <c r="G7" s="657"/>
      <c r="H7" s="658" t="str">
        <f>表紙!H24</f>
        <v>R5</v>
      </c>
      <c r="I7" s="866">
        <f>ROUND('1（問2）'!AG5,4)</f>
        <v>0.66520000000000001</v>
      </c>
      <c r="J7" s="866">
        <f>ROUND('1（問2）'!AH5,4)</f>
        <v>0.30459999999999998</v>
      </c>
      <c r="K7" s="866">
        <f>ROUND('1（問2）'!AI5,4)</f>
        <v>5.0000000000000001E-3</v>
      </c>
      <c r="L7" s="866">
        <f>ROUND('1（問2）'!AJ5,4)</f>
        <v>1.23E-2</v>
      </c>
      <c r="M7" s="866">
        <f>ROUND('1（問2）'!AK5,4)</f>
        <v>1.29E-2</v>
      </c>
      <c r="N7" s="1137"/>
      <c r="O7" s="1137"/>
      <c r="P7" s="1137"/>
      <c r="Q7" s="1137"/>
      <c r="R7" s="1137"/>
      <c r="S7" s="1137"/>
      <c r="T7" s="655"/>
      <c r="U7" s="1162"/>
      <c r="V7" s="1163"/>
      <c r="W7" s="658" t="str">
        <f>$H$8</f>
        <v>R4</v>
      </c>
      <c r="X7" s="659">
        <v>0.93400000000000005</v>
      </c>
      <c r="Y7" s="659">
        <v>2.1000000000000001E-2</v>
      </c>
      <c r="Z7" s="659">
        <v>4.5999999999999999E-2</v>
      </c>
    </row>
    <row r="8" spans="1:26" ht="13.5">
      <c r="A8" s="1135"/>
      <c r="B8" s="1135"/>
      <c r="C8" s="1135"/>
      <c r="D8" s="1135"/>
      <c r="E8" s="1135"/>
      <c r="F8" s="1135"/>
      <c r="G8" s="657"/>
      <c r="H8" s="658" t="str">
        <f>表紙!H25</f>
        <v>R4</v>
      </c>
      <c r="I8" s="866">
        <v>0.68200000000000005</v>
      </c>
      <c r="J8" s="866">
        <v>0.28799999999999998</v>
      </c>
      <c r="K8" s="866">
        <v>4.0000000000000001E-3</v>
      </c>
      <c r="L8" s="866">
        <v>8.0000000000000002E-3</v>
      </c>
      <c r="M8" s="866">
        <v>1.7999999999999999E-2</v>
      </c>
      <c r="N8" s="1137"/>
      <c r="O8" s="1137"/>
      <c r="P8" s="1137"/>
      <c r="Q8" s="1137"/>
      <c r="R8" s="1137"/>
      <c r="S8" s="1137"/>
      <c r="T8" s="655"/>
      <c r="U8" s="660"/>
      <c r="V8" s="661"/>
      <c r="W8" s="946" t="s">
        <v>683</v>
      </c>
      <c r="X8" s="1011">
        <f>X6-X7</f>
        <v>2.9223787167449111E-2</v>
      </c>
      <c r="Y8" s="1011">
        <f>Y6-Y7</f>
        <v>-1.5522691705790299E-2</v>
      </c>
      <c r="Z8" s="1011">
        <f>Z6-Z7</f>
        <v>-1.470109546165884E-2</v>
      </c>
    </row>
    <row r="9" spans="1:26" ht="13.5">
      <c r="A9" s="1135"/>
      <c r="B9" s="1135"/>
      <c r="C9" s="1135"/>
      <c r="D9" s="1135"/>
      <c r="E9" s="1135"/>
      <c r="F9" s="1135"/>
      <c r="G9" s="657"/>
      <c r="H9" s="951" t="s">
        <v>683</v>
      </c>
      <c r="I9" s="1009">
        <f>I7-I8</f>
        <v>-1.6800000000000037E-2</v>
      </c>
      <c r="J9" s="1009">
        <f>J7-J8</f>
        <v>1.6600000000000004E-2</v>
      </c>
      <c r="K9" s="1009">
        <f>K7-K8</f>
        <v>1E-3</v>
      </c>
      <c r="L9" s="1009">
        <f>L7-L8</f>
        <v>4.3E-3</v>
      </c>
      <c r="M9" s="1009">
        <f>M7-M8</f>
        <v>-5.0999999999999986E-3</v>
      </c>
      <c r="N9" s="1137"/>
      <c r="O9" s="1137"/>
      <c r="P9" s="1137"/>
      <c r="Q9" s="1137"/>
      <c r="R9" s="1137"/>
      <c r="S9" s="1137"/>
      <c r="T9" s="655"/>
      <c r="U9" s="1157"/>
      <c r="V9" s="1158"/>
      <c r="W9" s="1159"/>
      <c r="X9" s="947" t="s">
        <v>68</v>
      </c>
      <c r="Y9" s="947" t="s">
        <v>69</v>
      </c>
      <c r="Z9" s="947" t="s">
        <v>74</v>
      </c>
    </row>
    <row r="10" spans="1:26" ht="13.5">
      <c r="A10" s="652"/>
      <c r="B10" s="652"/>
      <c r="C10" s="652"/>
      <c r="D10" s="652"/>
      <c r="E10" s="652"/>
      <c r="F10" s="652"/>
      <c r="G10" s="656"/>
      <c r="H10" s="656"/>
      <c r="I10" s="656"/>
      <c r="J10" s="656"/>
      <c r="K10" s="656"/>
      <c r="L10" s="656"/>
      <c r="M10" s="656"/>
      <c r="N10" s="1137"/>
      <c r="O10" s="1137"/>
      <c r="P10" s="1137"/>
      <c r="Q10" s="1137"/>
      <c r="R10" s="1137"/>
      <c r="S10" s="1137"/>
      <c r="T10" s="655"/>
      <c r="U10" s="1153" t="s">
        <v>71</v>
      </c>
      <c r="V10" s="1154"/>
      <c r="W10" s="658" t="str">
        <f>$H$7</f>
        <v>R5</v>
      </c>
      <c r="X10" s="659">
        <f>'12（問9）'!AD7</f>
        <v>0.95931142410015646</v>
      </c>
      <c r="Y10" s="659">
        <f>'12（問9）'!AE7</f>
        <v>1.1737089201877934E-2</v>
      </c>
      <c r="Z10" s="659">
        <f>'12（問9）'!AF7</f>
        <v>2.8951486697965573E-2</v>
      </c>
    </row>
    <row r="11" spans="1:26" ht="13.5" customHeight="1">
      <c r="A11" s="1017" t="s">
        <v>706</v>
      </c>
      <c r="B11" s="1014"/>
      <c r="C11" s="1014"/>
      <c r="D11" s="1014"/>
      <c r="E11" s="1014"/>
      <c r="F11" s="1014"/>
      <c r="G11" s="1014"/>
      <c r="H11" s="656"/>
      <c r="I11" s="1142" t="s">
        <v>107</v>
      </c>
      <c r="J11" s="1142"/>
      <c r="K11" s="1142"/>
      <c r="L11" s="1142"/>
      <c r="M11" s="1142"/>
      <c r="N11" s="1137"/>
      <c r="O11" s="1137"/>
      <c r="P11" s="1137"/>
      <c r="Q11" s="1137"/>
      <c r="R11" s="1137"/>
      <c r="S11" s="1137"/>
      <c r="T11" s="655"/>
      <c r="U11" s="1155"/>
      <c r="V11" s="1156"/>
      <c r="W11" s="658" t="str">
        <f>$H$8</f>
        <v>R4</v>
      </c>
      <c r="X11" s="659">
        <v>0.92600000000000005</v>
      </c>
      <c r="Y11" s="659">
        <v>2.9000000000000001E-2</v>
      </c>
      <c r="Z11" s="659">
        <v>4.4999999999999998E-2</v>
      </c>
    </row>
    <row r="12" spans="1:26" ht="13.5">
      <c r="A12" s="1136" t="str">
        <f>CONCATENATE("　",表紙!G24,"度の常用従業員の平均給与は、",表紙!G25,"度の常用従業員の給与より、男性は",TEXT(ABS(ROUND(J15,0)),"#,##0"),"円",IF(J15&gt;0,"増","減"),"、女性は ",TEXT(ABS(ROUND(L15,0)),"#,##0"),"円",IF(L15&gt;0,"増","減"),"の結果となった。")</f>
        <v>　令和5年度の常用従業員の平均給与は、令和4年度の常用従業員の給与より、男性は28,138円増、女性は 19,336円増の結果となった。</v>
      </c>
      <c r="B12" s="1136"/>
      <c r="C12" s="1136"/>
      <c r="D12" s="1136"/>
      <c r="E12" s="1136"/>
      <c r="F12" s="1136"/>
      <c r="G12" s="1136"/>
      <c r="H12" s="656"/>
      <c r="I12" s="662"/>
      <c r="J12" s="1142" t="s">
        <v>658</v>
      </c>
      <c r="K12" s="1142"/>
      <c r="L12" s="1142" t="s">
        <v>659</v>
      </c>
      <c r="M12" s="1142"/>
      <c r="N12" s="1137"/>
      <c r="O12" s="1137"/>
      <c r="P12" s="1137"/>
      <c r="Q12" s="1137"/>
      <c r="R12" s="1137"/>
      <c r="S12" s="1137"/>
      <c r="T12" s="655"/>
      <c r="U12" s="868"/>
      <c r="V12" s="868"/>
      <c r="W12" s="949" t="s">
        <v>683</v>
      </c>
      <c r="X12" s="1011">
        <f>X10-X11</f>
        <v>3.3311424100156417E-2</v>
      </c>
      <c r="Y12" s="1011">
        <f>Y10-Y11</f>
        <v>-1.7262910798122068E-2</v>
      </c>
      <c r="Z12" s="1011">
        <f>Z10-Z11</f>
        <v>-1.6048513302034426E-2</v>
      </c>
    </row>
    <row r="13" spans="1:26" ht="13.5">
      <c r="A13" s="1136"/>
      <c r="B13" s="1136"/>
      <c r="C13" s="1136"/>
      <c r="D13" s="1136"/>
      <c r="E13" s="1136"/>
      <c r="F13" s="1136"/>
      <c r="G13" s="1136"/>
      <c r="H13" s="656"/>
      <c r="I13" s="658" t="str">
        <f>$H$7</f>
        <v>R5</v>
      </c>
      <c r="J13" s="1151">
        <f>'16（問11）'!AD6</f>
        <v>334047.11340110906</v>
      </c>
      <c r="K13" s="1152"/>
      <c r="L13" s="1143">
        <f>'17（問11）'!AD6</f>
        <v>242569.92884801549</v>
      </c>
      <c r="M13" s="1143"/>
      <c r="N13" s="1137"/>
      <c r="O13" s="1137"/>
      <c r="P13" s="1137"/>
      <c r="Q13" s="1137"/>
      <c r="R13" s="1137"/>
      <c r="S13" s="1137"/>
      <c r="T13" s="655"/>
      <c r="U13" s="1157"/>
      <c r="V13" s="1158"/>
      <c r="W13" s="1159"/>
      <c r="X13" s="948" t="s">
        <v>68</v>
      </c>
      <c r="Y13" s="948" t="s">
        <v>69</v>
      </c>
      <c r="Z13" s="948" t="s">
        <v>74</v>
      </c>
    </row>
    <row r="14" spans="1:26" ht="13.5">
      <c r="A14" s="1136"/>
      <c r="B14" s="1136"/>
      <c r="C14" s="1136"/>
      <c r="D14" s="1136"/>
      <c r="E14" s="1136"/>
      <c r="F14" s="1136"/>
      <c r="G14" s="1136"/>
      <c r="H14" s="656"/>
      <c r="I14" s="658" t="str">
        <f>$H$8</f>
        <v>R4</v>
      </c>
      <c r="J14" s="1151">
        <v>305909</v>
      </c>
      <c r="K14" s="1152"/>
      <c r="L14" s="1151">
        <v>223234</v>
      </c>
      <c r="M14" s="1152"/>
      <c r="N14" s="1137"/>
      <c r="O14" s="1137"/>
      <c r="P14" s="1137"/>
      <c r="Q14" s="1137"/>
      <c r="R14" s="1137"/>
      <c r="S14" s="1137"/>
      <c r="T14" s="655"/>
      <c r="U14" s="1153" t="s">
        <v>72</v>
      </c>
      <c r="V14" s="1154"/>
      <c r="W14" s="658" t="str">
        <f>$H$7</f>
        <v>R5</v>
      </c>
      <c r="X14" s="668">
        <f>'12（問9）'!AD8</f>
        <v>0.95931142410015646</v>
      </c>
      <c r="Y14" s="668">
        <f>'12（問9）'!AE8</f>
        <v>1.1737089201877934E-2</v>
      </c>
      <c r="Z14" s="668">
        <f>'12（問9）'!AF8</f>
        <v>2.8951486697965573E-2</v>
      </c>
    </row>
    <row r="15" spans="1:26" ht="13.5">
      <c r="A15" s="1136"/>
      <c r="B15" s="1136"/>
      <c r="C15" s="1136"/>
      <c r="D15" s="1136"/>
      <c r="E15" s="1136"/>
      <c r="F15" s="1136"/>
      <c r="G15" s="1136"/>
      <c r="H15" s="656"/>
      <c r="I15" s="951" t="s">
        <v>683</v>
      </c>
      <c r="J15" s="1140">
        <f>J13-J14</f>
        <v>28138.113401109062</v>
      </c>
      <c r="K15" s="1140"/>
      <c r="L15" s="1140">
        <f>L13-L14</f>
        <v>19335.928848015494</v>
      </c>
      <c r="M15" s="1140"/>
      <c r="N15" s="1137"/>
      <c r="O15" s="1137"/>
      <c r="P15" s="1137"/>
      <c r="Q15" s="1137"/>
      <c r="R15" s="1137"/>
      <c r="S15" s="1137"/>
      <c r="T15" s="655"/>
      <c r="U15" s="1155"/>
      <c r="V15" s="1156"/>
      <c r="W15" s="658" t="str">
        <f>$H$8</f>
        <v>R4</v>
      </c>
      <c r="X15" s="668">
        <v>0.90900000000000003</v>
      </c>
      <c r="Y15" s="668">
        <v>0.04</v>
      </c>
      <c r="Z15" s="668">
        <v>5.0999999999999997E-2</v>
      </c>
    </row>
    <row r="16" spans="1:26" ht="13.5">
      <c r="A16" s="1014"/>
      <c r="B16" s="1014"/>
      <c r="C16" s="1014"/>
      <c r="D16" s="1014"/>
      <c r="E16" s="1014"/>
      <c r="F16" s="1014"/>
      <c r="G16" s="1014"/>
      <c r="H16" s="656"/>
      <c r="I16" s="663"/>
      <c r="J16" s="664"/>
      <c r="K16" s="663"/>
      <c r="L16" s="664"/>
      <c r="M16" s="665"/>
      <c r="N16" s="1137"/>
      <c r="O16" s="1137"/>
      <c r="P16" s="1137"/>
      <c r="Q16" s="1137"/>
      <c r="R16" s="1137"/>
      <c r="S16" s="1137"/>
      <c r="T16" s="655"/>
      <c r="U16" s="660"/>
      <c r="V16" s="660"/>
      <c r="W16" s="946" t="s">
        <v>683</v>
      </c>
      <c r="X16" s="1011">
        <f>X14-X15</f>
        <v>5.0311424100156432E-2</v>
      </c>
      <c r="Y16" s="1011">
        <f>Y14-Y15</f>
        <v>-2.8262910798122067E-2</v>
      </c>
      <c r="Z16" s="1011">
        <f>Z14-Z15</f>
        <v>-2.2048513302034424E-2</v>
      </c>
    </row>
    <row r="17" spans="1:26" ht="13.5" customHeight="1">
      <c r="A17" s="1017" t="s">
        <v>707</v>
      </c>
      <c r="B17" s="1017"/>
      <c r="C17" s="1017"/>
      <c r="D17" s="666"/>
      <c r="E17" s="1141"/>
      <c r="F17" s="1142" t="s">
        <v>666</v>
      </c>
      <c r="G17" s="1142"/>
      <c r="H17" s="1142"/>
      <c r="I17" s="1142"/>
      <c r="J17" s="1142"/>
      <c r="K17" s="1142"/>
      <c r="L17" s="1142"/>
      <c r="M17" s="1142"/>
      <c r="N17" s="1137"/>
      <c r="O17" s="1137"/>
      <c r="P17" s="1137"/>
      <c r="Q17" s="1137"/>
      <c r="R17" s="1137"/>
      <c r="S17" s="1137"/>
      <c r="T17" s="655"/>
      <c r="U17" s="1157"/>
      <c r="V17" s="1158"/>
      <c r="W17" s="1159"/>
      <c r="X17" s="948" t="s">
        <v>68</v>
      </c>
      <c r="Y17" s="948" t="s">
        <v>69</v>
      </c>
      <c r="Z17" s="948" t="s">
        <v>74</v>
      </c>
    </row>
    <row r="18" spans="1:26" ht="13.5">
      <c r="A18" s="1136" t="s">
        <v>968</v>
      </c>
      <c r="B18" s="1136"/>
      <c r="C18" s="1136"/>
      <c r="D18" s="666"/>
      <c r="E18" s="1141"/>
      <c r="F18" s="1142" t="s">
        <v>650</v>
      </c>
      <c r="G18" s="1142"/>
      <c r="H18" s="1142"/>
      <c r="I18" s="1142"/>
      <c r="J18" s="1142" t="s">
        <v>651</v>
      </c>
      <c r="K18" s="1142"/>
      <c r="L18" s="1142"/>
      <c r="M18" s="1142"/>
      <c r="N18" s="1137"/>
      <c r="O18" s="1137"/>
      <c r="P18" s="1137"/>
      <c r="Q18" s="1137"/>
      <c r="R18" s="1137"/>
      <c r="S18" s="1137"/>
      <c r="T18" s="655"/>
      <c r="U18" s="1160" t="s">
        <v>73</v>
      </c>
      <c r="V18" s="1161"/>
      <c r="W18" s="658" t="str">
        <f>$H$7</f>
        <v>R5</v>
      </c>
      <c r="X18" s="659">
        <f>'12（問9）'!AD9</f>
        <v>0.93818466353677621</v>
      </c>
      <c r="Y18" s="659">
        <f>'12（問9）'!AE9</f>
        <v>2.7386541471048513E-2</v>
      </c>
      <c r="Z18" s="659">
        <f>'12（問9）'!AF9</f>
        <v>3.4428794992175271E-2</v>
      </c>
    </row>
    <row r="19" spans="1:26" ht="13.5">
      <c r="A19" s="1136"/>
      <c r="B19" s="1136"/>
      <c r="C19" s="1136"/>
      <c r="D19" s="666"/>
      <c r="E19" s="1141"/>
      <c r="F19" s="1142" t="s">
        <v>667</v>
      </c>
      <c r="G19" s="1142"/>
      <c r="H19" s="1142" t="s">
        <v>668</v>
      </c>
      <c r="I19" s="1142"/>
      <c r="J19" s="1142" t="s">
        <v>667</v>
      </c>
      <c r="K19" s="1142"/>
      <c r="L19" s="1142" t="s">
        <v>668</v>
      </c>
      <c r="M19" s="1142"/>
      <c r="N19" s="1137"/>
      <c r="O19" s="1137"/>
      <c r="P19" s="1137"/>
      <c r="Q19" s="1137"/>
      <c r="R19" s="1137"/>
      <c r="S19" s="1137"/>
      <c r="T19" s="655"/>
      <c r="U19" s="1162"/>
      <c r="V19" s="1163"/>
      <c r="W19" s="658" t="str">
        <f>$H$8</f>
        <v>R4</v>
      </c>
      <c r="X19" s="659">
        <v>0.89500000000000002</v>
      </c>
      <c r="Y19" s="659">
        <v>4.4999999999999998E-2</v>
      </c>
      <c r="Z19" s="659">
        <v>6.0999999999999999E-2</v>
      </c>
    </row>
    <row r="20" spans="1:26" ht="13.5">
      <c r="A20" s="1136"/>
      <c r="B20" s="1136"/>
      <c r="C20" s="1136"/>
      <c r="D20" s="666"/>
      <c r="E20" s="658" t="str">
        <f>$H$7</f>
        <v>R5</v>
      </c>
      <c r="F20" s="1143">
        <f>'18 ①（問12）'!AD6</f>
        <v>413296.20424107142</v>
      </c>
      <c r="G20" s="1143"/>
      <c r="H20" s="1143">
        <f>'18 ①（問12）'!AE6</f>
        <v>395131.88863892015</v>
      </c>
      <c r="I20" s="1143"/>
      <c r="J20" s="1143">
        <f>'18②（問12）'!AD6</f>
        <v>313822.19809069211</v>
      </c>
      <c r="K20" s="1143"/>
      <c r="L20" s="1143">
        <f>'18②（問12）'!AE6</f>
        <v>291732.90658682637</v>
      </c>
      <c r="M20" s="1143"/>
      <c r="N20" s="1020"/>
      <c r="O20" s="1020"/>
      <c r="P20" s="1020"/>
      <c r="Q20" s="1020"/>
      <c r="R20" s="1020"/>
      <c r="S20" s="1020"/>
      <c r="T20" s="655"/>
      <c r="U20" s="660"/>
      <c r="V20" s="660"/>
      <c r="W20" s="946" t="s">
        <v>683</v>
      </c>
      <c r="X20" s="1011">
        <f>X18-X19</f>
        <v>4.3184663536776191E-2</v>
      </c>
      <c r="Y20" s="1011">
        <f>Y18-Y19</f>
        <v>-1.7613458528951485E-2</v>
      </c>
      <c r="Z20" s="1011">
        <f>Z18-Z19</f>
        <v>-2.6571205007824727E-2</v>
      </c>
    </row>
    <row r="21" spans="1:26" ht="13.5">
      <c r="A21" s="1136"/>
      <c r="B21" s="1136"/>
      <c r="C21" s="1136"/>
      <c r="D21" s="666"/>
      <c r="E21" s="658" t="str">
        <f>$H$8</f>
        <v>R4</v>
      </c>
      <c r="F21" s="1183">
        <v>362217</v>
      </c>
      <c r="G21" s="1184"/>
      <c r="H21" s="1166">
        <v>351504</v>
      </c>
      <c r="I21" s="1166"/>
      <c r="J21" s="1166">
        <v>280679</v>
      </c>
      <c r="K21" s="1166"/>
      <c r="L21" s="1166">
        <v>263001</v>
      </c>
      <c r="M21" s="1166"/>
      <c r="N21" s="652"/>
      <c r="O21" s="652"/>
      <c r="P21" s="652"/>
      <c r="Q21" s="652"/>
      <c r="R21" s="652"/>
      <c r="S21" s="652"/>
      <c r="T21" s="655"/>
      <c r="U21" s="655"/>
      <c r="V21" s="655"/>
      <c r="W21" s="655"/>
      <c r="X21" s="667"/>
      <c r="Y21" s="655"/>
      <c r="Z21" s="655"/>
    </row>
    <row r="22" spans="1:26" ht="13.5" customHeight="1">
      <c r="A22" s="1136"/>
      <c r="B22" s="1136"/>
      <c r="C22" s="1136"/>
      <c r="D22" s="652"/>
      <c r="E22" s="952" t="s">
        <v>683</v>
      </c>
      <c r="F22" s="1140">
        <f>F20-F21</f>
        <v>51079.20424107142</v>
      </c>
      <c r="G22" s="1140"/>
      <c r="H22" s="1140">
        <f>H20-H21</f>
        <v>43627.888638920151</v>
      </c>
      <c r="I22" s="1140"/>
      <c r="J22" s="1140">
        <f>J20-J21</f>
        <v>33143.198090692109</v>
      </c>
      <c r="K22" s="1140"/>
      <c r="L22" s="1140">
        <f>L20-L21</f>
        <v>28731.906586826371</v>
      </c>
      <c r="M22" s="1140"/>
      <c r="N22" s="1017" t="s">
        <v>714</v>
      </c>
      <c r="O22" s="1018"/>
      <c r="P22" s="1018"/>
      <c r="Q22" s="1018"/>
      <c r="R22" s="1018"/>
      <c r="S22" s="1018"/>
      <c r="T22" s="1018"/>
      <c r="U22" s="655"/>
      <c r="V22" s="1189" t="s">
        <v>595</v>
      </c>
      <c r="W22" s="1189"/>
      <c r="X22" s="1189"/>
      <c r="Y22" s="1189"/>
      <c r="Z22" s="1189"/>
    </row>
    <row r="23" spans="1:26" ht="13.5">
      <c r="A23" s="1136"/>
      <c r="B23" s="1136"/>
      <c r="C23" s="1136"/>
      <c r="D23" s="652"/>
      <c r="E23" s="652"/>
      <c r="F23" s="652"/>
      <c r="G23" s="656"/>
      <c r="H23" s="656"/>
      <c r="I23" s="656"/>
      <c r="J23" s="656"/>
      <c r="K23" s="656"/>
      <c r="L23" s="656"/>
      <c r="M23" s="656"/>
      <c r="N23" s="1138" t="str">
        <f>CONCATENATE("　",表紙!G24,"度パートタイマーの社会・労働保険の加入率は、",表紙!G25,"度と比較してどの項目も増加した。")</f>
        <v>　令和5年度パートタイマーの社会・労働保険の加入率は、令和4年度と比較してどの項目も増加した。</v>
      </c>
      <c r="O23" s="1138"/>
      <c r="P23" s="1138"/>
      <c r="Q23" s="1138"/>
      <c r="R23" s="1138"/>
      <c r="S23" s="1138"/>
      <c r="T23" s="1138"/>
      <c r="U23" s="652"/>
      <c r="V23" s="1187"/>
      <c r="W23" s="1164" t="s">
        <v>70</v>
      </c>
      <c r="X23" s="1164" t="s">
        <v>71</v>
      </c>
      <c r="Y23" s="1164" t="s">
        <v>72</v>
      </c>
      <c r="Z23" s="1164" t="s">
        <v>73</v>
      </c>
    </row>
    <row r="24" spans="1:26" ht="13.5" customHeight="1">
      <c r="A24" s="1017" t="s">
        <v>708</v>
      </c>
      <c r="B24" s="1018"/>
      <c r="C24" s="1018"/>
      <c r="D24" s="1018"/>
      <c r="E24" s="1018"/>
      <c r="F24" s="1018"/>
      <c r="H24" s="656"/>
      <c r="I24" s="1142" t="s">
        <v>669</v>
      </c>
      <c r="J24" s="1142"/>
      <c r="K24" s="1142"/>
      <c r="L24" s="1142"/>
      <c r="M24" s="1142"/>
      <c r="N24" s="1138"/>
      <c r="O24" s="1138"/>
      <c r="P24" s="1138"/>
      <c r="Q24" s="1138"/>
      <c r="R24" s="1138"/>
      <c r="S24" s="1138"/>
      <c r="T24" s="1138"/>
      <c r="U24" s="652"/>
      <c r="V24" s="1188"/>
      <c r="W24" s="1165"/>
      <c r="X24" s="1165"/>
      <c r="Y24" s="1165"/>
      <c r="Z24" s="1165"/>
    </row>
    <row r="25" spans="1:26" ht="13.5" customHeight="1">
      <c r="A25" s="1135" t="str">
        <f>CONCATENATE("　",表紙!$G$24,"度のパートタイマーの平均時間給は、",表紙!$G$25,"度のパートタイマーの平均時間給より、男性は",TEXT(ABS(ROUND(J28,0)),"#,##0"),"円",IF(J28&gt;0,"増","減"),"、女性は ",TEXT(ABS(ROUND(L28,0)),"#,##0"),"円",IF(L28&gt;0,"増","減"),"の結果となった。")</f>
        <v>　令和5年度のパートタイマーの平均時間給は、令和4年度のパートタイマーの平均時間給より、男性は26円増、女性は 67円増の結果となった。</v>
      </c>
      <c r="B25" s="1135"/>
      <c r="C25" s="1135"/>
      <c r="D25" s="1135"/>
      <c r="E25" s="1135"/>
      <c r="F25" s="1135"/>
      <c r="G25" s="1016"/>
      <c r="H25" s="656"/>
      <c r="I25" s="662"/>
      <c r="J25" s="1142" t="s">
        <v>658</v>
      </c>
      <c r="K25" s="1142"/>
      <c r="L25" s="1142" t="s">
        <v>659</v>
      </c>
      <c r="M25" s="1142"/>
      <c r="N25" s="1138"/>
      <c r="O25" s="1138"/>
      <c r="P25" s="1138"/>
      <c r="Q25" s="1138"/>
      <c r="R25" s="1138"/>
      <c r="S25" s="1138"/>
      <c r="T25" s="1138"/>
      <c r="U25" s="652"/>
      <c r="V25" s="658" t="str">
        <f>$H$7</f>
        <v>R5</v>
      </c>
      <c r="W25" s="668">
        <f>'23（問9）'!AD6</f>
        <v>0.42253521126760563</v>
      </c>
      <c r="X25" s="668">
        <f>'23（問9）'!AE6</f>
        <v>0.40375586854460094</v>
      </c>
      <c r="Y25" s="668">
        <f>'23（問9）'!AF6</f>
        <v>0.60563380281690138</v>
      </c>
      <c r="Z25" s="668">
        <f>'23（問9）'!AG6</f>
        <v>0.6439749608763693</v>
      </c>
    </row>
    <row r="26" spans="1:26" ht="13.5">
      <c r="A26" s="1135"/>
      <c r="B26" s="1135"/>
      <c r="C26" s="1135"/>
      <c r="D26" s="1135"/>
      <c r="E26" s="1135"/>
      <c r="F26" s="1135"/>
      <c r="G26" s="1016"/>
      <c r="H26" s="656"/>
      <c r="I26" s="658" t="str">
        <f>$H$7</f>
        <v>R5</v>
      </c>
      <c r="J26" s="1173">
        <v>1163</v>
      </c>
      <c r="K26" s="1174"/>
      <c r="L26" s="1175">
        <v>1139</v>
      </c>
      <c r="M26" s="1175"/>
      <c r="N26" s="1138"/>
      <c r="O26" s="1138"/>
      <c r="P26" s="1138"/>
      <c r="Q26" s="1138"/>
      <c r="R26" s="1138"/>
      <c r="S26" s="1138"/>
      <c r="T26" s="1138"/>
      <c r="U26" s="652"/>
      <c r="V26" s="658" t="str">
        <f>$H$8</f>
        <v>R4</v>
      </c>
      <c r="W26" s="668">
        <v>0.307</v>
      </c>
      <c r="X26" s="668">
        <v>0.29199999999999998</v>
      </c>
      <c r="Y26" s="668">
        <v>0.50900000000000001</v>
      </c>
      <c r="Z26" s="668">
        <v>0.54</v>
      </c>
    </row>
    <row r="27" spans="1:26" ht="13.5">
      <c r="A27" s="1135"/>
      <c r="B27" s="1135"/>
      <c r="C27" s="1135"/>
      <c r="D27" s="1135"/>
      <c r="E27" s="1135"/>
      <c r="F27" s="1135"/>
      <c r="G27" s="1016"/>
      <c r="H27" s="656"/>
      <c r="I27" s="658" t="str">
        <f>$H$8</f>
        <v>R4</v>
      </c>
      <c r="J27" s="1173">
        <v>1137</v>
      </c>
      <c r="K27" s="1174"/>
      <c r="L27" s="1175">
        <v>1072</v>
      </c>
      <c r="M27" s="1175"/>
      <c r="N27" s="1138"/>
      <c r="O27" s="1138"/>
      <c r="P27" s="1138"/>
      <c r="Q27" s="1138"/>
      <c r="R27" s="1138"/>
      <c r="S27" s="1138"/>
      <c r="T27" s="1138"/>
      <c r="U27" s="652"/>
      <c r="V27" s="945" t="s">
        <v>683</v>
      </c>
      <c r="W27" s="1011">
        <f>W25-W26</f>
        <v>0.11553521126760563</v>
      </c>
      <c r="X27" s="1011">
        <f>X25-X26</f>
        <v>0.11175586854460096</v>
      </c>
      <c r="Y27" s="1011">
        <f>Y25-Y26</f>
        <v>9.6633802816901371E-2</v>
      </c>
      <c r="Z27" s="1011">
        <f>Z25-Z26</f>
        <v>0.10397496087636926</v>
      </c>
    </row>
    <row r="28" spans="1:26" ht="13.5">
      <c r="A28" s="1135"/>
      <c r="B28" s="1135"/>
      <c r="C28" s="1135"/>
      <c r="D28" s="1135"/>
      <c r="E28" s="1135"/>
      <c r="F28" s="1135"/>
      <c r="G28" s="1016"/>
      <c r="H28" s="656"/>
      <c r="I28" s="952" t="s">
        <v>683</v>
      </c>
      <c r="J28" s="1140">
        <f>J26-J27</f>
        <v>26</v>
      </c>
      <c r="K28" s="1140"/>
      <c r="L28" s="1140">
        <f>L26-L27</f>
        <v>67</v>
      </c>
      <c r="M28" s="1140"/>
      <c r="N28" s="1138"/>
      <c r="O28" s="1138"/>
      <c r="P28" s="1138"/>
      <c r="Q28" s="1138"/>
      <c r="R28" s="1138"/>
      <c r="S28" s="1138"/>
      <c r="T28" s="1138"/>
      <c r="U28" s="652"/>
      <c r="V28" s="656"/>
      <c r="W28" s="656"/>
      <c r="X28" s="656"/>
      <c r="Y28" s="656"/>
      <c r="Z28" s="656"/>
    </row>
    <row r="29" spans="1:26" ht="13.5" customHeight="1">
      <c r="A29" s="1135"/>
      <c r="B29" s="1135"/>
      <c r="C29" s="1135"/>
      <c r="D29" s="1135"/>
      <c r="E29" s="1135"/>
      <c r="F29" s="1135"/>
      <c r="G29" s="656"/>
      <c r="H29" s="656"/>
      <c r="I29" s="656"/>
      <c r="J29" s="656"/>
      <c r="K29" s="656"/>
      <c r="L29" s="656"/>
      <c r="M29" s="656"/>
      <c r="N29" s="1017" t="s">
        <v>717</v>
      </c>
      <c r="O29" s="1018"/>
      <c r="P29" s="1018"/>
      <c r="Q29" s="1018"/>
      <c r="R29" s="1018"/>
      <c r="S29" s="1018"/>
      <c r="T29" s="1018"/>
      <c r="U29" s="1018"/>
      <c r="V29" s="652"/>
      <c r="W29" s="1203" t="s">
        <v>45</v>
      </c>
      <c r="X29" s="1204"/>
      <c r="Y29" s="1204"/>
      <c r="Z29" s="1205"/>
    </row>
    <row r="30" spans="1:26" ht="12" customHeight="1">
      <c r="A30" s="1017" t="s">
        <v>709</v>
      </c>
      <c r="B30" s="1017"/>
      <c r="C30" s="1017"/>
      <c r="D30" s="1017"/>
      <c r="E30" s="1017"/>
      <c r="F30" s="1017"/>
      <c r="G30" s="656"/>
      <c r="H30" s="1142" t="s">
        <v>46</v>
      </c>
      <c r="I30" s="1142"/>
      <c r="J30" s="1142"/>
      <c r="K30" s="1142"/>
      <c r="L30" s="1142"/>
      <c r="M30" s="1142"/>
      <c r="N30" s="1138" t="s">
        <v>969</v>
      </c>
      <c r="O30" s="1138"/>
      <c r="P30" s="1138"/>
      <c r="Q30" s="1138"/>
      <c r="R30" s="1138"/>
      <c r="S30" s="1138"/>
      <c r="T30" s="1138"/>
      <c r="U30" s="1138"/>
      <c r="V30" s="475"/>
      <c r="W30" s="1206"/>
      <c r="X30" s="1206" t="s">
        <v>660</v>
      </c>
      <c r="Y30" s="1206" t="s">
        <v>661</v>
      </c>
      <c r="Z30" s="1206" t="s">
        <v>74</v>
      </c>
    </row>
    <row r="31" spans="1:26" ht="13.5">
      <c r="A31" s="1136" t="s">
        <v>892</v>
      </c>
      <c r="B31" s="1136"/>
      <c r="C31" s="1136"/>
      <c r="D31" s="1136"/>
      <c r="E31" s="1136"/>
      <c r="F31" s="1136"/>
      <c r="G31" s="656"/>
      <c r="H31" s="1193"/>
      <c r="I31" s="1167" t="s">
        <v>47</v>
      </c>
      <c r="J31" s="1170" t="s">
        <v>700</v>
      </c>
      <c r="K31" s="1167" t="s">
        <v>48</v>
      </c>
      <c r="L31" s="1167" t="s">
        <v>108</v>
      </c>
      <c r="M31" s="1167" t="s">
        <v>49</v>
      </c>
      <c r="N31" s="1138"/>
      <c r="O31" s="1138"/>
      <c r="P31" s="1138"/>
      <c r="Q31" s="1138"/>
      <c r="R31" s="1138"/>
      <c r="S31" s="1138"/>
      <c r="T31" s="1138"/>
      <c r="U31" s="1138"/>
      <c r="V31" s="652"/>
      <c r="W31" s="1215"/>
      <c r="X31" s="1207"/>
      <c r="Y31" s="1207"/>
      <c r="Z31" s="1215"/>
    </row>
    <row r="32" spans="1:26" ht="13.5">
      <c r="A32" s="1136"/>
      <c r="B32" s="1136"/>
      <c r="C32" s="1136"/>
      <c r="D32" s="1136"/>
      <c r="E32" s="1136"/>
      <c r="F32" s="1136"/>
      <c r="G32" s="656"/>
      <c r="H32" s="1216"/>
      <c r="I32" s="1168"/>
      <c r="J32" s="1171"/>
      <c r="K32" s="1168"/>
      <c r="L32" s="1168"/>
      <c r="M32" s="1168"/>
      <c r="N32" s="1138"/>
      <c r="O32" s="1138"/>
      <c r="P32" s="1138"/>
      <c r="Q32" s="1138"/>
      <c r="R32" s="1138"/>
      <c r="S32" s="1138"/>
      <c r="T32" s="1138"/>
      <c r="U32" s="1138"/>
      <c r="V32" s="652"/>
      <c r="W32" s="658" t="str">
        <f>$H$7</f>
        <v>R5</v>
      </c>
      <c r="X32" s="668">
        <v>0.57499999999999996</v>
      </c>
      <c r="Y32" s="668">
        <v>0.40300000000000002</v>
      </c>
      <c r="Z32" s="668">
        <v>2.1999999999999999E-2</v>
      </c>
    </row>
    <row r="33" spans="1:26" ht="13.5">
      <c r="A33" s="1136"/>
      <c r="B33" s="1136"/>
      <c r="C33" s="1136"/>
      <c r="D33" s="1136"/>
      <c r="E33" s="1136"/>
      <c r="F33" s="1136"/>
      <c r="G33" s="656"/>
      <c r="H33" s="1217"/>
      <c r="I33" s="1169"/>
      <c r="J33" s="1172"/>
      <c r="K33" s="1169"/>
      <c r="L33" s="1169"/>
      <c r="M33" s="1169"/>
      <c r="N33" s="1138"/>
      <c r="O33" s="1138"/>
      <c r="P33" s="1138"/>
      <c r="Q33" s="1138"/>
      <c r="R33" s="1138"/>
      <c r="S33" s="1138"/>
      <c r="T33" s="1138"/>
      <c r="U33" s="1138"/>
      <c r="V33" s="652"/>
      <c r="W33" s="658" t="str">
        <f>$H$8</f>
        <v>R4</v>
      </c>
      <c r="X33" s="668">
        <v>0.439</v>
      </c>
      <c r="Y33" s="668">
        <v>0.51</v>
      </c>
      <c r="Z33" s="668">
        <v>5.0999999999999997E-2</v>
      </c>
    </row>
    <row r="34" spans="1:26" ht="13.5">
      <c r="A34" s="1136"/>
      <c r="B34" s="1136"/>
      <c r="C34" s="1136"/>
      <c r="D34" s="1136"/>
      <c r="E34" s="1136"/>
      <c r="F34" s="1136"/>
      <c r="G34" s="656"/>
      <c r="H34" s="658" t="str">
        <f>$H$7</f>
        <v>R5</v>
      </c>
      <c r="I34" s="668">
        <v>0.10299999999999999</v>
      </c>
      <c r="J34" s="668">
        <v>0.218</v>
      </c>
      <c r="K34" s="668">
        <v>0.60199999999999998</v>
      </c>
      <c r="L34" s="668">
        <v>6.3E-2</v>
      </c>
      <c r="M34" s="668">
        <v>1.6E-2</v>
      </c>
      <c r="N34" s="1138"/>
      <c r="O34" s="1138"/>
      <c r="P34" s="1138"/>
      <c r="Q34" s="1138"/>
      <c r="R34" s="1138"/>
      <c r="S34" s="1138"/>
      <c r="T34" s="1138"/>
      <c r="U34" s="1138"/>
      <c r="V34" s="652"/>
      <c r="W34" s="945" t="s">
        <v>683</v>
      </c>
      <c r="X34" s="1011">
        <f>X32-X33</f>
        <v>0.13599999999999995</v>
      </c>
      <c r="Y34" s="1011">
        <f>Y32-Y33</f>
        <v>-0.10699999999999998</v>
      </c>
      <c r="Z34" s="1011">
        <f>Z32-Z33</f>
        <v>-2.8999999999999998E-2</v>
      </c>
    </row>
    <row r="35" spans="1:26" ht="13.5">
      <c r="A35" s="1136"/>
      <c r="B35" s="1136"/>
      <c r="C35" s="1136"/>
      <c r="D35" s="1136"/>
      <c r="E35" s="1136"/>
      <c r="F35" s="1136"/>
      <c r="G35" s="656"/>
      <c r="H35" s="658" t="str">
        <f>$H$8</f>
        <v>R4</v>
      </c>
      <c r="I35" s="668">
        <v>0.14599999999999999</v>
      </c>
      <c r="J35" s="668">
        <v>0.187</v>
      </c>
      <c r="K35" s="668">
        <v>0.56499999999999995</v>
      </c>
      <c r="L35" s="668">
        <v>4.5999999999999999E-2</v>
      </c>
      <c r="M35" s="668">
        <v>5.6000000000000001E-2</v>
      </c>
      <c r="N35" s="1138"/>
      <c r="O35" s="1138"/>
      <c r="P35" s="1138"/>
      <c r="Q35" s="1138"/>
      <c r="R35" s="1138"/>
      <c r="S35" s="1138"/>
      <c r="T35" s="1138"/>
      <c r="U35" s="1138"/>
      <c r="V35" s="652"/>
      <c r="W35" s="652"/>
      <c r="X35" s="652"/>
      <c r="Y35" s="652"/>
      <c r="Z35" s="652"/>
    </row>
    <row r="36" spans="1:26" ht="13.5" customHeight="1">
      <c r="A36" s="1136"/>
      <c r="B36" s="1136"/>
      <c r="C36" s="1136"/>
      <c r="D36" s="1136"/>
      <c r="E36" s="1136"/>
      <c r="F36" s="1136"/>
      <c r="G36" s="656"/>
      <c r="H36" s="951" t="s">
        <v>683</v>
      </c>
      <c r="I36" s="1010">
        <f>I34-I35</f>
        <v>-4.2999999999999997E-2</v>
      </c>
      <c r="J36" s="1010">
        <f>J34-J35</f>
        <v>3.1E-2</v>
      </c>
      <c r="K36" s="1010">
        <f>K34-K35</f>
        <v>3.7000000000000033E-2</v>
      </c>
      <c r="L36" s="1010">
        <f>L34-L35</f>
        <v>1.7000000000000001E-2</v>
      </c>
      <c r="M36" s="1010">
        <f>M34-M35</f>
        <v>-0.04</v>
      </c>
      <c r="N36" s="1017" t="s">
        <v>715</v>
      </c>
      <c r="O36" s="1018"/>
      <c r="P36" s="1018"/>
      <c r="Q36" s="1018"/>
      <c r="R36" s="1018"/>
      <c r="S36" s="1018"/>
      <c r="T36" s="1018"/>
      <c r="U36" s="1018"/>
      <c r="V36" s="652"/>
      <c r="W36" s="1212" t="s">
        <v>596</v>
      </c>
      <c r="X36" s="1213"/>
      <c r="Y36" s="1213"/>
      <c r="Z36" s="1214"/>
    </row>
    <row r="37" spans="1:26" ht="13.5" customHeight="1">
      <c r="A37" s="652"/>
      <c r="B37" s="652"/>
      <c r="C37" s="652"/>
      <c r="D37" s="652"/>
      <c r="E37" s="652"/>
      <c r="F37" s="652"/>
      <c r="G37" s="656"/>
      <c r="H37" s="656"/>
      <c r="I37" s="656"/>
      <c r="J37" s="656"/>
      <c r="K37" s="656"/>
      <c r="L37" s="656"/>
      <c r="M37" s="656"/>
      <c r="N37" s="1138" t="str">
        <f>CONCATENATE("　","育児休業制度について、「定めている」と回答した事業所は、",表紙!$G$24,"度が",表紙!$G$25,"度より",TEXT(ABS((X39-X40)*100),"0.0"),"ポイント",IF(X41&gt;0,"増加","減少"),"した。")</f>
        <v>　育児休業制度について、「定めている」と回答した事業所は、令和5年度が令和4年度より12.0ポイント増加した。</v>
      </c>
      <c r="O37" s="1138"/>
      <c r="P37" s="1138"/>
      <c r="Q37" s="1138"/>
      <c r="R37" s="1138"/>
      <c r="S37" s="1138"/>
      <c r="T37" s="1138"/>
      <c r="U37" s="1138"/>
      <c r="V37" s="652"/>
      <c r="W37" s="1200"/>
      <c r="X37" s="1200" t="s">
        <v>660</v>
      </c>
      <c r="Y37" s="1200" t="s">
        <v>661</v>
      </c>
      <c r="Z37" s="1200" t="s">
        <v>74</v>
      </c>
    </row>
    <row r="38" spans="1:26" ht="13.5" customHeight="1">
      <c r="A38" s="1136" t="s">
        <v>710</v>
      </c>
      <c r="B38" s="1136"/>
      <c r="C38" s="1136"/>
      <c r="D38" s="1136"/>
      <c r="E38" s="1136"/>
      <c r="F38" s="652"/>
      <c r="G38" s="1146" t="s">
        <v>50</v>
      </c>
      <c r="H38" s="1147"/>
      <c r="I38" s="1147"/>
      <c r="J38" s="1147"/>
      <c r="K38" s="1147"/>
      <c r="L38" s="1147"/>
      <c r="M38" s="1148"/>
      <c r="N38" s="1138"/>
      <c r="O38" s="1138"/>
      <c r="P38" s="1138"/>
      <c r="Q38" s="1138"/>
      <c r="R38" s="1138"/>
      <c r="S38" s="1138"/>
      <c r="T38" s="1138"/>
      <c r="U38" s="1138"/>
      <c r="V38" s="652"/>
      <c r="W38" s="1201"/>
      <c r="X38" s="1201"/>
      <c r="Y38" s="1201"/>
      <c r="Z38" s="1201"/>
    </row>
    <row r="39" spans="1:26" ht="13.5">
      <c r="A39" s="1136"/>
      <c r="B39" s="1136"/>
      <c r="C39" s="1136"/>
      <c r="D39" s="1136"/>
      <c r="E39" s="1136"/>
      <c r="F39" s="652"/>
      <c r="G39" s="1193"/>
      <c r="H39" s="1170" t="s">
        <v>705</v>
      </c>
      <c r="I39" s="1170" t="s">
        <v>701</v>
      </c>
      <c r="J39" s="1170" t="s">
        <v>702</v>
      </c>
      <c r="K39" s="1170" t="s">
        <v>703</v>
      </c>
      <c r="L39" s="1170" t="s">
        <v>704</v>
      </c>
      <c r="M39" s="1167" t="s">
        <v>74</v>
      </c>
      <c r="N39" s="1138"/>
      <c r="O39" s="1138"/>
      <c r="P39" s="1138"/>
      <c r="Q39" s="1138"/>
      <c r="R39" s="1138"/>
      <c r="S39" s="1138"/>
      <c r="T39" s="1138"/>
      <c r="U39" s="1138"/>
      <c r="V39" s="652"/>
      <c r="W39" s="658" t="str">
        <f>$H$7</f>
        <v>R5</v>
      </c>
      <c r="X39" s="668">
        <v>0.67500000000000004</v>
      </c>
      <c r="Y39" s="668">
        <v>0.30499999999999999</v>
      </c>
      <c r="Z39" s="668">
        <v>0.02</v>
      </c>
    </row>
    <row r="40" spans="1:26" ht="13.5">
      <c r="A40" s="1135" t="s">
        <v>893</v>
      </c>
      <c r="B40" s="1135"/>
      <c r="C40" s="1135"/>
      <c r="D40" s="1135"/>
      <c r="E40" s="1135"/>
      <c r="F40" s="652"/>
      <c r="G40" s="1194"/>
      <c r="H40" s="1171"/>
      <c r="I40" s="1171"/>
      <c r="J40" s="1171"/>
      <c r="K40" s="1171"/>
      <c r="L40" s="1171"/>
      <c r="M40" s="1168"/>
      <c r="N40" s="1138"/>
      <c r="O40" s="1138"/>
      <c r="P40" s="1138"/>
      <c r="Q40" s="1138"/>
      <c r="R40" s="1138"/>
      <c r="S40" s="1138"/>
      <c r="T40" s="1138"/>
      <c r="U40" s="1138"/>
      <c r="V40" s="652"/>
      <c r="W40" s="658" t="str">
        <f>$H$8</f>
        <v>R4</v>
      </c>
      <c r="X40" s="668">
        <v>0.55500000000000005</v>
      </c>
      <c r="Y40" s="668">
        <v>0.40600000000000003</v>
      </c>
      <c r="Z40" s="668">
        <v>3.7999999999999999E-2</v>
      </c>
    </row>
    <row r="41" spans="1:26" ht="13.5">
      <c r="A41" s="1135"/>
      <c r="B41" s="1135"/>
      <c r="C41" s="1135"/>
      <c r="D41" s="1135"/>
      <c r="E41" s="1135"/>
      <c r="F41" s="652"/>
      <c r="G41" s="1195"/>
      <c r="H41" s="1172"/>
      <c r="I41" s="1172"/>
      <c r="J41" s="1172"/>
      <c r="K41" s="1172"/>
      <c r="L41" s="1172"/>
      <c r="M41" s="1169"/>
      <c r="N41" s="1138"/>
      <c r="O41" s="1138"/>
      <c r="P41" s="1138"/>
      <c r="Q41" s="1138"/>
      <c r="R41" s="1138"/>
      <c r="S41" s="1138"/>
      <c r="T41" s="1138"/>
      <c r="U41" s="1138"/>
      <c r="V41" s="652"/>
      <c r="W41" s="945" t="s">
        <v>683</v>
      </c>
      <c r="X41" s="1011">
        <f>X39-X40</f>
        <v>0.12</v>
      </c>
      <c r="Y41" s="1011">
        <f>Y39-Y40</f>
        <v>-0.10100000000000003</v>
      </c>
      <c r="Z41" s="1011">
        <f>Z39-Z40</f>
        <v>-1.7999999999999999E-2</v>
      </c>
    </row>
    <row r="42" spans="1:26" ht="13.5">
      <c r="A42" s="1135"/>
      <c r="B42" s="1135"/>
      <c r="C42" s="1135"/>
      <c r="D42" s="1135"/>
      <c r="E42" s="1135"/>
      <c r="F42" s="652"/>
      <c r="G42" s="658" t="str">
        <f>$H$7</f>
        <v>R5</v>
      </c>
      <c r="H42" s="668">
        <v>5.8999999999999997E-2</v>
      </c>
      <c r="I42" s="668">
        <v>9.7000000000000003E-2</v>
      </c>
      <c r="J42" s="668">
        <v>0.16</v>
      </c>
      <c r="K42" s="668">
        <v>0.114</v>
      </c>
      <c r="L42" s="668">
        <v>0.47</v>
      </c>
      <c r="M42" s="668">
        <v>9.9000000000000005E-2</v>
      </c>
      <c r="N42" s="1138"/>
      <c r="O42" s="1138"/>
      <c r="P42" s="1138"/>
      <c r="Q42" s="1138"/>
      <c r="R42" s="1138"/>
      <c r="S42" s="1138"/>
      <c r="T42" s="1138"/>
      <c r="U42" s="1138"/>
      <c r="V42" s="652"/>
      <c r="W42" s="652"/>
      <c r="X42" s="652"/>
      <c r="Y42" s="652"/>
      <c r="Z42" s="652"/>
    </row>
    <row r="43" spans="1:26" ht="13.5" customHeight="1">
      <c r="A43" s="1135"/>
      <c r="B43" s="1135"/>
      <c r="C43" s="1135"/>
      <c r="D43" s="1135"/>
      <c r="E43" s="1135"/>
      <c r="F43" s="652"/>
      <c r="G43" s="658" t="str">
        <f>$H$8</f>
        <v>R4</v>
      </c>
      <c r="H43" s="668">
        <v>6.9000000000000006E-2</v>
      </c>
      <c r="I43" s="668">
        <v>0.10100000000000001</v>
      </c>
      <c r="J43" s="668">
        <v>0.16300000000000001</v>
      </c>
      <c r="K43" s="668">
        <v>0.1</v>
      </c>
      <c r="L43" s="668">
        <v>0.121</v>
      </c>
      <c r="M43" s="668">
        <v>0.43099999999999999</v>
      </c>
      <c r="N43" s="1139" t="s">
        <v>719</v>
      </c>
      <c r="O43" s="1139"/>
      <c r="P43" s="1139"/>
      <c r="Q43" s="1139"/>
      <c r="R43" s="1139"/>
      <c r="S43" s="1139"/>
      <c r="T43" s="652"/>
      <c r="U43" s="1208" t="s">
        <v>51</v>
      </c>
      <c r="V43" s="1208"/>
      <c r="W43" s="1208"/>
      <c r="X43" s="1208"/>
      <c r="Y43" s="1208"/>
      <c r="Z43" s="1208"/>
    </row>
    <row r="44" spans="1:26" ht="13.5">
      <c r="A44" s="1135"/>
      <c r="B44" s="1135"/>
      <c r="C44" s="1135"/>
      <c r="D44" s="1135"/>
      <c r="E44" s="1135"/>
      <c r="F44" s="652"/>
      <c r="G44" s="951" t="s">
        <v>683</v>
      </c>
      <c r="H44" s="1013">
        <f t="shared" ref="H44:M44" si="0">H42-H43</f>
        <v>-1.0000000000000009E-2</v>
      </c>
      <c r="I44" s="1013">
        <f t="shared" si="0"/>
        <v>-4.0000000000000036E-3</v>
      </c>
      <c r="J44" s="1013">
        <f t="shared" si="0"/>
        <v>-3.0000000000000027E-3</v>
      </c>
      <c r="K44" s="1013">
        <f t="shared" si="0"/>
        <v>1.3999999999999999E-2</v>
      </c>
      <c r="L44" s="1013">
        <f t="shared" si="0"/>
        <v>0.34899999999999998</v>
      </c>
      <c r="M44" s="1013">
        <f t="shared" si="0"/>
        <v>-0.33199999999999996</v>
      </c>
      <c r="N44" s="1139"/>
      <c r="O44" s="1139"/>
      <c r="P44" s="1139"/>
      <c r="Q44" s="1139"/>
      <c r="R44" s="1139"/>
      <c r="S44" s="1139"/>
      <c r="T44" s="652"/>
      <c r="U44" s="1208"/>
      <c r="V44" s="1208"/>
      <c r="W44" s="1208"/>
      <c r="X44" s="1208"/>
      <c r="Y44" s="1208"/>
      <c r="Z44" s="1208"/>
    </row>
    <row r="45" spans="1:26" ht="13.5">
      <c r="A45" s="1135"/>
      <c r="B45" s="1135"/>
      <c r="C45" s="1135"/>
      <c r="D45" s="1135"/>
      <c r="E45" s="1135"/>
      <c r="F45" s="652"/>
      <c r="G45" s="656"/>
      <c r="H45" s="656"/>
      <c r="I45" s="656"/>
      <c r="J45" s="656"/>
      <c r="K45" s="656"/>
      <c r="L45" s="656"/>
      <c r="M45" s="656"/>
      <c r="N45" s="1199" t="str">
        <f>CONCATENATE("　",表紙!$G$24,"度の一般事業主行動計画について、「策定した」と回答した事業所は、",表紙!$G$25,"度と比較して",TEXT(ABS((V47-V48)*100),"0.0"),"ポイント",IF(V49&gt;0,"増加","減少"),"した。")</f>
        <v>　令和5年度の一般事業主行動計画について、「策定した」と回答した事業所は、令和4年度と比較して5.3ポイント増加した。</v>
      </c>
      <c r="O45" s="1199"/>
      <c r="P45" s="1199"/>
      <c r="Q45" s="1199"/>
      <c r="R45" s="1199"/>
      <c r="S45" s="1199"/>
      <c r="T45" s="652"/>
      <c r="U45" s="1200"/>
      <c r="V45" s="1200" t="s">
        <v>662</v>
      </c>
      <c r="W45" s="1200" t="s">
        <v>663</v>
      </c>
      <c r="X45" s="1200" t="s">
        <v>664</v>
      </c>
      <c r="Y45" s="1200" t="s">
        <v>665</v>
      </c>
      <c r="Z45" s="1200" t="s">
        <v>74</v>
      </c>
    </row>
    <row r="46" spans="1:26" ht="13.5" customHeight="1">
      <c r="A46" s="1136" t="s">
        <v>711</v>
      </c>
      <c r="B46" s="1136"/>
      <c r="C46" s="1136"/>
      <c r="D46" s="1136"/>
      <c r="E46" s="1136"/>
      <c r="F46" s="652"/>
      <c r="G46" s="1190"/>
      <c r="H46" s="1191" t="s">
        <v>52</v>
      </c>
      <c r="I46" s="1191"/>
      <c r="J46" s="1191"/>
      <c r="K46" s="1191"/>
      <c r="L46" s="1191"/>
      <c r="M46" s="1191"/>
      <c r="N46" s="1199"/>
      <c r="O46" s="1199"/>
      <c r="P46" s="1199"/>
      <c r="Q46" s="1199"/>
      <c r="R46" s="1199"/>
      <c r="S46" s="1199"/>
      <c r="T46" s="652"/>
      <c r="U46" s="1201"/>
      <c r="V46" s="1201"/>
      <c r="W46" s="1201"/>
      <c r="X46" s="1201"/>
      <c r="Y46" s="1201"/>
      <c r="Z46" s="1201"/>
    </row>
    <row r="47" spans="1:26" ht="13.5">
      <c r="A47" s="1136"/>
      <c r="B47" s="1136"/>
      <c r="C47" s="1136"/>
      <c r="D47" s="1136"/>
      <c r="E47" s="1136"/>
      <c r="F47" s="652"/>
      <c r="G47" s="1190"/>
      <c r="H47" s="1191" t="s">
        <v>53</v>
      </c>
      <c r="I47" s="1191"/>
      <c r="J47" s="1191" t="s">
        <v>54</v>
      </c>
      <c r="K47" s="1191"/>
      <c r="L47" s="1191" t="s">
        <v>55</v>
      </c>
      <c r="M47" s="1191"/>
      <c r="N47" s="1199"/>
      <c r="O47" s="1199"/>
      <c r="P47" s="1199"/>
      <c r="Q47" s="1199"/>
      <c r="R47" s="1199"/>
      <c r="S47" s="1199"/>
      <c r="T47" s="652"/>
      <c r="U47" s="658" t="str">
        <f>$H$7</f>
        <v>R5</v>
      </c>
      <c r="V47" s="668">
        <v>8.6999999999999994E-2</v>
      </c>
      <c r="W47" s="668">
        <v>8.4000000000000005E-2</v>
      </c>
      <c r="X47" s="668">
        <v>0.39400000000000002</v>
      </c>
      <c r="Y47" s="668">
        <v>0.39900000000000002</v>
      </c>
      <c r="Z47" s="668">
        <v>3.5999999999999997E-2</v>
      </c>
    </row>
    <row r="48" spans="1:26" ht="13.5">
      <c r="A48" s="1135" t="s">
        <v>894</v>
      </c>
      <c r="B48" s="1135"/>
      <c r="C48" s="1135"/>
      <c r="D48" s="1135"/>
      <c r="E48" s="1135"/>
      <c r="F48" s="652"/>
      <c r="G48" s="658" t="str">
        <f>$H$7</f>
        <v>R5</v>
      </c>
      <c r="H48" s="1181">
        <v>26.1</v>
      </c>
      <c r="I48" s="1182"/>
      <c r="J48" s="1181">
        <v>11.3</v>
      </c>
      <c r="K48" s="1182"/>
      <c r="L48" s="1196">
        <v>0.432</v>
      </c>
      <c r="M48" s="1197"/>
      <c r="N48" s="1199"/>
      <c r="O48" s="1199"/>
      <c r="P48" s="1199"/>
      <c r="Q48" s="1199"/>
      <c r="R48" s="1199"/>
      <c r="S48" s="1199"/>
      <c r="T48" s="475"/>
      <c r="U48" s="658" t="str">
        <f>$H$8</f>
        <v>R4</v>
      </c>
      <c r="V48" s="668">
        <v>3.4000000000000002E-2</v>
      </c>
      <c r="W48" s="668">
        <v>7.1999999999999995E-2</v>
      </c>
      <c r="X48" s="668">
        <v>0.38200000000000001</v>
      </c>
      <c r="Y48" s="668">
        <v>0.44600000000000001</v>
      </c>
      <c r="Z48" s="668">
        <v>6.5000000000000002E-2</v>
      </c>
    </row>
    <row r="49" spans="1:26" ht="13.5">
      <c r="A49" s="1135"/>
      <c r="B49" s="1135"/>
      <c r="C49" s="1135"/>
      <c r="D49" s="1135"/>
      <c r="E49" s="1135"/>
      <c r="F49" s="652"/>
      <c r="G49" s="658" t="str">
        <f>$H$8</f>
        <v>R4</v>
      </c>
      <c r="H49" s="1181">
        <v>27.3</v>
      </c>
      <c r="I49" s="1182"/>
      <c r="J49" s="1181">
        <v>11</v>
      </c>
      <c r="K49" s="1182"/>
      <c r="L49" s="1196">
        <v>0.40400000000000003</v>
      </c>
      <c r="M49" s="1197"/>
      <c r="N49" s="1199"/>
      <c r="O49" s="1199"/>
      <c r="P49" s="1199"/>
      <c r="Q49" s="1199"/>
      <c r="R49" s="1199"/>
      <c r="S49" s="1199"/>
      <c r="T49" s="475"/>
      <c r="U49" s="950" t="s">
        <v>683</v>
      </c>
      <c r="V49" s="1011">
        <f>V47-V48</f>
        <v>5.2999999999999992E-2</v>
      </c>
      <c r="W49" s="1011">
        <f>W47-W48</f>
        <v>1.2000000000000011E-2</v>
      </c>
      <c r="X49" s="1011">
        <f>X47-X48</f>
        <v>1.2000000000000011E-2</v>
      </c>
      <c r="Y49" s="1011">
        <f>Y47-Y48</f>
        <v>-4.6999999999999986E-2</v>
      </c>
      <c r="Z49" s="1011">
        <f>Z47-Z48</f>
        <v>-2.9000000000000005E-2</v>
      </c>
    </row>
    <row r="50" spans="1:26" ht="13.5">
      <c r="A50" s="1135"/>
      <c r="B50" s="1135"/>
      <c r="C50" s="1135"/>
      <c r="D50" s="1135"/>
      <c r="E50" s="1135"/>
      <c r="F50" s="652"/>
      <c r="G50" s="951" t="s">
        <v>683</v>
      </c>
      <c r="H50" s="1202">
        <f>H48-H49</f>
        <v>-1.1999999999999993</v>
      </c>
      <c r="I50" s="1202"/>
      <c r="J50" s="1202">
        <f>J48-J49</f>
        <v>0.30000000000000071</v>
      </c>
      <c r="K50" s="1202"/>
      <c r="L50" s="1192">
        <f>L48-L49</f>
        <v>2.7999999999999969E-2</v>
      </c>
      <c r="M50" s="1192"/>
      <c r="N50" s="1199"/>
      <c r="O50" s="1199"/>
      <c r="P50" s="1199"/>
      <c r="Q50" s="1199"/>
      <c r="R50" s="1199"/>
      <c r="S50" s="1199"/>
      <c r="T50" s="475"/>
      <c r="U50" s="475"/>
      <c r="V50" s="669"/>
      <c r="W50" s="652"/>
      <c r="X50" s="652"/>
      <c r="Y50" s="652"/>
      <c r="Z50" s="652"/>
    </row>
    <row r="51" spans="1:26" ht="13.5" customHeight="1">
      <c r="A51" s="1135"/>
      <c r="B51" s="1135"/>
      <c r="C51" s="1135"/>
      <c r="D51" s="1135"/>
      <c r="E51" s="1135"/>
      <c r="F51" s="652"/>
      <c r="G51" s="656"/>
      <c r="H51" s="656"/>
      <c r="I51" s="656"/>
      <c r="J51" s="656"/>
      <c r="K51" s="656"/>
      <c r="L51" s="656"/>
      <c r="M51" s="656"/>
      <c r="N51" s="1019" t="s">
        <v>716</v>
      </c>
      <c r="O51" s="1019"/>
      <c r="P51" s="1019"/>
      <c r="Q51" s="1019"/>
      <c r="R51" s="1019"/>
      <c r="S51" s="1019"/>
      <c r="T51" s="1019"/>
      <c r="U51" s="959"/>
      <c r="V51" s="1209" t="s">
        <v>483</v>
      </c>
      <c r="W51" s="1210"/>
      <c r="X51" s="1210"/>
      <c r="Y51" s="1210"/>
      <c r="Z51" s="1211"/>
    </row>
    <row r="52" spans="1:26" ht="13.5" customHeight="1">
      <c r="A52" s="1017" t="s">
        <v>712</v>
      </c>
      <c r="B52" s="1018"/>
      <c r="C52" s="1018"/>
      <c r="D52" s="1018"/>
      <c r="E52" s="1018"/>
      <c r="F52" s="652"/>
      <c r="G52" s="1190"/>
      <c r="H52" s="1191" t="s">
        <v>56</v>
      </c>
      <c r="I52" s="1191"/>
      <c r="J52" s="1191"/>
      <c r="K52" s="1191"/>
      <c r="L52" s="1191"/>
      <c r="M52" s="1191"/>
      <c r="N52" s="1139" t="s">
        <v>895</v>
      </c>
      <c r="O52" s="1139"/>
      <c r="P52" s="1139"/>
      <c r="Q52" s="1139"/>
      <c r="R52" s="1139"/>
      <c r="S52" s="1139"/>
      <c r="T52" s="1139"/>
      <c r="U52" s="655"/>
      <c r="V52" s="1149" t="str">
        <f>$H$7</f>
        <v>R5</v>
      </c>
      <c r="W52" s="1149" t="s">
        <v>490</v>
      </c>
      <c r="X52" s="1149" t="s">
        <v>491</v>
      </c>
      <c r="Y52" s="1149" t="s">
        <v>492</v>
      </c>
      <c r="Z52" s="1149" t="s">
        <v>339</v>
      </c>
    </row>
    <row r="53" spans="1:26" ht="13.5" customHeight="1">
      <c r="A53" s="1135" t="str">
        <f>CONCATENATE("　",表紙!$G$25,"度と比較して、「あり」と回答した事業所が",TEXT(ABS((H54-H55)*100),"0.0"),"ポイント",IF(H56&gt;0,"増加した。","減少した。"))</f>
        <v>　令和4年度と比較して、「あり」と回答した事業所が15.1ポイント増加した。</v>
      </c>
      <c r="B53" s="1135"/>
      <c r="C53" s="1135"/>
      <c r="D53" s="1135"/>
      <c r="E53" s="1135"/>
      <c r="F53" s="652"/>
      <c r="G53" s="1190"/>
      <c r="H53" s="1191" t="s">
        <v>68</v>
      </c>
      <c r="I53" s="1191"/>
      <c r="J53" s="1191" t="s">
        <v>69</v>
      </c>
      <c r="K53" s="1191"/>
      <c r="L53" s="1191" t="s">
        <v>74</v>
      </c>
      <c r="M53" s="1191"/>
      <c r="N53" s="1139"/>
      <c r="O53" s="1139"/>
      <c r="P53" s="1139"/>
      <c r="Q53" s="1139"/>
      <c r="R53" s="1139"/>
      <c r="S53" s="1139"/>
      <c r="T53" s="1139"/>
      <c r="U53" s="960"/>
      <c r="V53" s="1150"/>
      <c r="W53" s="1150"/>
      <c r="X53" s="1150"/>
      <c r="Y53" s="1150"/>
      <c r="Z53" s="1150"/>
    </row>
    <row r="54" spans="1:26" ht="13.5">
      <c r="A54" s="1135"/>
      <c r="B54" s="1135"/>
      <c r="C54" s="1135"/>
      <c r="D54" s="1135"/>
      <c r="E54" s="1135"/>
      <c r="F54" s="652"/>
      <c r="G54" s="658" t="str">
        <f>$H$7</f>
        <v>R5</v>
      </c>
      <c r="H54" s="1198">
        <v>0.63400000000000001</v>
      </c>
      <c r="I54" s="1198"/>
      <c r="J54" s="1198">
        <v>0.28000000000000003</v>
      </c>
      <c r="K54" s="1198"/>
      <c r="L54" s="1198">
        <v>8.5999999999999993E-2</v>
      </c>
      <c r="M54" s="1198"/>
      <c r="N54" s="1139"/>
      <c r="O54" s="1139"/>
      <c r="P54" s="1139"/>
      <c r="Q54" s="1139"/>
      <c r="R54" s="1139"/>
      <c r="S54" s="1139"/>
      <c r="T54" s="1139"/>
      <c r="U54" s="655"/>
      <c r="V54" s="658" t="s">
        <v>485</v>
      </c>
      <c r="W54" s="961">
        <f>'24（問6）'!AD39</f>
        <v>65</v>
      </c>
      <c r="X54" s="961">
        <f>'24（問6）'!AE39</f>
        <v>6</v>
      </c>
      <c r="Y54" s="961">
        <f>'24（問6）'!AF39</f>
        <v>1112</v>
      </c>
      <c r="Z54" s="961">
        <f>'24（問6）'!AG39</f>
        <v>95</v>
      </c>
    </row>
    <row r="55" spans="1:26" ht="13.5">
      <c r="A55" s="1135"/>
      <c r="B55" s="1135"/>
      <c r="C55" s="1135"/>
      <c r="D55" s="1135"/>
      <c r="E55" s="1135"/>
      <c r="F55" s="652"/>
      <c r="G55" s="658" t="str">
        <f>$H$8</f>
        <v>R4</v>
      </c>
      <c r="H55" s="1198">
        <v>0.48299999999999998</v>
      </c>
      <c r="I55" s="1198"/>
      <c r="J55" s="1198">
        <v>0.34799999999999998</v>
      </c>
      <c r="K55" s="1198"/>
      <c r="L55" s="1198">
        <v>0.17</v>
      </c>
      <c r="M55" s="1198"/>
      <c r="N55" s="1139"/>
      <c r="O55" s="1139"/>
      <c r="P55" s="1139"/>
      <c r="Q55" s="1139"/>
      <c r="R55" s="1139"/>
      <c r="S55" s="1139"/>
      <c r="T55" s="1139"/>
      <c r="U55" s="655"/>
      <c r="V55" s="658" t="s">
        <v>484</v>
      </c>
      <c r="W55" s="1012">
        <f>W54/SUM(W54:Z54)</f>
        <v>5.086071987480438E-2</v>
      </c>
      <c r="X55" s="1012">
        <f>X54/SUM(W54:Z54)</f>
        <v>4.6948356807511738E-3</v>
      </c>
      <c r="Y55" s="1012">
        <f>Y54/SUM(W54:Z54)</f>
        <v>0.87010954616588421</v>
      </c>
      <c r="Z55" s="1012">
        <f>Z54/SUM(W54:Z54)</f>
        <v>7.4334898278560255E-2</v>
      </c>
    </row>
    <row r="56" spans="1:26" ht="13.5">
      <c r="A56" s="1135"/>
      <c r="B56" s="1135"/>
      <c r="C56" s="1135"/>
      <c r="D56" s="1135"/>
      <c r="E56" s="1135"/>
      <c r="F56" s="652"/>
      <c r="G56" s="951" t="s">
        <v>683</v>
      </c>
      <c r="H56" s="1192">
        <f>H54-H55</f>
        <v>0.15100000000000002</v>
      </c>
      <c r="I56" s="1192"/>
      <c r="J56" s="1192">
        <f>J54-J55</f>
        <v>-6.7999999999999949E-2</v>
      </c>
      <c r="K56" s="1192"/>
      <c r="L56" s="1192">
        <f>L54-L55</f>
        <v>-8.4000000000000019E-2</v>
      </c>
      <c r="M56" s="1192"/>
      <c r="N56" s="1139"/>
      <c r="O56" s="1139"/>
      <c r="P56" s="1139"/>
      <c r="Q56" s="1139"/>
      <c r="R56" s="1139"/>
      <c r="S56" s="1139"/>
      <c r="T56" s="1139"/>
      <c r="U56" s="655"/>
      <c r="V56" s="655"/>
      <c r="W56" s="655"/>
      <c r="X56" s="655"/>
      <c r="Y56" s="655"/>
      <c r="Z56" s="655"/>
    </row>
    <row r="57" spans="1:26">
      <c r="N57" s="1078"/>
    </row>
  </sheetData>
  <mergeCells count="144">
    <mergeCell ref="X45:X46"/>
    <mergeCell ref="X30:X31"/>
    <mergeCell ref="U45:U46"/>
    <mergeCell ref="U43:Z44"/>
    <mergeCell ref="Y45:Y46"/>
    <mergeCell ref="Z45:Z46"/>
    <mergeCell ref="L54:M54"/>
    <mergeCell ref="Y37:Y38"/>
    <mergeCell ref="V45:V46"/>
    <mergeCell ref="L39:L41"/>
    <mergeCell ref="M39:M41"/>
    <mergeCell ref="L49:M49"/>
    <mergeCell ref="V51:Z51"/>
    <mergeCell ref="W52:W53"/>
    <mergeCell ref="X37:X38"/>
    <mergeCell ref="Z37:Z38"/>
    <mergeCell ref="W37:W38"/>
    <mergeCell ref="W36:Z36"/>
    <mergeCell ref="Z30:Z31"/>
    <mergeCell ref="Y30:Y31"/>
    <mergeCell ref="W30:W31"/>
    <mergeCell ref="H30:M30"/>
    <mergeCell ref="H31:H33"/>
    <mergeCell ref="I31:I33"/>
    <mergeCell ref="H56:I56"/>
    <mergeCell ref="J56:K56"/>
    <mergeCell ref="L56:M56"/>
    <mergeCell ref="U9:W9"/>
    <mergeCell ref="U10:V11"/>
    <mergeCell ref="U13:W13"/>
    <mergeCell ref="L19:M19"/>
    <mergeCell ref="L15:M15"/>
    <mergeCell ref="H54:I54"/>
    <mergeCell ref="J54:K54"/>
    <mergeCell ref="N45:S50"/>
    <mergeCell ref="N43:S44"/>
    <mergeCell ref="H20:I20"/>
    <mergeCell ref="H55:I55"/>
    <mergeCell ref="J55:K55"/>
    <mergeCell ref="L55:M55"/>
    <mergeCell ref="W45:W46"/>
    <mergeCell ref="H50:I50"/>
    <mergeCell ref="J50:K50"/>
    <mergeCell ref="W29:Z29"/>
    <mergeCell ref="Y23:Y24"/>
    <mergeCell ref="X23:X24"/>
    <mergeCell ref="Z23:Z24"/>
    <mergeCell ref="K31:K33"/>
    <mergeCell ref="G52:G53"/>
    <mergeCell ref="H52:M52"/>
    <mergeCell ref="H53:I53"/>
    <mergeCell ref="J53:K53"/>
    <mergeCell ref="L53:M53"/>
    <mergeCell ref="L50:M50"/>
    <mergeCell ref="H21:I21"/>
    <mergeCell ref="J27:K27"/>
    <mergeCell ref="J22:K22"/>
    <mergeCell ref="J25:K25"/>
    <mergeCell ref="I24:M24"/>
    <mergeCell ref="L27:M27"/>
    <mergeCell ref="L25:M25"/>
    <mergeCell ref="G39:G41"/>
    <mergeCell ref="H39:H41"/>
    <mergeCell ref="H47:I47"/>
    <mergeCell ref="H46:M46"/>
    <mergeCell ref="L47:M47"/>
    <mergeCell ref="G46:G47"/>
    <mergeCell ref="H49:I49"/>
    <mergeCell ref="J47:K47"/>
    <mergeCell ref="J48:K48"/>
    <mergeCell ref="J49:K49"/>
    <mergeCell ref="L48:M48"/>
    <mergeCell ref="A1:X1"/>
    <mergeCell ref="H4:M4"/>
    <mergeCell ref="J13:K13"/>
    <mergeCell ref="I11:M11"/>
    <mergeCell ref="U4:Z4"/>
    <mergeCell ref="H48:I48"/>
    <mergeCell ref="F21:G21"/>
    <mergeCell ref="J12:K12"/>
    <mergeCell ref="I39:I41"/>
    <mergeCell ref="J39:J41"/>
    <mergeCell ref="U5:W5"/>
    <mergeCell ref="U6:V7"/>
    <mergeCell ref="L13:M13"/>
    <mergeCell ref="J19:K19"/>
    <mergeCell ref="L21:M21"/>
    <mergeCell ref="V23:V24"/>
    <mergeCell ref="V22:Z22"/>
    <mergeCell ref="J18:M18"/>
    <mergeCell ref="L12:M12"/>
    <mergeCell ref="F17:M17"/>
    <mergeCell ref="H5:H6"/>
    <mergeCell ref="I5:I6"/>
    <mergeCell ref="J5:J6"/>
    <mergeCell ref="K5:K6"/>
    <mergeCell ref="V52:V53"/>
    <mergeCell ref="X52:X53"/>
    <mergeCell ref="Y52:Y53"/>
    <mergeCell ref="Z52:Z53"/>
    <mergeCell ref="H22:I22"/>
    <mergeCell ref="L14:M14"/>
    <mergeCell ref="U14:V15"/>
    <mergeCell ref="U17:W17"/>
    <mergeCell ref="U18:V19"/>
    <mergeCell ref="W23:W24"/>
    <mergeCell ref="J20:K20"/>
    <mergeCell ref="J21:K21"/>
    <mergeCell ref="L22:M22"/>
    <mergeCell ref="L20:M20"/>
    <mergeCell ref="J15:K15"/>
    <mergeCell ref="J14:K14"/>
    <mergeCell ref="M31:M33"/>
    <mergeCell ref="J28:K28"/>
    <mergeCell ref="L28:M28"/>
    <mergeCell ref="J31:J33"/>
    <mergeCell ref="K39:K41"/>
    <mergeCell ref="L31:L33"/>
    <mergeCell ref="J26:K26"/>
    <mergeCell ref="L26:M26"/>
    <mergeCell ref="A40:E45"/>
    <mergeCell ref="A46:E47"/>
    <mergeCell ref="A48:E51"/>
    <mergeCell ref="A53:E56"/>
    <mergeCell ref="N5:S19"/>
    <mergeCell ref="N23:T28"/>
    <mergeCell ref="N37:U42"/>
    <mergeCell ref="N52:T56"/>
    <mergeCell ref="N30:U35"/>
    <mergeCell ref="A5:F9"/>
    <mergeCell ref="A12:G15"/>
    <mergeCell ref="A18:C23"/>
    <mergeCell ref="A25:F29"/>
    <mergeCell ref="A31:F36"/>
    <mergeCell ref="A38:E39"/>
    <mergeCell ref="F22:G22"/>
    <mergeCell ref="E17:E19"/>
    <mergeCell ref="F18:I18"/>
    <mergeCell ref="H19:I19"/>
    <mergeCell ref="F20:G20"/>
    <mergeCell ref="M5:M6"/>
    <mergeCell ref="L5:L6"/>
    <mergeCell ref="F19:G19"/>
    <mergeCell ref="G38:M38"/>
  </mergeCells>
  <phoneticPr fontId="3"/>
  <pageMargins left="0.75" right="0.75" top="1" bottom="1" header="0.51200000000000001" footer="0.51200000000000001"/>
  <pageSetup paperSize="9" scale="91" fitToHeight="0" orientation="portrait" r:id="rId1"/>
  <headerFooter alignWithMargins="0"/>
  <colBreaks count="1" manualBreakCount="1">
    <brk id="13" max="5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4">
    <tabColor theme="9" tint="0.59999389629810485"/>
  </sheetPr>
  <dimension ref="A1:K68"/>
  <sheetViews>
    <sheetView showGridLines="0" view="pageBreakPreview" topLeftCell="A24" zoomScaleNormal="100" zoomScaleSheetLayoutView="100" workbookViewId="0">
      <selection activeCell="C16" sqref="C16:K17"/>
    </sheetView>
  </sheetViews>
  <sheetFormatPr defaultRowHeight="12"/>
  <cols>
    <col min="1" max="1" width="14.85546875" customWidth="1"/>
    <col min="2" max="2" width="5.7109375" customWidth="1"/>
  </cols>
  <sheetData>
    <row r="1" spans="1:11" ht="33.75" customHeight="1">
      <c r="A1" s="1220" t="s">
        <v>675</v>
      </c>
      <c r="B1" s="1220"/>
      <c r="C1" s="1220"/>
      <c r="D1" s="1220"/>
      <c r="E1" s="1220"/>
      <c r="F1" s="1220"/>
      <c r="G1" s="1220"/>
      <c r="H1" s="1220"/>
      <c r="I1" s="1220"/>
      <c r="J1" s="1220"/>
      <c r="K1" s="1220"/>
    </row>
    <row r="3" spans="1:11" ht="12.75" thickBot="1">
      <c r="A3" s="862" t="s">
        <v>699</v>
      </c>
      <c r="B3" s="862"/>
      <c r="C3" s="862"/>
      <c r="D3" s="862"/>
      <c r="E3" s="862"/>
      <c r="F3" s="862"/>
      <c r="G3" s="862"/>
      <c r="H3" s="862"/>
      <c r="I3" s="862"/>
      <c r="J3" s="862"/>
      <c r="K3" s="862"/>
    </row>
    <row r="4" spans="1:11" ht="12" customHeight="1">
      <c r="A4" s="865"/>
      <c r="B4" s="865"/>
      <c r="C4" s="865"/>
      <c r="D4" s="865"/>
      <c r="E4" s="865"/>
      <c r="F4" s="865"/>
      <c r="G4" s="865"/>
      <c r="H4" s="865"/>
      <c r="I4" s="865"/>
      <c r="J4" s="865"/>
      <c r="K4" s="865"/>
    </row>
    <row r="5" spans="1:11" ht="40.5" customHeight="1">
      <c r="A5" s="920" t="s">
        <v>830</v>
      </c>
      <c r="B5" s="921"/>
      <c r="C5" s="1218" t="s">
        <v>897</v>
      </c>
      <c r="D5" s="1218"/>
      <c r="E5" s="1218"/>
      <c r="F5" s="1218"/>
      <c r="G5" s="1218"/>
      <c r="H5" s="1218"/>
      <c r="I5" s="1218"/>
      <c r="J5" s="1218"/>
      <c r="K5" s="1218"/>
    </row>
    <row r="6" spans="1:11" ht="13.5" customHeight="1">
      <c r="B6" s="999"/>
      <c r="C6" s="1090"/>
      <c r="D6" s="1090"/>
      <c r="E6" s="1090"/>
      <c r="F6" s="1090"/>
      <c r="G6" s="1090"/>
      <c r="H6" s="1090"/>
      <c r="I6" s="1090"/>
      <c r="J6" s="1090"/>
      <c r="K6" s="1090"/>
    </row>
    <row r="7" spans="1:11" ht="34.5" customHeight="1">
      <c r="A7" s="921" t="s">
        <v>831</v>
      </c>
      <c r="B7" s="999"/>
      <c r="C7" s="1218" t="s">
        <v>896</v>
      </c>
      <c r="D7" s="1218"/>
      <c r="E7" s="1218"/>
      <c r="F7" s="1218"/>
      <c r="G7" s="1218"/>
      <c r="H7" s="1218"/>
      <c r="I7" s="1218"/>
      <c r="J7" s="1218"/>
      <c r="K7" s="1218"/>
    </row>
    <row r="8" spans="1:11" ht="13.5" customHeight="1">
      <c r="B8" s="999"/>
      <c r="C8" s="1218"/>
      <c r="D8" s="1218"/>
      <c r="E8" s="1218"/>
      <c r="F8" s="1218"/>
      <c r="G8" s="1218"/>
      <c r="H8" s="1218"/>
      <c r="I8" s="1218"/>
      <c r="J8" s="1218"/>
      <c r="K8" s="1218"/>
    </row>
    <row r="9" spans="1:11" ht="13.5" customHeight="1">
      <c r="B9" s="999"/>
      <c r="C9" s="1076"/>
      <c r="D9" s="1076"/>
      <c r="E9" s="1076"/>
      <c r="F9" s="1076"/>
      <c r="G9" s="1076"/>
      <c r="H9" s="1076"/>
      <c r="I9" s="1076"/>
      <c r="J9" s="1076"/>
      <c r="K9" s="1076"/>
    </row>
    <row r="10" spans="1:11" ht="13.5" customHeight="1">
      <c r="A10" s="921" t="s">
        <v>851</v>
      </c>
      <c r="B10" s="999"/>
      <c r="C10" s="1218" t="s">
        <v>898</v>
      </c>
      <c r="D10" s="1218"/>
      <c r="E10" s="1218"/>
      <c r="F10" s="1218"/>
      <c r="G10" s="1218"/>
      <c r="H10" s="1218"/>
      <c r="I10" s="1218"/>
      <c r="J10" s="1218"/>
      <c r="K10" s="1218"/>
    </row>
    <row r="11" spans="1:11" ht="13.5" customHeight="1">
      <c r="B11" s="999"/>
      <c r="C11" s="1218"/>
      <c r="D11" s="1218"/>
      <c r="E11" s="1218"/>
      <c r="F11" s="1218"/>
      <c r="G11" s="1218"/>
      <c r="H11" s="1218"/>
      <c r="I11" s="1218"/>
      <c r="J11" s="1218"/>
      <c r="K11" s="1218"/>
    </row>
    <row r="12" spans="1:11" ht="13.5" customHeight="1">
      <c r="B12" s="999"/>
      <c r="C12" s="1076"/>
      <c r="D12" s="1076"/>
      <c r="E12" s="1076"/>
      <c r="F12" s="1076"/>
      <c r="G12" s="1076"/>
      <c r="H12" s="1076"/>
      <c r="I12" s="1076"/>
      <c r="J12" s="1076"/>
      <c r="K12" s="1076"/>
    </row>
    <row r="13" spans="1:11" ht="13.5" customHeight="1">
      <c r="A13" s="921" t="s">
        <v>853</v>
      </c>
      <c r="C13" s="1218" t="s">
        <v>899</v>
      </c>
      <c r="D13" s="1218"/>
      <c r="E13" s="1218"/>
      <c r="F13" s="1218"/>
      <c r="G13" s="1218"/>
      <c r="H13" s="1218"/>
      <c r="I13" s="1218"/>
      <c r="J13" s="1218"/>
      <c r="K13" s="1218"/>
    </row>
    <row r="14" spans="1:11" ht="9.75" customHeight="1">
      <c r="A14" s="920"/>
      <c r="B14" s="920"/>
      <c r="C14" s="1218"/>
      <c r="D14" s="1218"/>
      <c r="E14" s="1218"/>
      <c r="F14" s="1218"/>
      <c r="G14" s="1218"/>
      <c r="H14" s="1218"/>
      <c r="I14" s="1218"/>
      <c r="J14" s="1218"/>
      <c r="K14" s="1218"/>
    </row>
    <row r="15" spans="1:11" ht="13.5" customHeight="1">
      <c r="A15" s="920"/>
      <c r="B15" s="920"/>
      <c r="C15" s="1090"/>
      <c r="D15" s="1090"/>
      <c r="E15" s="1090"/>
      <c r="F15" s="1090"/>
      <c r="G15" s="1090"/>
      <c r="H15" s="1090"/>
      <c r="I15" s="1090"/>
      <c r="J15" s="1090"/>
      <c r="K15" s="1090"/>
    </row>
    <row r="16" spans="1:11" ht="86.25" customHeight="1">
      <c r="A16" s="921" t="s">
        <v>846</v>
      </c>
      <c r="C16" s="1218" t="s">
        <v>900</v>
      </c>
      <c r="D16" s="1218"/>
      <c r="E16" s="1218"/>
      <c r="F16" s="1218"/>
      <c r="G16" s="1218"/>
      <c r="H16" s="1218"/>
      <c r="I16" s="1218"/>
      <c r="J16" s="1218"/>
      <c r="K16" s="1218"/>
    </row>
    <row r="17" spans="1:11" ht="13.5" customHeight="1">
      <c r="A17" s="921"/>
      <c r="C17" s="1218"/>
      <c r="D17" s="1218"/>
      <c r="E17" s="1218"/>
      <c r="F17" s="1218"/>
      <c r="G17" s="1218"/>
      <c r="H17" s="1218"/>
      <c r="I17" s="1218"/>
      <c r="J17" s="1218"/>
      <c r="K17" s="1218"/>
    </row>
    <row r="18" spans="1:11" ht="13.5" customHeight="1">
      <c r="A18" s="921"/>
      <c r="C18" s="1090"/>
      <c r="D18" s="1090"/>
      <c r="E18" s="1090"/>
      <c r="F18" s="1090"/>
      <c r="G18" s="1090"/>
      <c r="H18" s="1090"/>
      <c r="I18" s="1090"/>
      <c r="J18" s="1090"/>
      <c r="K18" s="1090"/>
    </row>
    <row r="19" spans="1:11" ht="28.5" customHeight="1">
      <c r="A19" s="921" t="s">
        <v>864</v>
      </c>
      <c r="C19" s="1218" t="s">
        <v>901</v>
      </c>
      <c r="D19" s="1218"/>
      <c r="E19" s="1218"/>
      <c r="F19" s="1218"/>
      <c r="G19" s="1218"/>
      <c r="H19" s="1218"/>
      <c r="I19" s="1218"/>
      <c r="J19" s="1218"/>
      <c r="K19" s="1218"/>
    </row>
    <row r="20" spans="1:11" ht="13.5" customHeight="1">
      <c r="A20" s="921"/>
      <c r="C20" s="1090"/>
      <c r="D20" s="1090"/>
      <c r="E20" s="1090"/>
      <c r="F20" s="1090"/>
      <c r="G20" s="1090"/>
      <c r="H20" s="1090"/>
      <c r="I20" s="1090"/>
      <c r="J20" s="1090"/>
      <c r="K20" s="1090"/>
    </row>
    <row r="21" spans="1:11" ht="13.5" customHeight="1">
      <c r="A21" s="921" t="s">
        <v>865</v>
      </c>
      <c r="C21" s="1218" t="s">
        <v>902</v>
      </c>
      <c r="D21" s="1218"/>
      <c r="E21" s="1218"/>
      <c r="F21" s="1218"/>
      <c r="G21" s="1218"/>
      <c r="H21" s="1218"/>
      <c r="I21" s="1218"/>
      <c r="J21" s="1218"/>
      <c r="K21" s="1218"/>
    </row>
    <row r="22" spans="1:11" ht="13.5" customHeight="1">
      <c r="A22" s="921"/>
      <c r="C22" s="1218"/>
      <c r="D22" s="1218"/>
      <c r="E22" s="1218"/>
      <c r="F22" s="1218"/>
      <c r="G22" s="1218"/>
      <c r="H22" s="1218"/>
      <c r="I22" s="1218"/>
      <c r="J22" s="1218"/>
      <c r="K22" s="1218"/>
    </row>
    <row r="23" spans="1:11" ht="13.5" customHeight="1">
      <c r="A23" s="921"/>
      <c r="C23" s="1090"/>
      <c r="D23" s="1090"/>
      <c r="E23" s="1090"/>
      <c r="F23" s="1090"/>
      <c r="G23" s="1090"/>
      <c r="H23" s="1090"/>
      <c r="I23" s="1090"/>
      <c r="J23" s="1090"/>
      <c r="K23" s="1090"/>
    </row>
    <row r="24" spans="1:11" ht="13.5">
      <c r="A24" s="921" t="s">
        <v>866</v>
      </c>
      <c r="B24" s="920"/>
      <c r="C24" s="1218" t="s">
        <v>903</v>
      </c>
      <c r="D24" s="1218"/>
      <c r="E24" s="1218"/>
      <c r="F24" s="1218"/>
      <c r="G24" s="1218"/>
      <c r="H24" s="1218"/>
      <c r="I24" s="1218"/>
      <c r="J24" s="1218"/>
      <c r="K24" s="1218"/>
    </row>
    <row r="25" spans="1:11" ht="13.5">
      <c r="A25" s="921"/>
      <c r="B25" s="920"/>
      <c r="C25" s="1218"/>
      <c r="D25" s="1218"/>
      <c r="E25" s="1218"/>
      <c r="F25" s="1218"/>
      <c r="G25" s="1218"/>
      <c r="H25" s="1218"/>
      <c r="I25" s="1218"/>
      <c r="J25" s="1218"/>
      <c r="K25" s="1218"/>
    </row>
    <row r="26" spans="1:11" ht="13.5">
      <c r="A26" s="920"/>
      <c r="B26" s="920"/>
      <c r="C26" s="1090"/>
      <c r="D26" s="1090"/>
      <c r="E26" s="1090"/>
      <c r="F26" s="1090"/>
      <c r="G26" s="1090"/>
      <c r="H26" s="1090"/>
      <c r="I26" s="1090"/>
      <c r="J26" s="1090"/>
      <c r="K26" s="1090"/>
    </row>
    <row r="27" spans="1:11" ht="13.5" customHeight="1">
      <c r="A27" s="921" t="s">
        <v>852</v>
      </c>
      <c r="C27" s="1218" t="s">
        <v>904</v>
      </c>
      <c r="D27" s="1218"/>
      <c r="E27" s="1218"/>
      <c r="F27" s="1218"/>
      <c r="G27" s="1218"/>
      <c r="H27" s="1218"/>
      <c r="I27" s="1218"/>
      <c r="J27" s="1218"/>
      <c r="K27" s="1218"/>
    </row>
    <row r="28" spans="1:11" ht="13.5" customHeight="1">
      <c r="A28" s="921"/>
      <c r="C28" s="1218"/>
      <c r="D28" s="1218"/>
      <c r="E28" s="1218"/>
      <c r="F28" s="1218"/>
      <c r="G28" s="1218"/>
      <c r="H28" s="1218"/>
      <c r="I28" s="1218"/>
      <c r="J28" s="1218"/>
      <c r="K28" s="1218"/>
    </row>
    <row r="29" spans="1:11" ht="13.5" customHeight="1">
      <c r="A29" s="921"/>
      <c r="C29" s="1218"/>
      <c r="D29" s="1218"/>
      <c r="E29" s="1218"/>
      <c r="F29" s="1218"/>
      <c r="G29" s="1218"/>
      <c r="H29" s="1218"/>
      <c r="I29" s="1218"/>
      <c r="J29" s="1218"/>
      <c r="K29" s="1218"/>
    </row>
    <row r="30" spans="1:11" ht="13.5" customHeight="1">
      <c r="A30" s="921"/>
      <c r="C30" s="1090"/>
      <c r="D30" s="1090"/>
      <c r="E30" s="1090"/>
      <c r="F30" s="1090"/>
      <c r="G30" s="1090"/>
      <c r="H30" s="1090"/>
      <c r="I30" s="1090"/>
      <c r="J30" s="1090"/>
      <c r="K30" s="1090"/>
    </row>
    <row r="31" spans="1:11" ht="13.5" customHeight="1">
      <c r="A31" s="921" t="s">
        <v>867</v>
      </c>
      <c r="C31" s="1218" t="s">
        <v>905</v>
      </c>
      <c r="D31" s="1218"/>
      <c r="E31" s="1218"/>
      <c r="F31" s="1218"/>
      <c r="G31" s="1218"/>
      <c r="H31" s="1218"/>
      <c r="I31" s="1218"/>
      <c r="J31" s="1218"/>
      <c r="K31" s="1218"/>
    </row>
    <row r="32" spans="1:11" ht="13.5" customHeight="1">
      <c r="A32" s="921"/>
      <c r="C32" s="1218"/>
      <c r="D32" s="1218"/>
      <c r="E32" s="1218"/>
      <c r="F32" s="1218"/>
      <c r="G32" s="1218"/>
      <c r="H32" s="1218"/>
      <c r="I32" s="1218"/>
      <c r="J32" s="1218"/>
      <c r="K32" s="1218"/>
    </row>
    <row r="33" spans="1:11" ht="13.5" customHeight="1">
      <c r="A33" s="921"/>
      <c r="C33" s="1090"/>
      <c r="D33" s="1090"/>
      <c r="E33" s="1090"/>
      <c r="F33" s="1090"/>
      <c r="G33" s="1090"/>
      <c r="H33" s="1090"/>
      <c r="I33" s="1090"/>
      <c r="J33" s="1090"/>
      <c r="K33" s="1090"/>
    </row>
    <row r="34" spans="1:11" ht="13.5" customHeight="1">
      <c r="A34" s="920" t="s">
        <v>856</v>
      </c>
      <c r="B34" s="920"/>
      <c r="C34" s="1218" t="s">
        <v>906</v>
      </c>
      <c r="D34" s="1218"/>
      <c r="E34" s="1218"/>
      <c r="F34" s="1218"/>
      <c r="G34" s="1218"/>
      <c r="H34" s="1218"/>
      <c r="I34" s="1218"/>
      <c r="J34" s="1218"/>
      <c r="K34" s="1218"/>
    </row>
    <row r="35" spans="1:11" ht="13.5">
      <c r="A35" s="920"/>
      <c r="B35" s="920"/>
      <c r="C35" s="1218"/>
      <c r="D35" s="1218"/>
      <c r="E35" s="1218"/>
      <c r="F35" s="1218"/>
      <c r="G35" s="1218"/>
      <c r="H35" s="1218"/>
      <c r="I35" s="1218"/>
      <c r="J35" s="1218"/>
      <c r="K35" s="1218"/>
    </row>
    <row r="36" spans="1:11" ht="13.5" customHeight="1">
      <c r="A36" s="920"/>
      <c r="B36" s="920"/>
      <c r="C36" s="1218"/>
      <c r="D36" s="1218"/>
      <c r="E36" s="1218"/>
      <c r="F36" s="1218"/>
      <c r="G36" s="1218"/>
      <c r="H36" s="1218"/>
      <c r="I36" s="1218"/>
      <c r="J36" s="1218"/>
      <c r="K36" s="1218"/>
    </row>
    <row r="37" spans="1:11" ht="13.5">
      <c r="A37" s="920"/>
      <c r="B37" s="920"/>
      <c r="C37" s="1218"/>
      <c r="D37" s="1218"/>
      <c r="E37" s="1218"/>
      <c r="F37" s="1218"/>
      <c r="G37" s="1218"/>
      <c r="H37" s="1218"/>
      <c r="I37" s="1218"/>
      <c r="J37" s="1218"/>
      <c r="K37" s="1218"/>
    </row>
    <row r="38" spans="1:11" ht="13.5">
      <c r="A38" s="920"/>
      <c r="B38" s="920"/>
      <c r="C38" s="1219"/>
      <c r="D38" s="1219"/>
      <c r="E38" s="1219"/>
      <c r="F38" s="1219"/>
      <c r="G38" s="1219"/>
      <c r="H38" s="1219"/>
      <c r="I38" s="1219"/>
      <c r="J38" s="1219"/>
      <c r="K38" s="1219"/>
    </row>
    <row r="39" spans="1:11" ht="13.5">
      <c r="A39" s="920"/>
      <c r="B39" s="920"/>
      <c r="C39" s="1219"/>
      <c r="D39" s="1219"/>
      <c r="E39" s="1219"/>
      <c r="F39" s="1219"/>
      <c r="G39" s="1219"/>
      <c r="H39" s="1219"/>
      <c r="I39" s="1219"/>
      <c r="J39" s="1219"/>
      <c r="K39" s="1219"/>
    </row>
    <row r="40" spans="1:11" ht="13.5">
      <c r="A40" s="920"/>
      <c r="B40" s="920"/>
      <c r="C40" s="921"/>
      <c r="F40" s="921"/>
      <c r="G40" s="921"/>
      <c r="H40" s="921"/>
      <c r="I40" s="921"/>
      <c r="J40" s="921"/>
      <c r="K40" s="921"/>
    </row>
    <row r="41" spans="1:11" ht="13.5">
      <c r="A41" s="920"/>
      <c r="B41" s="920"/>
      <c r="C41" s="921"/>
      <c r="F41" s="921"/>
      <c r="G41" s="921"/>
      <c r="H41" s="921"/>
      <c r="I41" s="921"/>
      <c r="J41" s="921"/>
      <c r="K41" s="921"/>
    </row>
    <row r="42" spans="1:11" ht="13.5">
      <c r="A42" s="920"/>
      <c r="B42" s="920"/>
      <c r="C42" s="921"/>
      <c r="F42" s="921"/>
      <c r="G42" s="921"/>
      <c r="H42" s="921"/>
      <c r="I42" s="921"/>
      <c r="J42" s="921"/>
      <c r="K42" s="921"/>
    </row>
    <row r="43" spans="1:11" ht="13.5">
      <c r="A43" s="920"/>
      <c r="B43" s="920"/>
      <c r="C43" s="921"/>
      <c r="F43" s="921"/>
      <c r="G43" s="921"/>
      <c r="H43" s="921"/>
      <c r="I43" s="921"/>
      <c r="J43" s="921"/>
      <c r="K43" s="921"/>
    </row>
    <row r="44" spans="1:11" ht="13.5">
      <c r="A44" s="920"/>
      <c r="B44" s="920"/>
      <c r="C44" s="921"/>
      <c r="F44" s="921"/>
      <c r="G44" s="921"/>
      <c r="H44" s="921"/>
      <c r="I44" s="921"/>
      <c r="J44" s="921"/>
      <c r="K44" s="921"/>
    </row>
    <row r="45" spans="1:11" ht="13.5">
      <c r="A45" s="920"/>
      <c r="B45" s="920"/>
      <c r="C45" s="921"/>
      <c r="F45" s="921"/>
      <c r="G45" s="921"/>
      <c r="H45" s="921"/>
      <c r="I45" s="921"/>
      <c r="J45" s="921"/>
      <c r="K45" s="921"/>
    </row>
    <row r="46" spans="1:11" ht="13.5">
      <c r="A46" s="920"/>
      <c r="B46" s="920"/>
      <c r="C46" s="921"/>
      <c r="F46" s="921"/>
      <c r="G46" s="921"/>
      <c r="H46" s="921"/>
      <c r="I46" s="921"/>
      <c r="J46" s="921"/>
      <c r="K46" s="921"/>
    </row>
    <row r="47" spans="1:11" ht="13.5">
      <c r="A47" s="920"/>
      <c r="B47" s="920"/>
      <c r="C47" s="921"/>
      <c r="F47" s="921"/>
      <c r="G47" s="921"/>
      <c r="H47" s="921"/>
      <c r="I47" s="921"/>
      <c r="J47" s="921"/>
      <c r="K47" s="921"/>
    </row>
    <row r="48" spans="1:11" ht="13.5">
      <c r="A48" s="920"/>
      <c r="B48" s="920"/>
      <c r="C48" s="921"/>
      <c r="F48" s="921"/>
      <c r="G48" s="921"/>
      <c r="H48" s="921"/>
      <c r="I48" s="921"/>
      <c r="J48" s="921"/>
      <c r="K48" s="921"/>
    </row>
    <row r="49" spans="1:11" ht="13.5">
      <c r="A49" s="920"/>
      <c r="B49" s="920"/>
      <c r="C49" s="921"/>
      <c r="F49" s="921"/>
      <c r="G49" s="921"/>
      <c r="H49" s="921"/>
      <c r="I49" s="921"/>
      <c r="J49" s="921"/>
      <c r="K49" s="921"/>
    </row>
    <row r="50" spans="1:11" ht="13.5">
      <c r="A50" s="920"/>
      <c r="B50" s="920"/>
      <c r="C50" s="921"/>
      <c r="F50" s="921"/>
      <c r="G50" s="921"/>
      <c r="H50" s="921"/>
      <c r="I50" s="921"/>
      <c r="J50" s="921"/>
      <c r="K50" s="921"/>
    </row>
    <row r="51" spans="1:11" ht="13.5">
      <c r="A51" s="920"/>
      <c r="B51" s="920"/>
      <c r="C51" s="921"/>
      <c r="F51" s="921"/>
      <c r="G51" s="921"/>
      <c r="H51" s="921"/>
      <c r="I51" s="921"/>
      <c r="J51" s="921"/>
      <c r="K51" s="921"/>
    </row>
    <row r="52" spans="1:11" ht="13.5">
      <c r="A52" s="920"/>
      <c r="B52" s="920"/>
      <c r="C52" s="921"/>
      <c r="F52" s="921"/>
      <c r="G52" s="921"/>
      <c r="H52" s="921"/>
      <c r="I52" s="921"/>
      <c r="J52" s="921"/>
      <c r="K52" s="921"/>
    </row>
    <row r="53" spans="1:11" ht="13.5">
      <c r="A53" s="920"/>
      <c r="B53" s="920"/>
      <c r="C53" s="921"/>
      <c r="F53" s="921"/>
      <c r="G53" s="921"/>
      <c r="H53" s="921"/>
      <c r="I53" s="921"/>
      <c r="J53" s="921"/>
      <c r="K53" s="921"/>
    </row>
    <row r="54" spans="1:11" ht="13.5">
      <c r="A54" s="920"/>
      <c r="B54" s="920"/>
      <c r="C54" s="921"/>
      <c r="F54" s="921"/>
      <c r="G54" s="921"/>
      <c r="H54" s="921"/>
      <c r="I54" s="921"/>
      <c r="J54" s="921"/>
      <c r="K54" s="921"/>
    </row>
    <row r="55" spans="1:11" ht="13.5">
      <c r="A55" s="920"/>
      <c r="B55" s="920"/>
      <c r="C55" s="921"/>
      <c r="F55" s="921"/>
      <c r="G55" s="921"/>
      <c r="H55" s="921"/>
      <c r="I55" s="921"/>
      <c r="J55" s="921"/>
      <c r="K55" s="921"/>
    </row>
    <row r="56" spans="1:11" ht="13.5">
      <c r="A56" s="920"/>
      <c r="B56" s="920"/>
      <c r="C56" s="921"/>
      <c r="F56" s="921"/>
      <c r="G56" s="921"/>
      <c r="H56" s="921"/>
      <c r="I56" s="921"/>
      <c r="J56" s="921"/>
      <c r="K56" s="921"/>
    </row>
    <row r="57" spans="1:11" ht="13.5">
      <c r="A57" s="920"/>
      <c r="B57" s="920"/>
      <c r="C57" s="921"/>
      <c r="F57" s="921"/>
      <c r="G57" s="921"/>
      <c r="H57" s="921"/>
      <c r="I57" s="921"/>
      <c r="J57" s="921"/>
      <c r="K57" s="921"/>
    </row>
    <row r="58" spans="1:11" ht="13.5">
      <c r="A58" s="920"/>
      <c r="B58" s="920"/>
      <c r="C58" s="921"/>
      <c r="F58" s="921"/>
      <c r="G58" s="921"/>
      <c r="H58" s="921"/>
      <c r="I58" s="921"/>
      <c r="J58" s="921"/>
      <c r="K58" s="921"/>
    </row>
    <row r="59" spans="1:11" ht="13.5">
      <c r="A59" s="920"/>
      <c r="B59" s="920"/>
      <c r="C59" s="921"/>
      <c r="F59" s="921"/>
      <c r="G59" s="921"/>
      <c r="H59" s="921"/>
      <c r="I59" s="921"/>
      <c r="J59" s="921"/>
      <c r="K59" s="921"/>
    </row>
    <row r="60" spans="1:11" ht="13.5">
      <c r="A60" s="920"/>
      <c r="B60" s="920"/>
      <c r="C60" s="921"/>
      <c r="F60" s="921"/>
      <c r="G60" s="921"/>
      <c r="H60" s="921"/>
      <c r="I60" s="921"/>
      <c r="J60" s="921"/>
      <c r="K60" s="921"/>
    </row>
    <row r="61" spans="1:11" ht="13.5">
      <c r="A61" s="920"/>
      <c r="B61" s="920"/>
      <c r="C61" s="921"/>
      <c r="F61" s="921"/>
      <c r="G61" s="921"/>
      <c r="H61" s="921"/>
      <c r="I61" s="921"/>
      <c r="J61" s="921"/>
      <c r="K61" s="921"/>
    </row>
    <row r="62" spans="1:11" ht="13.5">
      <c r="A62" s="920"/>
      <c r="B62" s="920"/>
      <c r="C62" s="921"/>
      <c r="F62" s="921"/>
      <c r="G62" s="921"/>
      <c r="H62" s="921"/>
      <c r="I62" s="921"/>
      <c r="J62" s="921"/>
      <c r="K62" s="921"/>
    </row>
    <row r="63" spans="1:11" ht="13.5">
      <c r="A63" s="920"/>
      <c r="B63" s="920"/>
      <c r="C63" s="921"/>
      <c r="F63" s="921"/>
      <c r="G63" s="921"/>
      <c r="H63" s="921"/>
      <c r="I63" s="921"/>
      <c r="J63" s="921"/>
      <c r="K63" s="921"/>
    </row>
    <row r="64" spans="1:11" ht="13.5">
      <c r="A64" s="920"/>
      <c r="B64" s="920"/>
      <c r="C64" s="921"/>
      <c r="F64" s="921"/>
      <c r="G64" s="921"/>
      <c r="H64" s="921"/>
      <c r="I64" s="921"/>
      <c r="J64" s="921"/>
      <c r="K64" s="921"/>
    </row>
    <row r="65" spans="1:11" ht="13.5">
      <c r="A65" s="920"/>
      <c r="C65" s="921"/>
      <c r="E65" s="921"/>
      <c r="F65" s="921"/>
      <c r="G65" s="921"/>
      <c r="H65" s="921"/>
      <c r="I65" s="921"/>
      <c r="J65" s="921"/>
      <c r="K65" s="921"/>
    </row>
    <row r="66" spans="1:11" ht="13.5">
      <c r="C66" s="921"/>
      <c r="E66" s="921"/>
      <c r="F66" s="921"/>
      <c r="G66" s="921"/>
      <c r="H66" s="921"/>
      <c r="I66" s="921"/>
      <c r="J66" s="921"/>
    </row>
    <row r="67" spans="1:11" ht="13.5">
      <c r="E67" s="921"/>
      <c r="F67" s="921"/>
      <c r="G67" s="921"/>
      <c r="H67" s="921"/>
      <c r="I67" s="921"/>
      <c r="J67" s="921"/>
    </row>
    <row r="68" spans="1:11" ht="13.5">
      <c r="E68" s="921"/>
      <c r="F68" s="921"/>
      <c r="G68" s="921"/>
      <c r="H68" s="921"/>
      <c r="I68" s="921"/>
      <c r="J68" s="921"/>
    </row>
  </sheetData>
  <mergeCells count="13">
    <mergeCell ref="C31:K32"/>
    <mergeCell ref="C34:K37"/>
    <mergeCell ref="C38:K39"/>
    <mergeCell ref="A1:K1"/>
    <mergeCell ref="C10:K11"/>
    <mergeCell ref="C5:K5"/>
    <mergeCell ref="C13:K14"/>
    <mergeCell ref="C24:K25"/>
    <mergeCell ref="C19:K19"/>
    <mergeCell ref="C7:K8"/>
    <mergeCell ref="C16:K17"/>
    <mergeCell ref="C21:K22"/>
    <mergeCell ref="C27:K29"/>
  </mergeCells>
  <phoneticPr fontId="3"/>
  <pageMargins left="0.74803149606299213" right="0.74803149606299213" top="0.98425196850393704" bottom="0.98425196850393704" header="0.51181102362204722" footer="0.51181102362204722"/>
  <pageSetup paperSize="9" scale="90" fitToWidth="0" fitToHeight="0" orientation="portrait" r:id="rId1"/>
  <headerFooter alignWithMargins="0">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1">
    <tabColor theme="9" tint="0.59999389629810485"/>
  </sheetPr>
  <dimension ref="A1:K26"/>
  <sheetViews>
    <sheetView showGridLines="0" view="pageBreakPreview" topLeftCell="A5" zoomScaleNormal="100" zoomScaleSheetLayoutView="100" workbookViewId="0">
      <selection activeCell="C5" sqref="C5"/>
    </sheetView>
  </sheetViews>
  <sheetFormatPr defaultRowHeight="12"/>
  <cols>
    <col min="1" max="1" width="14.85546875" customWidth="1"/>
    <col min="2" max="2" width="6.42578125" customWidth="1"/>
  </cols>
  <sheetData>
    <row r="1" spans="1:11" ht="33.75" customHeight="1">
      <c r="A1" s="1220" t="s">
        <v>691</v>
      </c>
      <c r="B1" s="1220"/>
      <c r="C1" s="1220"/>
      <c r="D1" s="1220"/>
      <c r="E1" s="1220"/>
      <c r="F1" s="1220"/>
      <c r="G1" s="1220"/>
      <c r="H1" s="1220"/>
      <c r="I1" s="1220"/>
      <c r="J1" s="1220"/>
      <c r="K1" s="1220"/>
    </row>
    <row r="3" spans="1:11" ht="12.75" thickBot="1">
      <c r="A3" s="862" t="s">
        <v>692</v>
      </c>
      <c r="B3" s="862"/>
      <c r="C3" s="862"/>
      <c r="D3" s="862"/>
      <c r="E3" s="862"/>
      <c r="F3" s="862"/>
      <c r="G3" s="862"/>
      <c r="H3" s="862"/>
      <c r="I3" s="862"/>
      <c r="J3" s="862"/>
      <c r="K3" s="862"/>
    </row>
    <row r="4" spans="1:11" ht="12" customHeight="1">
      <c r="A4" s="865"/>
      <c r="B4" s="865"/>
      <c r="C4" s="865"/>
      <c r="D4" s="865"/>
      <c r="E4" s="865"/>
      <c r="F4" s="865"/>
      <c r="G4" s="865"/>
      <c r="H4" s="865"/>
      <c r="I4" s="865"/>
      <c r="J4" s="865"/>
      <c r="K4" s="865"/>
    </row>
    <row r="5" spans="1:11" ht="13.5">
      <c r="A5" s="921" t="s">
        <v>847</v>
      </c>
      <c r="B5" s="920"/>
      <c r="C5" s="921" t="s">
        <v>935</v>
      </c>
      <c r="D5" s="921"/>
      <c r="E5" s="921"/>
      <c r="F5" s="921"/>
      <c r="G5" s="921"/>
      <c r="H5" s="921"/>
      <c r="I5" s="921"/>
      <c r="J5" s="921"/>
      <c r="K5" s="921"/>
    </row>
    <row r="6" spans="1:11" ht="13.5">
      <c r="A6" s="920"/>
      <c r="B6" s="920"/>
      <c r="C6" s="921"/>
      <c r="D6" s="921"/>
      <c r="E6" s="921"/>
      <c r="F6" s="921"/>
      <c r="H6" s="921"/>
      <c r="I6" s="921"/>
      <c r="J6" s="921"/>
      <c r="K6" s="921"/>
    </row>
    <row r="7" spans="1:11" ht="13.5">
      <c r="A7" s="920" t="s">
        <v>831</v>
      </c>
      <c r="B7" s="920"/>
      <c r="C7" s="921" t="s">
        <v>936</v>
      </c>
      <c r="F7" s="921"/>
      <c r="G7" s="921"/>
      <c r="H7" s="921"/>
      <c r="I7" s="921"/>
      <c r="J7" s="921"/>
      <c r="K7" s="921"/>
    </row>
    <row r="8" spans="1:11" ht="13.5">
      <c r="A8" s="920"/>
      <c r="B8" s="920"/>
      <c r="C8" s="921"/>
      <c r="E8" s="921"/>
      <c r="F8" s="921"/>
      <c r="G8" s="921"/>
      <c r="H8" s="921"/>
      <c r="I8" s="921"/>
      <c r="J8" s="921"/>
      <c r="K8" s="921"/>
    </row>
    <row r="9" spans="1:11" ht="12" customHeight="1">
      <c r="A9" s="921" t="s">
        <v>868</v>
      </c>
      <c r="C9" s="921" t="s">
        <v>937</v>
      </c>
      <c r="D9" s="1076"/>
      <c r="E9" s="1076"/>
      <c r="F9" s="1076"/>
      <c r="G9" s="1076"/>
      <c r="H9" s="1076"/>
      <c r="I9" s="1076"/>
      <c r="J9" s="1076"/>
      <c r="K9" s="1076"/>
    </row>
    <row r="10" spans="1:11" ht="13.5">
      <c r="A10" s="920"/>
      <c r="C10" s="999"/>
      <c r="D10" s="999"/>
      <c r="E10" s="999"/>
      <c r="F10" s="999"/>
      <c r="G10" s="999"/>
      <c r="H10" s="999"/>
      <c r="I10" s="999"/>
      <c r="J10" s="999"/>
      <c r="K10" s="999"/>
    </row>
    <row r="11" spans="1:11" ht="13.5" customHeight="1">
      <c r="A11" s="920" t="s">
        <v>832</v>
      </c>
      <c r="B11" s="920"/>
      <c r="C11" s="1218" t="s">
        <v>938</v>
      </c>
      <c r="D11" s="1218"/>
      <c r="E11" s="1218"/>
      <c r="F11" s="1218"/>
      <c r="G11" s="1218"/>
      <c r="H11" s="1218"/>
      <c r="I11" s="1218"/>
      <c r="J11" s="1218"/>
      <c r="K11" s="1218"/>
    </row>
    <row r="12" spans="1:11" ht="21" customHeight="1">
      <c r="A12" s="920"/>
      <c r="B12" s="920"/>
      <c r="C12" s="1218"/>
      <c r="D12" s="1218"/>
      <c r="E12" s="1218"/>
      <c r="F12" s="1218"/>
      <c r="G12" s="1218"/>
      <c r="H12" s="1218"/>
      <c r="I12" s="1218"/>
      <c r="J12" s="1218"/>
      <c r="K12" s="1218"/>
    </row>
    <row r="13" spans="1:11" ht="13.5" customHeight="1">
      <c r="A13" s="920" t="s">
        <v>907</v>
      </c>
      <c r="B13" s="920"/>
      <c r="C13" s="1218" t="s">
        <v>939</v>
      </c>
      <c r="D13" s="1218"/>
      <c r="E13" s="1218"/>
      <c r="F13" s="1218"/>
      <c r="G13" s="1218"/>
      <c r="H13" s="1218"/>
      <c r="I13" s="1218"/>
      <c r="J13" s="1218"/>
      <c r="K13" s="1218"/>
    </row>
    <row r="14" spans="1:11" ht="19.5" customHeight="1">
      <c r="A14" s="921"/>
      <c r="B14" s="920"/>
      <c r="C14" s="1218"/>
      <c r="D14" s="1218"/>
      <c r="E14" s="1218"/>
      <c r="F14" s="1218"/>
      <c r="G14" s="1218"/>
      <c r="H14" s="1218"/>
      <c r="I14" s="1218"/>
      <c r="J14" s="1218"/>
      <c r="K14" s="1218"/>
    </row>
    <row r="15" spans="1:11" ht="13.5">
      <c r="A15" s="920" t="s">
        <v>907</v>
      </c>
      <c r="C15" s="921" t="s">
        <v>940</v>
      </c>
      <c r="D15" s="999"/>
      <c r="E15" s="999"/>
      <c r="F15" s="999"/>
      <c r="G15" s="999"/>
      <c r="H15" s="999"/>
      <c r="I15" s="999"/>
      <c r="J15" s="999"/>
      <c r="K15" s="999"/>
    </row>
    <row r="16" spans="1:11" ht="13.5" customHeight="1">
      <c r="A16" s="921"/>
      <c r="C16" s="921"/>
      <c r="D16" s="921"/>
      <c r="E16" s="921"/>
      <c r="F16" s="921"/>
      <c r="G16" s="921"/>
      <c r="H16" s="921"/>
      <c r="I16" s="921"/>
      <c r="J16" s="921"/>
      <c r="K16" s="921"/>
    </row>
    <row r="17" spans="1:11" ht="13.5">
      <c r="A17" s="920" t="s">
        <v>854</v>
      </c>
      <c r="B17" s="920"/>
      <c r="C17" s="1218" t="s">
        <v>941</v>
      </c>
      <c r="D17" s="1218"/>
      <c r="E17" s="1218"/>
      <c r="F17" s="1218"/>
      <c r="G17" s="1218"/>
      <c r="H17" s="1218"/>
      <c r="I17" s="1218"/>
      <c r="J17" s="1218"/>
      <c r="K17" s="1218"/>
    </row>
    <row r="18" spans="1:11" ht="22.5" customHeight="1">
      <c r="B18" s="920"/>
      <c r="C18" s="1218"/>
      <c r="D18" s="1218"/>
      <c r="E18" s="1218"/>
      <c r="F18" s="1218"/>
      <c r="G18" s="1218"/>
      <c r="H18" s="1218"/>
      <c r="I18" s="1218"/>
      <c r="J18" s="1218"/>
      <c r="K18" s="1218"/>
    </row>
    <row r="19" spans="1:11" ht="13.5" customHeight="1">
      <c r="A19" s="920" t="s">
        <v>855</v>
      </c>
      <c r="C19" s="1218" t="s">
        <v>942</v>
      </c>
      <c r="D19" s="1218"/>
      <c r="E19" s="1218"/>
      <c r="F19" s="1218"/>
      <c r="G19" s="1218"/>
      <c r="H19" s="1218"/>
      <c r="I19" s="1218"/>
      <c r="J19" s="1218"/>
      <c r="K19" s="1218"/>
    </row>
    <row r="20" spans="1:11" ht="21.75" customHeight="1">
      <c r="A20" s="920"/>
      <c r="B20" s="920"/>
      <c r="C20" s="1218"/>
      <c r="D20" s="1218"/>
      <c r="E20" s="1218"/>
      <c r="F20" s="1218"/>
      <c r="G20" s="1218"/>
      <c r="H20" s="1218"/>
      <c r="I20" s="1218"/>
      <c r="J20" s="1218"/>
      <c r="K20" s="1218"/>
    </row>
    <row r="21" spans="1:11" ht="13.5">
      <c r="A21" s="921" t="s">
        <v>856</v>
      </c>
      <c r="C21" s="921"/>
      <c r="E21" s="921"/>
      <c r="F21" s="921"/>
      <c r="G21" s="921"/>
      <c r="H21" s="921"/>
      <c r="I21" s="921"/>
      <c r="J21" s="921"/>
    </row>
    <row r="22" spans="1:11" ht="13.5">
      <c r="E22" s="921"/>
      <c r="F22" s="921"/>
      <c r="G22" s="921"/>
      <c r="H22" s="921"/>
      <c r="I22" s="921"/>
      <c r="J22" s="921"/>
    </row>
    <row r="23" spans="1:11" ht="13.5">
      <c r="E23" s="921"/>
      <c r="F23" s="921"/>
      <c r="G23" s="921"/>
      <c r="H23" s="921"/>
      <c r="I23" s="921"/>
      <c r="J23" s="921"/>
    </row>
    <row r="24" spans="1:11" ht="13.5">
      <c r="C24" s="921"/>
      <c r="E24" s="921"/>
      <c r="F24" s="921"/>
      <c r="G24" s="921"/>
      <c r="H24" s="921"/>
      <c r="I24" s="921"/>
      <c r="J24" s="921"/>
    </row>
    <row r="25" spans="1:11" ht="13.5">
      <c r="E25" s="921"/>
      <c r="F25" s="921"/>
      <c r="G25" s="921"/>
      <c r="H25" s="921"/>
      <c r="I25" s="921"/>
      <c r="J25" s="921"/>
    </row>
    <row r="26" spans="1:11" ht="13.5">
      <c r="E26" s="921"/>
      <c r="F26" s="921"/>
      <c r="G26" s="921"/>
      <c r="H26" s="921"/>
      <c r="I26" s="921"/>
      <c r="J26" s="921"/>
    </row>
  </sheetData>
  <mergeCells count="5">
    <mergeCell ref="C17:K18"/>
    <mergeCell ref="C19:K20"/>
    <mergeCell ref="A1:K1"/>
    <mergeCell ref="C13:K14"/>
    <mergeCell ref="C11:K12"/>
  </mergeCells>
  <phoneticPr fontId="1"/>
  <pageMargins left="0.74803149606299213" right="0.74803149606299213" top="0.98425196850393704" bottom="0.98425196850393704" header="0.51181102362204722" footer="0.51181102362204722"/>
  <pageSetup paperSize="9" scale="90" fitToWidth="0" fitToHeight="0" orientation="portrait" r:id="rId1"/>
  <headerFooter alignWithMargins="0">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9" tint="0.59999389629810485"/>
  </sheetPr>
  <dimension ref="A1:A52"/>
  <sheetViews>
    <sheetView showGridLines="0" view="pageBreakPreview" zoomScaleNormal="100" workbookViewId="0">
      <selection activeCell="A18" sqref="A18:A19"/>
    </sheetView>
  </sheetViews>
  <sheetFormatPr defaultRowHeight="12"/>
  <cols>
    <col min="1" max="1" width="74.42578125" style="566" customWidth="1"/>
    <col min="2" max="16384" width="9.140625" style="566"/>
  </cols>
  <sheetData>
    <row r="1" spans="1:1" ht="12.75" thickTop="1">
      <c r="A1" s="565"/>
    </row>
    <row r="2" spans="1:1">
      <c r="A2" s="567"/>
    </row>
    <row r="3" spans="1:1">
      <c r="A3" s="567"/>
    </row>
    <row r="4" spans="1:1">
      <c r="A4" s="568"/>
    </row>
    <row r="5" spans="1:1">
      <c r="A5" s="568"/>
    </row>
    <row r="6" spans="1:1">
      <c r="A6" s="568"/>
    </row>
    <row r="7" spans="1:1">
      <c r="A7" s="568"/>
    </row>
    <row r="8" spans="1:1">
      <c r="A8" s="568"/>
    </row>
    <row r="9" spans="1:1">
      <c r="A9" s="568"/>
    </row>
    <row r="10" spans="1:1">
      <c r="A10" s="568"/>
    </row>
    <row r="11" spans="1:1">
      <c r="A11" s="568"/>
    </row>
    <row r="12" spans="1:1">
      <c r="A12" s="1132"/>
    </row>
    <row r="13" spans="1:1">
      <c r="A13" s="1132"/>
    </row>
    <row r="14" spans="1:1">
      <c r="A14" s="1132"/>
    </row>
    <row r="15" spans="1:1">
      <c r="A15" s="1132" t="s">
        <v>374</v>
      </c>
    </row>
    <row r="16" spans="1:1">
      <c r="A16" s="1132"/>
    </row>
    <row r="17" spans="1:1">
      <c r="A17" s="1132"/>
    </row>
    <row r="18" spans="1:1">
      <c r="A18" s="1133"/>
    </row>
    <row r="19" spans="1:1">
      <c r="A19" s="1133"/>
    </row>
    <row r="20" spans="1:1">
      <c r="A20" s="567"/>
    </row>
    <row r="21" spans="1:1">
      <c r="A21" s="567"/>
    </row>
    <row r="22" spans="1:1">
      <c r="A22" s="568"/>
    </row>
    <row r="23" spans="1:1">
      <c r="A23" s="568"/>
    </row>
    <row r="24" spans="1:1">
      <c r="A24" s="1134"/>
    </row>
    <row r="25" spans="1:1">
      <c r="A25" s="1134"/>
    </row>
    <row r="26" spans="1:1">
      <c r="A26" s="567"/>
    </row>
    <row r="27" spans="1:1">
      <c r="A27" s="567"/>
    </row>
    <row r="28" spans="1:1">
      <c r="A28" s="567"/>
    </row>
    <row r="29" spans="1:1">
      <c r="A29" s="567"/>
    </row>
    <row r="30" spans="1:1">
      <c r="A30" s="567"/>
    </row>
    <row r="31" spans="1:1">
      <c r="A31" s="568"/>
    </row>
    <row r="32" spans="1:1">
      <c r="A32" s="568"/>
    </row>
    <row r="33" spans="1:1">
      <c r="A33" s="568"/>
    </row>
    <row r="34" spans="1:1">
      <c r="A34" s="568"/>
    </row>
    <row r="35" spans="1:1">
      <c r="A35" s="568"/>
    </row>
    <row r="36" spans="1:1">
      <c r="A36" s="568"/>
    </row>
    <row r="37" spans="1:1">
      <c r="A37" s="568"/>
    </row>
    <row r="38" spans="1:1">
      <c r="A38" s="568"/>
    </row>
    <row r="39" spans="1:1">
      <c r="A39" s="568"/>
    </row>
    <row r="40" spans="1:1">
      <c r="A40" s="1131"/>
    </row>
    <row r="41" spans="1:1">
      <c r="A41" s="1131"/>
    </row>
    <row r="42" spans="1:1">
      <c r="A42" s="1131"/>
    </row>
    <row r="43" spans="1:1">
      <c r="A43" s="568"/>
    </row>
    <row r="44" spans="1:1">
      <c r="A44" s="568"/>
    </row>
    <row r="45" spans="1:1">
      <c r="A45" s="568"/>
    </row>
    <row r="46" spans="1:1">
      <c r="A46" s="568"/>
    </row>
    <row r="47" spans="1:1">
      <c r="A47" s="568"/>
    </row>
    <row r="48" spans="1:1">
      <c r="A48" s="568"/>
    </row>
    <row r="49" spans="1:1">
      <c r="A49" s="568"/>
    </row>
    <row r="50" spans="1:1">
      <c r="A50" s="568"/>
    </row>
    <row r="51" spans="1:1" ht="12.75" thickBot="1">
      <c r="A51" s="569"/>
    </row>
    <row r="52" spans="1:1" ht="12.75" thickTop="1"/>
  </sheetData>
  <mergeCells count="5">
    <mergeCell ref="A40:A42"/>
    <mergeCell ref="A12:A14"/>
    <mergeCell ref="A15:A17"/>
    <mergeCell ref="A18:A19"/>
    <mergeCell ref="A24:A25"/>
  </mergeCells>
  <phoneticPr fontId="3"/>
  <printOptions horizontalCentered="1" verticalCentered="1"/>
  <pageMargins left="0.78740157480314965" right="0.78740157480314965" top="0.78740157480314965" bottom="0.78740157480314965" header="0.51181102362204722" footer="0.51181102362204722"/>
  <pageSetup paperSize="9" scale="12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44</vt:i4>
      </vt:variant>
    </vt:vector>
  </HeadingPairs>
  <TitlesOfParts>
    <vt:vector size="88" baseType="lpstr">
      <vt:lpstr>表紙</vt:lpstr>
      <vt:lpstr>目次</vt:lpstr>
      <vt:lpstr>概要①</vt:lpstr>
      <vt:lpstr>概要②</vt:lpstr>
      <vt:lpstr>調査結果表紙</vt:lpstr>
      <vt:lpstr>調査結果1</vt:lpstr>
      <vt:lpstr>調査結果2</vt:lpstr>
      <vt:lpstr>調査結果3</vt:lpstr>
      <vt:lpstr>グラフ・データ編</vt:lpstr>
      <vt:lpstr>1（問2）</vt:lpstr>
      <vt:lpstr>2（問2）</vt:lpstr>
      <vt:lpstr>2①（問2）</vt:lpstr>
      <vt:lpstr>3（問3）</vt:lpstr>
      <vt:lpstr>3①（問3）</vt:lpstr>
      <vt:lpstr>4（問3）</vt:lpstr>
      <vt:lpstr>4①（問3）</vt:lpstr>
      <vt:lpstr>4②（問3） (パート)</vt:lpstr>
      <vt:lpstr>5（問3）</vt:lpstr>
      <vt:lpstr>5①（問3）</vt:lpstr>
      <vt:lpstr>5②（問3） (パート)</vt:lpstr>
      <vt:lpstr>6（問2）</vt:lpstr>
      <vt:lpstr>7（問4）</vt:lpstr>
      <vt:lpstr>7①（問4）</vt:lpstr>
      <vt:lpstr>8（問5）</vt:lpstr>
      <vt:lpstr>9（問4）</vt:lpstr>
      <vt:lpstr>10（問7）</vt:lpstr>
      <vt:lpstr>11（問10）</vt:lpstr>
      <vt:lpstr>12（問9）</vt:lpstr>
      <vt:lpstr>13（問11）</vt:lpstr>
      <vt:lpstr>14（問11）</vt:lpstr>
      <vt:lpstr>15（問11）</vt:lpstr>
      <vt:lpstr>16（問11）</vt:lpstr>
      <vt:lpstr>17（問11）</vt:lpstr>
      <vt:lpstr>18 ①（問12）</vt:lpstr>
      <vt:lpstr>18②（問12）</vt:lpstr>
      <vt:lpstr>19（問14）</vt:lpstr>
      <vt:lpstr>20（問14）</vt:lpstr>
      <vt:lpstr>21（問8）</vt:lpstr>
      <vt:lpstr>22（問7）</vt:lpstr>
      <vt:lpstr>23（問9）</vt:lpstr>
      <vt:lpstr>24（問6）</vt:lpstr>
      <vt:lpstr>資料編</vt:lpstr>
      <vt:lpstr>集計･資料</vt:lpstr>
      <vt:lpstr>業種リスト</vt:lpstr>
      <vt:lpstr>'1（問2）'!Print_Area</vt:lpstr>
      <vt:lpstr>'10（問7）'!Print_Area</vt:lpstr>
      <vt:lpstr>'11（問10）'!Print_Area</vt:lpstr>
      <vt:lpstr>'12（問9）'!Print_Area</vt:lpstr>
      <vt:lpstr>'13（問11）'!Print_Area</vt:lpstr>
      <vt:lpstr>'14（問11）'!Print_Area</vt:lpstr>
      <vt:lpstr>'15（問11）'!Print_Area</vt:lpstr>
      <vt:lpstr>'16（問11）'!Print_Area</vt:lpstr>
      <vt:lpstr>'17（問11）'!Print_Area</vt:lpstr>
      <vt:lpstr>'18 ①（問12）'!Print_Area</vt:lpstr>
      <vt:lpstr>'18②（問12）'!Print_Area</vt:lpstr>
      <vt:lpstr>'19（問14）'!Print_Area</vt:lpstr>
      <vt:lpstr>'2（問2）'!Print_Area</vt:lpstr>
      <vt:lpstr>'20（問14）'!Print_Area</vt:lpstr>
      <vt:lpstr>'2①（問2）'!Print_Area</vt:lpstr>
      <vt:lpstr>'21（問8）'!Print_Area</vt:lpstr>
      <vt:lpstr>'22（問7）'!Print_Area</vt:lpstr>
      <vt:lpstr>'23（問9）'!Print_Area</vt:lpstr>
      <vt:lpstr>'24（問6）'!Print_Area</vt:lpstr>
      <vt:lpstr>'3（問3）'!Print_Area</vt:lpstr>
      <vt:lpstr>'3①（問3）'!Print_Area</vt:lpstr>
      <vt:lpstr>'4（問3）'!Print_Area</vt:lpstr>
      <vt:lpstr>'4①（問3）'!Print_Area</vt:lpstr>
      <vt:lpstr>'4②（問3） (パート)'!Print_Area</vt:lpstr>
      <vt:lpstr>'5（問3）'!Print_Area</vt:lpstr>
      <vt:lpstr>'5①（問3）'!Print_Area</vt:lpstr>
      <vt:lpstr>'5②（問3） (パート)'!Print_Area</vt:lpstr>
      <vt:lpstr>'6（問2）'!Print_Area</vt:lpstr>
      <vt:lpstr>'7（問4）'!Print_Area</vt:lpstr>
      <vt:lpstr>'7①（問4）'!Print_Area</vt:lpstr>
      <vt:lpstr>'8（問5）'!Print_Area</vt:lpstr>
      <vt:lpstr>'9（問4）'!Print_Area</vt:lpstr>
      <vt:lpstr>グラフ・データ編!Print_Area</vt:lpstr>
      <vt:lpstr>概要①!Print_Area</vt:lpstr>
      <vt:lpstr>概要②!Print_Area</vt:lpstr>
      <vt:lpstr>資料編!Print_Area</vt:lpstr>
      <vt:lpstr>集計･資料!Print_Area</vt:lpstr>
      <vt:lpstr>調査結果1!Print_Area</vt:lpstr>
      <vt:lpstr>調査結果2!Print_Area</vt:lpstr>
      <vt:lpstr>調査結果3!Print_Area</vt:lpstr>
      <vt:lpstr>調査結果表紙!Print_Area</vt:lpstr>
      <vt:lpstr>表紙!Print_Area</vt:lpstr>
      <vt:lpstr>目次!Print_Area</vt:lpstr>
      <vt:lpstr>集計･資料!Print_Titles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前田　泰伽</cp:lastModifiedBy>
  <cp:lastPrinted>2024-03-29T07:39:22Z</cp:lastPrinted>
  <dcterms:created xsi:type="dcterms:W3CDTF">2004-12-20T07:33:02Z</dcterms:created>
  <dcterms:modified xsi:type="dcterms:W3CDTF">2024-03-29T09:08:20Z</dcterms:modified>
</cp:coreProperties>
</file>